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75" windowWidth="17715" windowHeight="10185" tabRatio="913" activeTab="9"/>
  </bookViews>
  <sheets>
    <sheet name="стр 1" sheetId="1" r:id="rId1"/>
    <sheet name="Раздел 1" sheetId="2" r:id="rId2"/>
    <sheet name="Раздел 2" sheetId="3" r:id="rId3"/>
    <sheet name="111" sheetId="4" r:id="rId4"/>
    <sheet name="112" sheetId="5" r:id="rId5"/>
    <sheet name="213" sheetId="13" r:id="rId6"/>
    <sheet name="221, 223" sheetId="7" r:id="rId7"/>
    <sheet name="225,226" sheetId="8" r:id="rId8"/>
    <sheet name="310,340" sheetId="10" r:id="rId9"/>
    <sheet name="программные" sheetId="14" r:id="rId10"/>
    <sheet name="проч" sheetId="6" r:id="rId11"/>
    <sheet name="примечания" sheetId="12" r:id="rId12"/>
  </sheets>
  <definedNames>
    <definedName name="_xlnm._FilterDatabase" localSheetId="1" hidden="1">'Раздел 1'!$A$37:$N$161</definedName>
    <definedName name="sub_110001" localSheetId="1">'Раздел 1'!$B$5</definedName>
    <definedName name="sub_110002" localSheetId="1">'Раздел 1'!$B$6</definedName>
    <definedName name="sub_11011" localSheetId="11">примечания!$A$35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1'!$B$21</definedName>
    <definedName name="sub_111510" localSheetId="1">'Раздел 1'!$B$23</definedName>
    <definedName name="sub_111520" localSheetId="1">'Раздел 1'!$B$29</definedName>
    <definedName name="sub_111900" localSheetId="1">'Раздел 1'!$B$32</definedName>
    <definedName name="sub_111980" localSheetId="1">'Раздел 1'!$B$34</definedName>
    <definedName name="sub_111981" localSheetId="1">'Раздел 1'!$B$36</definedName>
    <definedName name="sub_112000" localSheetId="1">'Раздел 1'!$B$37</definedName>
    <definedName name="sub_112100" localSheetId="1">'Раздел 1'!$B$39</definedName>
    <definedName name="sub_112110" localSheetId="1">'Раздел 1'!$B$41</definedName>
    <definedName name="sub_112120" localSheetId="1">'Раздел 1'!$B$46</definedName>
    <definedName name="sub_112130" localSheetId="1">'Раздел 1'!$B$51</definedName>
    <definedName name="sub_112140" localSheetId="1">'Раздел 1'!$B$56</definedName>
    <definedName name="sub_112141" localSheetId="1">'Раздел 1'!$B$58</definedName>
    <definedName name="sub_112142" localSheetId="1">'Раздел 1'!$B$61</definedName>
    <definedName name="sub_112200" localSheetId="1">'Раздел 1'!$B$63</definedName>
    <definedName name="sub_112210" localSheetId="1">'Раздел 1'!$B$65</definedName>
    <definedName name="sub_112211" localSheetId="1">'Раздел 1'!$B$67</definedName>
    <definedName name="sub_112230" localSheetId="1">'Раздел 1'!$B$72</definedName>
    <definedName name="sub_112240" localSheetId="1">'Раздел 1'!$B$77</definedName>
    <definedName name="sub_112300" localSheetId="1">'Раздел 1'!$B$82</definedName>
    <definedName name="sub_112310" localSheetId="1">'Раздел 1'!$B$84</definedName>
    <definedName name="sub_112320" localSheetId="1">'Раздел 1'!$B$85</definedName>
    <definedName name="sub_112330" localSheetId="1">'Раздел 1'!$B$86</definedName>
    <definedName name="sub_112400" localSheetId="1">'Раздел 1'!$B$91</definedName>
    <definedName name="sub_112410" localSheetId="1">'Раздел 1'!$B$93</definedName>
    <definedName name="sub_112500" localSheetId="1">'Раздел 1'!$B$98</definedName>
    <definedName name="sub_112520" localSheetId="1">'Раздел 1'!$B$103</definedName>
    <definedName name="sub_112600" localSheetId="1">'Раздел 1'!$B$104</definedName>
    <definedName name="sub_112610" localSheetId="1">'Раздел 1'!$B$106</definedName>
    <definedName name="sub_112620" localSheetId="1">'Раздел 1'!$B$111</definedName>
    <definedName name="sub_112630" localSheetId="1">'Раздел 1'!$B$116</definedName>
    <definedName name="sub_112640" localSheetId="1">'Раздел 1'!$B$122</definedName>
    <definedName name="sub_112650" localSheetId="1">'Раздел 1'!$B$140</definedName>
    <definedName name="sub_112651" localSheetId="1">'Раздел 1'!$B$142</definedName>
    <definedName name="sub_112652" localSheetId="1">'Раздел 1'!$B$147</definedName>
    <definedName name="sub_113000" localSheetId="1">'Раздел 1'!$B$152</definedName>
    <definedName name="sub_113010" localSheetId="1">'Раздел 1'!$B$154</definedName>
    <definedName name="sub_113020" localSheetId="1">'Раздел 1'!$B$155</definedName>
    <definedName name="sub_113030" localSheetId="1">'Раздел 1'!$B$156</definedName>
    <definedName name="sub_114000" localSheetId="1">'Раздел 1'!$B$157</definedName>
    <definedName name="sub_114010" localSheetId="1">'Раздел 1'!$B$159</definedName>
    <definedName name="sub_121212" localSheetId="11">примечания!$A$42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2'!$C$11</definedName>
    <definedName name="sub_126410" localSheetId="2">'Раздел 2'!$C$13</definedName>
    <definedName name="sub_126411" localSheetId="2">'Раздел 2'!$C$15</definedName>
    <definedName name="sub_126412" localSheetId="2">'Раздел 2'!$C$16</definedName>
    <definedName name="sub_126420" localSheetId="2">'Раздел 2'!$C$17</definedName>
    <definedName name="sub_126421" localSheetId="2">'Раздел 2'!$C$19</definedName>
    <definedName name="sub_126422" localSheetId="2">'Раздел 2'!$C$20</definedName>
    <definedName name="sub_126430" localSheetId="2">'Раздел 2'!$C$21</definedName>
    <definedName name="sub_126450" localSheetId="2">'Раздел 2'!$C$22</definedName>
    <definedName name="sub_126451" localSheetId="2">'Раздел 2'!$C$24</definedName>
    <definedName name="sub_126452" localSheetId="2">'Раздел 2'!$C$25</definedName>
    <definedName name="sub_126500" localSheetId="2">'Раздел 2'!$C$26</definedName>
    <definedName name="sub_126510" localSheetId="2">'Раздел 2'!$C$27</definedName>
    <definedName name="sub_126600" localSheetId="2">'Раздел 2'!$C$28</definedName>
    <definedName name="sub_126610" localSheetId="2">'Раздел 2'!$C$29</definedName>
    <definedName name="sub_131313" localSheetId="11">примечания!$A$45</definedName>
    <definedName name="sub_151515" localSheetId="11">примечания!$A$49</definedName>
    <definedName name="sub_161616" localSheetId="11">примечания!$A$51</definedName>
    <definedName name="sub_22" localSheetId="11">примечания!$A$3</definedName>
    <definedName name="sub_303" localSheetId="11">примечания!$A$5</definedName>
    <definedName name="sub_44" localSheetId="11">примечания!$A$13</definedName>
    <definedName name="sub_66" localSheetId="11">примечания!$A$19</definedName>
    <definedName name="sub_77" localSheetId="11">примечания!$A$23</definedName>
    <definedName name="sub_88" localSheetId="11">примечания!$A$26</definedName>
    <definedName name="_xlnm.Print_Area" localSheetId="3">'111'!$A$1:$DS$46</definedName>
    <definedName name="_xlnm.Print_Area" localSheetId="4">'112'!$A$1:$CB$51</definedName>
    <definedName name="_xlnm.Print_Area" localSheetId="6">'221, 223'!$A$1:$CB$32</definedName>
    <definedName name="_xlnm.Print_Area" localSheetId="7">'225,226'!$A$1:$CB$55</definedName>
    <definedName name="_xlnm.Print_Area" localSheetId="8">'310,340'!$A$1:$CB$75</definedName>
    <definedName name="_xlnm.Print_Area" localSheetId="9">программные!$A$1:$CB$54</definedName>
    <definedName name="_xlnm.Print_Area" localSheetId="10">проч!$A$1:$CB$47</definedName>
    <definedName name="_xlnm.Print_Area" localSheetId="1">'Раздел 1'!$A$1:$H$170</definedName>
    <definedName name="_xlnm.Print_Area" localSheetId="2">'Раздел 2'!$A$1:$H$50</definedName>
  </definedNames>
  <calcPr calcId="145621"/>
</workbook>
</file>

<file path=xl/calcChain.xml><?xml version="1.0" encoding="utf-8"?>
<calcChain xmlns="http://schemas.openxmlformats.org/spreadsheetml/2006/main">
  <c r="BN51" i="14" l="1"/>
  <c r="BN41" i="14" l="1"/>
  <c r="E139" i="2"/>
  <c r="BQ12" i="13" l="1"/>
  <c r="E16" i="2"/>
  <c r="P18" i="2" l="1"/>
  <c r="P15" i="2"/>
  <c r="N15" i="2"/>
  <c r="P53" i="14" l="1"/>
  <c r="A53" i="14"/>
  <c r="BN29" i="14"/>
  <c r="E137" i="2" s="1"/>
  <c r="BN15" i="14"/>
  <c r="E138" i="2" s="1"/>
  <c r="E23" i="2" l="1"/>
  <c r="BN9" i="10" l="1"/>
  <c r="BN48" i="10" l="1"/>
  <c r="F177" i="2"/>
  <c r="F175" i="2"/>
  <c r="U46" i="6" l="1"/>
  <c r="C46" i="6"/>
  <c r="U74" i="10"/>
  <c r="C74" i="10"/>
  <c r="S54" i="8"/>
  <c r="D54" i="8"/>
  <c r="Q31" i="7"/>
  <c r="C31" i="7"/>
  <c r="R66" i="13"/>
  <c r="C66" i="13"/>
  <c r="R50" i="5"/>
  <c r="B50" i="5"/>
  <c r="S44" i="4"/>
  <c r="B44" i="4"/>
  <c r="G131" i="2" l="1"/>
  <c r="F131" i="2"/>
  <c r="G124" i="2"/>
  <c r="F124" i="2"/>
  <c r="AN10" i="8" l="1"/>
  <c r="AN11" i="8" s="1"/>
  <c r="AN12" i="8" s="1"/>
  <c r="AN13" i="8" s="1"/>
  <c r="AN14" i="8" s="1"/>
  <c r="AN15" i="8" s="1"/>
  <c r="AN16" i="8" s="1"/>
  <c r="F116" i="2" l="1"/>
  <c r="G116" i="2"/>
  <c r="H116" i="2"/>
  <c r="G122" i="2"/>
  <c r="F122" i="2"/>
  <c r="G172" i="2"/>
  <c r="G175" i="2" s="1"/>
  <c r="BC9" i="10"/>
  <c r="BN35" i="8"/>
  <c r="BN17" i="8"/>
  <c r="AJ25" i="7"/>
  <c r="AJ27" i="7"/>
  <c r="AJ23" i="7"/>
  <c r="AJ21" i="5"/>
  <c r="AG42" i="4"/>
  <c r="DF42" i="4" s="1"/>
  <c r="F173" i="2"/>
  <c r="G173" i="2"/>
  <c r="G177" i="2" s="1"/>
  <c r="BC60" i="10"/>
  <c r="BC59" i="10"/>
  <c r="G163" i="2"/>
  <c r="BC69" i="10"/>
  <c r="BN71" i="10"/>
  <c r="E133" i="2" s="1"/>
  <c r="BC48" i="10"/>
  <c r="BN50" i="10"/>
  <c r="E131" i="2" s="1"/>
  <c r="AG17" i="4"/>
  <c r="DF17" i="4" s="1"/>
  <c r="E116" i="2" l="1"/>
  <c r="F172" i="2"/>
  <c r="AG41" i="4"/>
  <c r="DF41" i="4" s="1"/>
  <c r="DF43" i="4" s="1"/>
  <c r="E44" i="2" l="1"/>
  <c r="BE53" i="13"/>
  <c r="BJ44" i="6"/>
  <c r="E87" i="2" s="1"/>
  <c r="E86" i="2" s="1"/>
  <c r="BJ34" i="6"/>
  <c r="E85" i="2" s="1"/>
  <c r="BN61" i="10"/>
  <c r="E132" i="2" s="1"/>
  <c r="BN40" i="10"/>
  <c r="BN28" i="10"/>
  <c r="BN51" i="8"/>
  <c r="E130" i="2" s="1"/>
  <c r="BE62" i="13" l="1"/>
  <c r="BQ62" i="13" s="1"/>
  <c r="BQ53" i="13"/>
  <c r="BQ52" i="13" s="1"/>
  <c r="BE60" i="13"/>
  <c r="BQ60" i="13" s="1"/>
  <c r="BE57" i="13"/>
  <c r="BQ57" i="13" s="1"/>
  <c r="BP23" i="5"/>
  <c r="E47" i="2" s="1"/>
  <c r="BP48" i="5"/>
  <c r="BQ55" i="13" l="1"/>
  <c r="BQ64" i="13" s="1"/>
  <c r="E61" i="2" s="1"/>
  <c r="G31" i="3"/>
  <c r="BJ24" i="6" l="1"/>
  <c r="E84" i="2" s="1"/>
  <c r="E82" i="2" s="1"/>
  <c r="BP36" i="5"/>
  <c r="BP11" i="5"/>
  <c r="AG29" i="4"/>
  <c r="DF29" i="4" s="1"/>
  <c r="AG28" i="4"/>
  <c r="DF28" i="4" s="1"/>
  <c r="DF31" i="4" s="1"/>
  <c r="AG16" i="4"/>
  <c r="DF16" i="4" s="1"/>
  <c r="AG15" i="4"/>
  <c r="DF15" i="4" s="1"/>
  <c r="AG14" i="4"/>
  <c r="AG13" i="4"/>
  <c r="DF13" i="4" s="1"/>
  <c r="F11" i="2"/>
  <c r="G11" i="2"/>
  <c r="E11" i="2"/>
  <c r="J15" i="1"/>
  <c r="DF14" i="4" l="1"/>
  <c r="DF18" i="4" s="1"/>
  <c r="DU19" i="4" s="1"/>
  <c r="DU20" i="4" s="1"/>
  <c r="H29" i="2"/>
  <c r="H23" i="2"/>
  <c r="DU32" i="4" l="1"/>
  <c r="DU46" i="4" s="1"/>
  <c r="E43" i="2"/>
  <c r="BE12" i="13"/>
  <c r="BQ11" i="13" s="1"/>
  <c r="E42" i="2"/>
  <c r="BE33" i="13"/>
  <c r="H21" i="2"/>
  <c r="H7" i="2" s="1"/>
  <c r="F22" i="3"/>
  <c r="G22" i="3"/>
  <c r="H22" i="3"/>
  <c r="E22" i="3"/>
  <c r="F13" i="3"/>
  <c r="G13" i="3"/>
  <c r="H13" i="3"/>
  <c r="F17" i="3"/>
  <c r="G17" i="3"/>
  <c r="G11" i="3" s="1"/>
  <c r="G5" i="3" s="1"/>
  <c r="H17" i="3"/>
  <c r="E17" i="3"/>
  <c r="E13" i="3"/>
  <c r="F159" i="2"/>
  <c r="F157" i="2" s="1"/>
  <c r="G159" i="2"/>
  <c r="E159" i="2"/>
  <c r="E157" i="2" s="1"/>
  <c r="G157" i="2"/>
  <c r="F152" i="2"/>
  <c r="G152" i="2"/>
  <c r="E152" i="2"/>
  <c r="F140" i="2"/>
  <c r="G140" i="2"/>
  <c r="E140" i="2"/>
  <c r="F111" i="2"/>
  <c r="G111" i="2"/>
  <c r="E111" i="2"/>
  <c r="F106" i="2"/>
  <c r="G106" i="2"/>
  <c r="E106" i="2"/>
  <c r="F98" i="2"/>
  <c r="G98" i="2"/>
  <c r="E98" i="2"/>
  <c r="F93" i="2"/>
  <c r="F91" i="2" s="1"/>
  <c r="G93" i="2"/>
  <c r="G91" i="2" s="1"/>
  <c r="E93" i="2"/>
  <c r="E91" i="2" s="1"/>
  <c r="F86" i="2"/>
  <c r="F82" i="2" s="1"/>
  <c r="G86" i="2"/>
  <c r="G82" i="2" s="1"/>
  <c r="F77" i="2"/>
  <c r="G77" i="2"/>
  <c r="E77" i="2"/>
  <c r="F72" i="2"/>
  <c r="G72" i="2"/>
  <c r="E72" i="2"/>
  <c r="BE21" i="13" l="1"/>
  <c r="BQ21" i="13" s="1"/>
  <c r="DU33" i="4"/>
  <c r="E41" i="2"/>
  <c r="BE16" i="13"/>
  <c r="BQ16" i="13" s="1"/>
  <c r="BE19" i="13"/>
  <c r="BQ19" i="13" s="1"/>
  <c r="F104" i="2"/>
  <c r="G104" i="2"/>
  <c r="BE42" i="13"/>
  <c r="BQ42" i="13" s="1"/>
  <c r="BE37" i="13"/>
  <c r="BQ37" i="13" s="1"/>
  <c r="BQ33" i="13"/>
  <c r="BQ32" i="13" s="1"/>
  <c r="BE40" i="13"/>
  <c r="BQ40" i="13" s="1"/>
  <c r="H11" i="3"/>
  <c r="H5" i="3" s="1"/>
  <c r="F11" i="3"/>
  <c r="F5" i="3" s="1"/>
  <c r="E11" i="3"/>
  <c r="E5" i="3" s="1"/>
  <c r="F34" i="2"/>
  <c r="F32" i="2" s="1"/>
  <c r="G34" i="2"/>
  <c r="G32" i="2" s="1"/>
  <c r="H34" i="2"/>
  <c r="H32" i="2" s="1"/>
  <c r="E34" i="2"/>
  <c r="E32" i="2" s="1"/>
  <c r="BQ14" i="13" l="1"/>
  <c r="BQ35" i="13"/>
  <c r="BQ44" i="13" s="1"/>
  <c r="H65" i="2"/>
  <c r="G65" i="2"/>
  <c r="G63" i="2" s="1"/>
  <c r="F65" i="2"/>
  <c r="F63" i="2" s="1"/>
  <c r="E65" i="2"/>
  <c r="E63" i="2" s="1"/>
  <c r="F56" i="2"/>
  <c r="G56" i="2"/>
  <c r="F51" i="2"/>
  <c r="G51" i="2"/>
  <c r="E51" i="2"/>
  <c r="E46" i="2"/>
  <c r="F46" i="2"/>
  <c r="G46" i="2"/>
  <c r="F41" i="2"/>
  <c r="G41" i="2"/>
  <c r="F29" i="2"/>
  <c r="G29" i="2"/>
  <c r="E29" i="2"/>
  <c r="F23" i="2"/>
  <c r="G23" i="2"/>
  <c r="BQ23" i="13" l="1"/>
  <c r="E60" i="2" s="1"/>
  <c r="E59" i="2"/>
  <c r="G21" i="2"/>
  <c r="G7" i="2" s="1"/>
  <c r="E21" i="2"/>
  <c r="E7" i="2" s="1"/>
  <c r="F21" i="2"/>
  <c r="F7" i="2" s="1"/>
  <c r="F39" i="2"/>
  <c r="F37" i="2" s="1"/>
  <c r="G39" i="2"/>
  <c r="G37" i="2" s="1"/>
  <c r="G6" i="2" s="1"/>
  <c r="BN15" i="10"/>
  <c r="E127" i="2" s="1"/>
  <c r="E126" i="2"/>
  <c r="E125" i="2"/>
  <c r="BP29" i="7"/>
  <c r="E124" i="2" s="1"/>
  <c r="BP13" i="7"/>
  <c r="E129" i="2" s="1"/>
  <c r="N16" i="2" l="1"/>
  <c r="P16" i="2"/>
  <c r="E122" i="2"/>
  <c r="E104" i="2" s="1"/>
  <c r="E172" i="2"/>
  <c r="E173" i="2"/>
  <c r="E56" i="2"/>
  <c r="E39" i="2" s="1"/>
  <c r="F6" i="2"/>
  <c r="A20" i="1"/>
  <c r="E37" i="2" l="1"/>
  <c r="E6" i="2" s="1"/>
</calcChain>
</file>

<file path=xl/sharedStrings.xml><?xml version="1.0" encoding="utf-8"?>
<sst xmlns="http://schemas.openxmlformats.org/spreadsheetml/2006/main" count="1068" uniqueCount="417">
  <si>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</si>
  <si>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</si>
  <si>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</si>
  <si>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</si>
  <si>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</si>
  <si>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</si>
  <si>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</si>
  <si>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</si>
  <si>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</si>
  <si>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</si>
  <si>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</si>
  <si>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</si>
  <si>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</si>
  <si>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</si>
  <si>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</si>
  <si>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</si>
  <si>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</si>
  <si>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</si>
  <si>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</si>
  <si>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</si>
  <si>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</si>
  <si>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</si>
  <si>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</si>
  <si>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</si>
  <si>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</si>
  <si>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</si>
  <si>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</si>
  <si>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</si>
  <si>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</si>
  <si>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</si>
  <si>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</si>
  <si>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 том числе:</t>
  </si>
  <si>
    <t>субсидии на осуществление капитальных вложений, в том числе:</t>
  </si>
  <si>
    <t>субсидии на осуществление капитальных вложений (с указанием наименования мероприятия),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</si>
  <si>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</si>
  <si>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</si>
  <si>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</si>
  <si>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</si>
  <si>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</si>
  <si>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</si>
  <si>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</si>
  <si>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</si>
  <si>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</si>
  <si>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</si>
  <si>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</si>
  <si>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</si>
  <si>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</si>
  <si>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</si>
  <si>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</si>
  <si>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</si>
  <si>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</si>
  <si>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</si>
  <si>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</si>
  <si>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</si>
  <si>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</si>
  <si>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</si>
  <si>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</si>
  <si>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</si>
  <si>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</si>
  <si>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</si>
  <si>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</si>
  <si>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</si>
  <si>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</si>
  <si>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</si>
  <si>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</si>
  <si>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</si>
  <si>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</si>
  <si>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</si>
  <si>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</si>
  <si>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 указанием источника (местный бюджет);</t>
  </si>
  <si>
    <t>с указанием источника (краевой бюджет).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</si>
  <si>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</si>
  <si>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</si>
  <si>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</si>
  <si>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</si>
  <si>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</si>
  <si>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</si>
  <si>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</si>
  <si>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</si>
  <si>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</si>
  <si>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</si>
  <si>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</si>
  <si>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</si>
  <si>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</si>
  <si>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</si>
  <si>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</si>
  <si>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</si>
  <si>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</si>
  <si>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</si>
  <si>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</si>
  <si>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</si>
  <si>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</si>
  <si>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</si>
  <si>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</si>
  <si>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</si>
  <si>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</si>
  <si>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</si>
  <si>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</si>
  <si>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</si>
  <si>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</si>
  <si>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</si>
  <si>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</si>
  <si>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</si>
  <si>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</si>
  <si>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</si>
  <si>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</si>
  <si>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</si>
  <si>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</si>
  <si>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</si>
  <si>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</si>
  <si>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</si>
  <si>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</si>
  <si>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</si>
  <si>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</si>
  <si>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</si>
  <si>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</si>
  <si>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</si>
  <si>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</si>
  <si>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</si>
  <si>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</si>
  <si>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</si>
  <si>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</si>
  <si>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</si>
  <si>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п/п</t>
  </si>
  <si>
    <t>группа</t>
  </si>
  <si>
    <t>численность,</t>
  </si>
  <si>
    <t>всего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</si>
  <si>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</si>
  <si>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</si>
  <si>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</si>
  <si>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</si>
  <si>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</si>
  <si>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</si>
  <si>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</si>
  <si>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</si>
  <si>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</si>
  <si>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</si>
  <si>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</si>
  <si>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</si>
  <si>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</si>
  <si>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</si>
  <si>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</si>
  <si>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</si>
  <si>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2</t>
  </si>
  <si>
    <t>3</t>
  </si>
  <si>
    <t>4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</si>
  <si>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</si>
  <si>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</si>
  <si>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</si>
  <si>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</si>
  <si>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</si>
  <si>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</si>
  <si>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</si>
  <si>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</si>
  <si>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</si>
  <si>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</si>
  <si>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</si>
  <si>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</si>
  <si>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</si>
  <si>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</si>
  <si>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</si>
  <si>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</si>
  <si>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</si>
  <si>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</si>
  <si>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</si>
  <si>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</si>
  <si>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</si>
  <si>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</si>
  <si>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</si>
  <si>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</si>
  <si>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</si>
  <si>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</si>
  <si>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</si>
  <si>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</si>
  <si>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</si>
  <si>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</si>
  <si>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</si>
  <si>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</si>
  <si>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</si>
  <si>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</si>
  <si>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</si>
  <si>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</si>
  <si>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</si>
  <si>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</si>
  <si>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</si>
  <si>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</si>
  <si>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</si>
  <si>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</si>
  <si>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</si>
  <si>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</si>
  <si>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</si>
  <si>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</si>
  <si>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</si>
  <si>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</si>
  <si>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</si>
  <si>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</si>
  <si>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</si>
  <si>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</si>
  <si>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</si>
  <si>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</si>
  <si>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</si>
  <si>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</si>
  <si>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</si>
  <si>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Налог на имущество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</si>
  <si>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</si>
  <si>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</si>
  <si>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</si>
  <si>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</si>
  <si>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</si>
  <si>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</si>
  <si>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</si>
  <si>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</si>
  <si>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</si>
  <si>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</si>
  <si>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</si>
  <si>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</si>
  <si>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</si>
  <si>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</si>
  <si>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Электрическая энергия (тыс.КВт)</t>
  </si>
  <si>
    <t>Электрическая энергия кредиторская задолженность</t>
  </si>
  <si>
    <t>Вода, канализация (м3)</t>
  </si>
  <si>
    <t>Вода оплата кредиторской задолженности</t>
  </si>
  <si>
    <t>Тепло (Гкал)</t>
  </si>
  <si>
    <t>Вывоз ЖБО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</si>
  <si>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</si>
  <si>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</si>
  <si>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</si>
  <si>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</si>
  <si>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</si>
  <si>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</si>
  <si>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</si>
  <si>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</si>
  <si>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</si>
  <si>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</si>
  <si>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</si>
  <si>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</si>
  <si>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</si>
  <si>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</si>
  <si>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</si>
  <si>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</si>
  <si>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</si>
  <si>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</si>
  <si>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</si>
  <si>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</si>
  <si>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</si>
  <si>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</si>
  <si>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</si>
  <si>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</si>
  <si>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</si>
  <si>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</si>
  <si>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</si>
  <si>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</si>
  <si>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</si>
  <si>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</si>
  <si>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</si>
  <si>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</si>
  <si>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t>Остаток средств на начало текущего финансового года</t>
    </r>
    <r>
      <rPr>
        <u/>
        <vertAlign val="superscript"/>
        <sz val="11"/>
        <color theme="10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</si>
  <si>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color theme="10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</si>
  <si>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6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</si>
  <si>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</si>
  <si>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t>Выплаты, уменьшающие доход,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</si>
  <si>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</si>
  <si>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</si>
  <si>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</si>
  <si>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9</t>
    </r>
  </si>
  <si>
    <r>
      <t>Код по бюджетной классификации Российской Федерации</t>
    </r>
    <r>
      <rPr>
        <u/>
        <vertAlign val="superscript"/>
        <sz val="11"/>
        <color theme="10"/>
        <rFont val="Calibri"/>
        <family val="2"/>
        <charset val="204"/>
        <scheme val="minor"/>
      </rPr>
      <t>3</t>
    </r>
  </si>
  <si>
    <r>
      <t>Аналитический код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4 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</si>
  <si>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</si>
  <si>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</si>
  <si>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</si>
  <si>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</si>
  <si>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</si>
  <si>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</si>
  <si>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</si>
  <si>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</si>
  <si>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</si>
  <si>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</si>
  <si>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</si>
  <si>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</si>
  <si>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</si>
  <si>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</si>
  <si>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</si>
  <si>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</si>
  <si>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</si>
  <si>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</si>
  <si>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</si>
  <si>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</si>
  <si>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</si>
  <si>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</si>
  <si>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</si>
  <si>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</si>
  <si>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</si>
  <si>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</si>
  <si>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 xml:space="preserve"> финансово-хозяйственной деятельности на 2020 год</t>
  </si>
  <si>
    <r>
      <t>(на 2020 год и плановый период 2021 и 2022 годов</t>
    </r>
    <r>
      <rPr>
        <b/>
        <sz val="14"/>
        <color theme="1"/>
        <rFont val="Times New Roman"/>
        <family val="1"/>
        <charset val="204"/>
      </rPr>
      <t>)</t>
    </r>
  </si>
  <si>
    <t xml:space="preserve"> Управление образования администрации  муниципального образования Новокубанский район</t>
  </si>
  <si>
    <t>на 2020 г. текущий финансовый год</t>
  </si>
  <si>
    <t>на 2021 г. первый год планового периода</t>
  </si>
  <si>
    <t>на 2022 г. второй год планового периода</t>
  </si>
  <si>
    <t>спонсорские</t>
  </si>
  <si>
    <t>макулатура+ металлолом</t>
  </si>
  <si>
    <t>род плата</t>
  </si>
  <si>
    <t>платные услуги</t>
  </si>
  <si>
    <t xml:space="preserve">мун </t>
  </si>
  <si>
    <t>край</t>
  </si>
  <si>
    <t>Заработная плата АУП</t>
  </si>
  <si>
    <t>Заработная плата пед персонал</t>
  </si>
  <si>
    <t>Заработная плата служищих</t>
  </si>
  <si>
    <t>Заработная плата МОП</t>
  </si>
  <si>
    <t>1. Расчеты (обоснования) выплат персоналу</t>
  </si>
  <si>
    <t>командировочные расходы</t>
  </si>
  <si>
    <t>Выплата по уходу за ребенком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</si>
  <si>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</si>
  <si>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</si>
  <si>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 xml:space="preserve"> «___»_________________ 2020 г.                                                           </t>
  </si>
  <si>
    <t>К.С.Костенко</t>
  </si>
  <si>
    <t>2. Расчеты (обоснования) выплат персоналу при направлении в служебные командировки</t>
  </si>
  <si>
    <t>3. Расчеты (обоснования) выплат персоналу по уходу за ребенком</t>
  </si>
  <si>
    <t>Расчет (обоснование) расходов на оплату услуг связи</t>
  </si>
  <si>
    <t>Услуги связи</t>
  </si>
  <si>
    <t>Интернет</t>
  </si>
  <si>
    <t>6. Расчет (обоснование) расходов на оплату коммунальных услуг</t>
  </si>
  <si>
    <t>8. Расчет (обоснование) расходов на оплату прочих работ, услуг</t>
  </si>
  <si>
    <t>925 0701 01 1 01 00590 244 343</t>
  </si>
  <si>
    <t>ГСМ</t>
  </si>
  <si>
    <t>925 0701 01 1 01 00590 244 346</t>
  </si>
  <si>
    <t>11. Расчет (обоснование) расходов на уплату налогов, сборов и иных платежей</t>
  </si>
  <si>
    <r>
      <t>расходы на закупку товаров, работ, услуг, всего</t>
    </r>
    <r>
      <rPr>
        <b/>
        <u/>
        <vertAlign val="superscript"/>
        <sz val="11"/>
        <color theme="10"/>
        <rFont val="Calibri"/>
        <family val="2"/>
        <charset val="204"/>
        <scheme val="minor"/>
      </rPr>
      <t>7</t>
    </r>
  </si>
  <si>
    <t>,</t>
  </si>
  <si>
    <t>вывоз ТБО</t>
  </si>
  <si>
    <t>дератизация</t>
  </si>
  <si>
    <t>ТО АПС</t>
  </si>
  <si>
    <t>охрана тревожной кнопки</t>
  </si>
  <si>
    <t>медосмотр</t>
  </si>
  <si>
    <t>услуги в области ИТ</t>
  </si>
  <si>
    <t xml:space="preserve">обучение </t>
  </si>
  <si>
    <t>Транспортный налог</t>
  </si>
  <si>
    <t>Директор</t>
  </si>
  <si>
    <t>925 0702 01 1 02 60860 111 211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</si>
  <si>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 (краевой бюджет)</t>
  </si>
  <si>
    <t>5</t>
  </si>
  <si>
    <t>Стимулированиеотдельных категорий</t>
  </si>
  <si>
    <t>Субсидия на выполнение муниципального задания (краевой бюджет);</t>
  </si>
  <si>
    <t>итого мун</t>
  </si>
  <si>
    <t>итого край</t>
  </si>
  <si>
    <t>медицински осмотр</t>
  </si>
  <si>
    <t>925 0702 01 1 02 60860 244 310</t>
  </si>
  <si>
    <t>учебники</t>
  </si>
  <si>
    <t>925 0702 01 1 02 60860 244 346</t>
  </si>
  <si>
    <t>приобртение компьбтерной техники</t>
  </si>
  <si>
    <t>монитор</t>
  </si>
  <si>
    <t>системный блок</t>
  </si>
  <si>
    <t>925 0702 01 1 02 60860 244 349</t>
  </si>
  <si>
    <t>специальные бланки</t>
  </si>
  <si>
    <t>925 0702 01 1 02 00590 111 211</t>
  </si>
  <si>
    <t>Прочий персонал</t>
  </si>
  <si>
    <t>Заработная плата пед персонла</t>
  </si>
  <si>
    <t>925 0702 01 1 02 00590 111 211 (средства от приносящей доход деятельности)</t>
  </si>
  <si>
    <t>средства от приносящей доходдеятельности</t>
  </si>
  <si>
    <t>Средства от приносящей доход деятельности (внебюджетные источники);</t>
  </si>
  <si>
    <t>925 0702 01 1 02 00590 112</t>
  </si>
  <si>
    <t>925 0702 01 1 02 00590 112 226</t>
  </si>
  <si>
    <t>925 0702 01 1 02 60860 112</t>
  </si>
  <si>
    <t>3. Расчеты (обоснования) страховых взносов на обязательное страхование в Пенсионный</t>
  </si>
  <si>
    <t>4. Расчет (обоснование) расходов на закупку товаров, работ, услуг</t>
  </si>
  <si>
    <t>5. Расчет (обоснование) расходов на оплату работ, услуг по содержанию имущества</t>
  </si>
  <si>
    <t>6. Расчет (обоснование) расходов на приобретение основных средств,</t>
  </si>
  <si>
    <t>7. Расчеты (обоснования) расходов на социальные и иные выплаты населению</t>
  </si>
  <si>
    <t>925 0702 01 1 01 00590 853 291</t>
  </si>
  <si>
    <t>925 0702 01 1 02 00590 851 291</t>
  </si>
  <si>
    <t>925 0702 01 1 021 00590 852 291</t>
  </si>
  <si>
    <t>925 0702 01 1 02 60860 244 221</t>
  </si>
  <si>
    <t>925 0702 01 1 02 00590 244 223</t>
  </si>
  <si>
    <t>925 0702 01 1 02 00590 244 225</t>
  </si>
  <si>
    <t>925 0702 01 1 02 00590 244 226</t>
  </si>
  <si>
    <t>опресоа системы отопления</t>
  </si>
  <si>
    <t>поврка весв</t>
  </si>
  <si>
    <t>испытания электрооборудования</t>
  </si>
  <si>
    <t>ремонтно элетротехническе работы</t>
  </si>
  <si>
    <t>технический осомтр автомобиля</t>
  </si>
  <si>
    <t>заправка огнетушителя</t>
  </si>
  <si>
    <t>разработка декларации по экологии</t>
  </si>
  <si>
    <t>925 0702 01 1 02 00590 244 310</t>
  </si>
  <si>
    <t>Субсидия на выполнение муниципального задания( муниципальный бюджет)</t>
  </si>
  <si>
    <t>Субсидия на выполнение муниципального задания( краевой  бюджет)</t>
  </si>
  <si>
    <t>925 0702 01 1 02 60860 244 226</t>
  </si>
  <si>
    <t>Субсидии на ины цели</t>
  </si>
  <si>
    <t>МЦП "Рзвитие образоваия…" (капитальный ремонт и блпгоустройтво територии);</t>
  </si>
  <si>
    <t>МЦП "Рзвитие образоваия…" (подготовка проектно сметной докментации...);</t>
  </si>
  <si>
    <t xml:space="preserve">Е.В.Котлова </t>
  </si>
  <si>
    <t>Муниципальное  общеобразовательное бюджетное учреждение основная общеобразовательная школа № 22 им. Л.И.Глушко п.Зорька муниципального образования Новокубанский  Район</t>
  </si>
  <si>
    <t>МОБУООШ №22</t>
  </si>
  <si>
    <t xml:space="preserve">програмное обеспечение </t>
  </si>
  <si>
    <t>проектные работы</t>
  </si>
  <si>
    <t>экологическая документация</t>
  </si>
  <si>
    <t>А.Г.Симонян</t>
  </si>
  <si>
    <t>МЦП "Обеспечение безопасности населения" (антитеррористические мероприятия);</t>
  </si>
  <si>
    <t>925 0702 0630010150 244 226 (к.с.061.01.5001)</t>
  </si>
  <si>
    <t>За оказание охранных услуг по физической охране</t>
  </si>
  <si>
    <t>МЦП "Обеспечение безопасности населения" (противопожарные мероприятия);</t>
  </si>
  <si>
    <t>925 0702 0620010160 244 225 (к.с.061.01.4002)</t>
  </si>
  <si>
    <t>Противопожарные мероприятия по обслуживанию установленного оборудования</t>
  </si>
  <si>
    <t>приобретение мз</t>
  </si>
  <si>
    <t>МП "Обеспечение безопасности дорожного движения"(приобритение мобильных автогородков)</t>
  </si>
  <si>
    <t>925 0709 042R3S2470 244 310 (к.с.04S.24.7001)</t>
  </si>
  <si>
    <t>м</t>
  </si>
  <si>
    <t>д</t>
  </si>
  <si>
    <t>р</t>
  </si>
  <si>
    <t>ост</t>
  </si>
  <si>
    <t>кр</t>
  </si>
  <si>
    <t>приказ № 129 от 28.02.2020</t>
  </si>
  <si>
    <t>приказ № 24 от 15.01.2020</t>
  </si>
  <si>
    <t>МЦП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работнкам муниципальных образовательных учреждений, проживающим и работающим в сельской местности)</t>
  </si>
  <si>
    <t>925 0702 01102 09010 244 112,321 267,265 (016.08.2002)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</si>
  <si>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работнкам муниципальных образовательных учреждений, проживающим и работающим в сельской местности</t>
  </si>
  <si>
    <t>приказ № 122 от 28.02.2020</t>
  </si>
  <si>
    <t>приказ № 134 от 04.03.2020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</si>
</sst>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F800]dddd\,\ mmmm\ dd\,\ yyyy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u/>
      <vertAlign val="superscript"/>
      <sz val="11"/>
      <color theme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7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7" fillId="0" borderId="3" xfId="3" applyBorder="1" applyAlignment="1">
      <alignment horizontal="left" vertical="center" wrapText="1"/>
    </xf>
    <xf numFmtId="0" fontId="18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4" fontId="7" fillId="2" borderId="3" xfId="0" applyNumberFormat="1" applyFont="1" applyFill="1" applyBorder="1" applyAlignment="1">
      <alignment horizontal="center" vertical="center" wrapText="1"/>
    </xf>
    <xf numFmtId="0" fontId="17" fillId="2" borderId="3" xfId="3" applyFill="1" applyBorder="1" applyAlignment="1">
      <alignment horizontal="left" vertical="center" wrapText="1"/>
    </xf>
    <xf numFmtId="0" fontId="17" fillId="0" borderId="0" xfId="3" applyAlignment="1">
      <alignment horizontal="left"/>
    </xf>
    <xf numFmtId="0" fontId="17" fillId="5" borderId="3" xfId="3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5" borderId="0" xfId="0" applyFont="1" applyFill="1"/>
    <xf numFmtId="0" fontId="24" fillId="2" borderId="0" xfId="0" applyFont="1" applyFill="1"/>
    <xf numFmtId="0" fontId="24" fillId="0" borderId="0" xfId="0" applyFont="1" applyBorder="1" applyAlignment="1"/>
    <xf numFmtId="0" fontId="24" fillId="0" borderId="0" xfId="0" applyFont="1" applyBorder="1"/>
    <xf numFmtId="4" fontId="7" fillId="0" borderId="3" xfId="0" applyNumberFormat="1" applyFont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27" fillId="0" borderId="3" xfId="3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9" fillId="0" borderId="0" xfId="0" applyFont="1"/>
    <xf numFmtId="0" fontId="26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" fontId="7" fillId="0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4" fontId="30" fillId="0" borderId="3" xfId="0" applyNumberFormat="1" applyFont="1" applyBorder="1" applyAlignment="1">
      <alignment horizontal="center" vertical="center" wrapText="1"/>
    </xf>
    <xf numFmtId="164" fontId="14" fillId="0" borderId="0" xfId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0" xfId="0" applyFont="1" applyBorder="1" applyAlignment="1">
      <alignment horizontal="center"/>
    </xf>
    <xf numFmtId="4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4" fillId="0" borderId="1" xfId="1" applyFont="1" applyBorder="1" applyAlignment="1">
      <alignment horizontal="right"/>
    </xf>
    <xf numFmtId="0" fontId="0" fillId="3" borderId="0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3" xfId="3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166" fontId="6" fillId="0" borderId="1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1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6" borderId="5" xfId="0" applyNumberFormat="1" applyFont="1" applyFill="1" applyBorder="1" applyAlignment="1">
      <alignment horizontal="right"/>
    </xf>
    <xf numFmtId="0" fontId="6" fillId="6" borderId="2" xfId="0" applyFont="1" applyFill="1" applyBorder="1" applyAlignment="1">
      <alignment horizontal="right"/>
    </xf>
    <xf numFmtId="0" fontId="6" fillId="6" borderId="6" xfId="0" applyFont="1" applyFill="1" applyBorder="1" applyAlignment="1">
      <alignment horizontal="right"/>
    </xf>
    <xf numFmtId="0" fontId="6" fillId="6" borderId="1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12" xfId="0" applyFont="1" applyFill="1" applyBorder="1" applyAlignment="1">
      <alignment horizontal="right"/>
    </xf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" xfId="2" applyFont="1" applyBorder="1" applyAlignment="1">
      <alignment horizontal="right"/>
    </xf>
    <xf numFmtId="9" fontId="6" fillId="0" borderId="12" xfId="2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164" fontId="14" fillId="0" borderId="11" xfId="1" applyFont="1" applyBorder="1" applyAlignment="1">
      <alignment horizontal="right"/>
    </xf>
    <xf numFmtId="164" fontId="14" fillId="0" borderId="1" xfId="1" applyFont="1" applyBorder="1" applyAlignment="1">
      <alignment horizontal="right"/>
    </xf>
    <xf numFmtId="164" fontId="14" fillId="0" borderId="12" xfId="1" applyFont="1" applyBorder="1" applyAlignment="1">
      <alignment horizontal="right"/>
    </xf>
    <xf numFmtId="3" fontId="6" fillId="0" borderId="11" xfId="0" applyNumberFormat="1" applyFont="1" applyBorder="1" applyAlignment="1">
      <alignment horizontal="left"/>
    </xf>
    <xf numFmtId="164" fontId="6" fillId="4" borderId="11" xfId="1" applyFont="1" applyFill="1" applyBorder="1" applyAlignment="1">
      <alignment horizontal="right"/>
    </xf>
    <xf numFmtId="164" fontId="6" fillId="4" borderId="1" xfId="1" applyFont="1" applyFill="1" applyBorder="1" applyAlignment="1">
      <alignment horizontal="right"/>
    </xf>
    <xf numFmtId="164" fontId="6" fillId="4" borderId="12" xfId="1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164" fontId="6" fillId="0" borderId="11" xfId="1" applyFont="1" applyBorder="1" applyAlignment="1">
      <alignment horizontal="right"/>
    </xf>
    <xf numFmtId="164" fontId="6" fillId="0" borderId="1" xfId="1" applyFont="1" applyBorder="1" applyAlignment="1">
      <alignment horizontal="right"/>
    </xf>
    <xf numFmtId="164" fontId="6" fillId="0" borderId="12" xfId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7" workbookViewId="0">
      <selection activeCell="N27" sqref="N27:O27"/>
    </sheetView>
  </sheetViews>
  <sheetFormatPr defaultRowHeight="15" x14ac:dyDescent="0.25"/>
  <sheetData>
    <row r="1" spans="9:15" ht="15" hidden="1" customHeight="1" x14ac:dyDescent="0.3">
      <c r="I1" s="2"/>
      <c r="J1" s="106" t="s">
        <v>0</v>
      </c>
      <c r="K1" s="106"/>
      <c r="L1" s="106"/>
      <c r="M1" s="106"/>
      <c r="N1" s="106"/>
      <c r="O1" s="106"/>
    </row>
    <row r="2" spans="9:15" ht="15" hidden="1" customHeight="1" x14ac:dyDescent="0.3">
      <c r="I2" s="2"/>
      <c r="J2" s="106" t="s">
        <v>1</v>
      </c>
      <c r="K2" s="106"/>
      <c r="L2" s="106"/>
      <c r="M2" s="106"/>
      <c r="N2" s="106"/>
      <c r="O2" s="106"/>
    </row>
    <row r="3" spans="9:15" ht="15" hidden="1" customHeight="1" x14ac:dyDescent="0.3">
      <c r="I3" s="2"/>
      <c r="J3" s="106"/>
      <c r="K3" s="106"/>
      <c r="L3" s="106"/>
      <c r="M3" s="106"/>
      <c r="N3" s="106"/>
      <c r="O3" s="106"/>
    </row>
    <row r="4" spans="9:15" ht="15" hidden="1" customHeight="1" x14ac:dyDescent="0.3">
      <c r="I4" s="2"/>
      <c r="J4" s="106"/>
      <c r="K4" s="106"/>
      <c r="L4" s="106"/>
      <c r="M4" s="106"/>
      <c r="N4" s="106"/>
      <c r="O4" s="106"/>
    </row>
    <row r="5" spans="9:15" ht="15" hidden="1" customHeight="1" x14ac:dyDescent="0.3">
      <c r="I5" s="2"/>
      <c r="J5" s="106"/>
      <c r="K5" s="106"/>
      <c r="L5" s="106"/>
      <c r="M5" s="106"/>
      <c r="N5" s="106"/>
      <c r="O5" s="106"/>
    </row>
    <row r="6" spans="9:15" ht="15" hidden="1" customHeight="1" x14ac:dyDescent="0.3">
      <c r="I6" s="2"/>
      <c r="J6" s="106"/>
      <c r="K6" s="106"/>
      <c r="L6" s="106"/>
      <c r="M6" s="106"/>
      <c r="N6" s="106"/>
      <c r="O6" s="106"/>
    </row>
    <row r="8" spans="9:15" ht="18.75" x14ac:dyDescent="0.3">
      <c r="J8" s="108" t="s">
        <v>2</v>
      </c>
      <c r="K8" s="108"/>
      <c r="L8" s="108"/>
      <c r="M8" s="108"/>
      <c r="N8" s="108"/>
      <c r="O8" s="108"/>
    </row>
    <row r="9" spans="9:15" ht="9" customHeight="1" x14ac:dyDescent="0.25"/>
    <row r="10" spans="9:15" ht="18.75" x14ac:dyDescent="0.3">
      <c r="J10" s="106" t="s">
        <v>337</v>
      </c>
      <c r="K10" s="106"/>
      <c r="L10" s="106"/>
      <c r="M10" s="106"/>
      <c r="N10" s="106"/>
      <c r="O10" s="106"/>
    </row>
    <row r="11" spans="9:15" x14ac:dyDescent="0.25">
      <c r="J11" s="109" t="s">
        <v>3</v>
      </c>
      <c r="K11" s="109"/>
      <c r="L11" s="109"/>
      <c r="M11" s="109"/>
      <c r="N11" s="109"/>
      <c r="O11" s="109"/>
    </row>
    <row r="12" spans="9:15" x14ac:dyDescent="0.25">
      <c r="J12" s="3"/>
      <c r="K12" s="3"/>
      <c r="L12" s="3"/>
      <c r="M12" s="3" t="s">
        <v>389</v>
      </c>
      <c r="N12" s="3"/>
      <c r="O12" s="3"/>
    </row>
    <row r="13" spans="9:15" x14ac:dyDescent="0.25">
      <c r="J13" s="110" t="s">
        <v>4</v>
      </c>
      <c r="K13" s="110"/>
      <c r="L13" s="110"/>
      <c r="M13" s="110"/>
      <c r="N13" s="110"/>
      <c r="O13" s="110"/>
    </row>
    <row r="15" spans="9:15" ht="18.75" x14ac:dyDescent="0.25">
      <c r="J15" s="111">
        <f>N26</f>
        <v>43907</v>
      </c>
      <c r="K15" s="111"/>
      <c r="L15" s="111"/>
      <c r="M15" s="111"/>
      <c r="N15" s="111"/>
      <c r="O15" s="111"/>
    </row>
    <row r="17" spans="1:15" ht="18.75" x14ac:dyDescent="0.3">
      <c r="A17" s="107" t="s">
        <v>5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ht="18.75" x14ac:dyDescent="0.3">
      <c r="A18" s="107" t="s">
        <v>293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ht="18.75" x14ac:dyDescent="0.3">
      <c r="A19" s="107" t="s">
        <v>294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s="5" customFormat="1" ht="18.75" customHeight="1" x14ac:dyDescent="0.25">
      <c r="A20" s="111">
        <f>J15</f>
        <v>43907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ht="8.25" customHeight="1" x14ac:dyDescent="0.25"/>
    <row r="22" spans="1:15" ht="18.75" x14ac:dyDescent="0.3">
      <c r="A22" s="106" t="s">
        <v>6</v>
      </c>
      <c r="B22" s="106"/>
      <c r="C22" s="106"/>
      <c r="D22" s="106"/>
      <c r="E22" s="106"/>
      <c r="F22" s="106"/>
      <c r="G22" s="102" t="s">
        <v>295</v>
      </c>
      <c r="H22" s="102"/>
      <c r="I22" s="102"/>
      <c r="J22" s="102"/>
      <c r="K22" s="102"/>
      <c r="L22" s="102"/>
      <c r="M22" s="102"/>
      <c r="N22" s="102"/>
      <c r="O22" s="102"/>
    </row>
    <row r="23" spans="1:15" ht="18.75" x14ac:dyDescent="0.3">
      <c r="A23" s="106" t="s">
        <v>7</v>
      </c>
      <c r="B23" s="106"/>
      <c r="C23" s="106"/>
      <c r="D23" s="106"/>
      <c r="E23" s="106"/>
      <c r="F23" s="106"/>
      <c r="G23" s="103"/>
      <c r="H23" s="103"/>
      <c r="I23" s="103"/>
      <c r="J23" s="103"/>
      <c r="K23" s="103"/>
      <c r="L23" s="103"/>
      <c r="M23" s="103"/>
      <c r="N23" s="103"/>
      <c r="O23" s="103"/>
    </row>
    <row r="24" spans="1:15" ht="11.25" customHeight="1" x14ac:dyDescent="0.25"/>
    <row r="25" spans="1:15" ht="18.75" x14ac:dyDescent="0.25">
      <c r="M25" s="6"/>
      <c r="N25" s="114" t="s">
        <v>8</v>
      </c>
      <c r="O25" s="114"/>
    </row>
    <row r="26" spans="1:15" ht="18.75" x14ac:dyDescent="0.3">
      <c r="A26" s="106" t="s">
        <v>15</v>
      </c>
      <c r="B26" s="106"/>
      <c r="C26" s="106"/>
      <c r="D26" s="106"/>
      <c r="E26" s="106"/>
      <c r="F26" s="106"/>
      <c r="L26" s="112" t="s">
        <v>9</v>
      </c>
      <c r="M26" s="113"/>
      <c r="N26" s="115">
        <v>43907</v>
      </c>
      <c r="O26" s="115"/>
    </row>
    <row r="27" spans="1:15" ht="38.25" customHeight="1" x14ac:dyDescent="0.25">
      <c r="A27" s="104" t="s">
        <v>390</v>
      </c>
      <c r="B27" s="104"/>
      <c r="C27" s="104"/>
      <c r="D27" s="104"/>
      <c r="E27" s="104"/>
      <c r="F27" s="104"/>
      <c r="G27" s="104"/>
      <c r="H27" s="104"/>
      <c r="I27" s="104"/>
      <c r="J27" s="104"/>
      <c r="L27" s="112" t="s">
        <v>10</v>
      </c>
      <c r="M27" s="113"/>
      <c r="N27" s="114"/>
      <c r="O27" s="114"/>
    </row>
    <row r="28" spans="1:15" ht="18.75" x14ac:dyDescent="0.2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L28" s="112" t="s">
        <v>11</v>
      </c>
      <c r="M28" s="113"/>
      <c r="N28" s="114">
        <v>925</v>
      </c>
      <c r="O28" s="114"/>
    </row>
    <row r="29" spans="1:15" ht="37.5" customHeight="1" x14ac:dyDescent="0.25">
      <c r="L29" s="112" t="s">
        <v>10</v>
      </c>
      <c r="M29" s="113"/>
      <c r="N29" s="114"/>
      <c r="O29" s="114"/>
    </row>
    <row r="30" spans="1:15" ht="18.75" x14ac:dyDescent="0.3">
      <c r="A30" s="106" t="s">
        <v>16</v>
      </c>
      <c r="B30" s="106"/>
      <c r="C30" s="106"/>
      <c r="D30" s="106"/>
      <c r="E30" s="106"/>
      <c r="F30" s="106"/>
      <c r="L30" s="112" t="s">
        <v>12</v>
      </c>
      <c r="M30" s="113"/>
      <c r="N30" s="114">
        <v>2343015359</v>
      </c>
      <c r="O30" s="114"/>
    </row>
    <row r="31" spans="1:15" ht="18.75" x14ac:dyDescent="0.25">
      <c r="L31" s="112" t="s">
        <v>13</v>
      </c>
      <c r="M31" s="113"/>
      <c r="N31" s="114">
        <v>234301001</v>
      </c>
      <c r="O31" s="114"/>
    </row>
    <row r="32" spans="1:15" ht="18.75" customHeight="1" x14ac:dyDescent="0.25">
      <c r="L32" s="112" t="s">
        <v>14</v>
      </c>
      <c r="M32" s="113"/>
      <c r="N32" s="114">
        <v>383</v>
      </c>
      <c r="O32" s="114"/>
    </row>
  </sheetData>
  <mergeCells count="32"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  <mergeCell ref="L29:M29"/>
    <mergeCell ref="L30:M30"/>
    <mergeCell ref="L31:M31"/>
    <mergeCell ref="G22:O23"/>
    <mergeCell ref="A27:J28"/>
    <mergeCell ref="A30:F30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A20:O20"/>
    <mergeCell ref="A22:F22"/>
    <mergeCell ref="A23:F23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E53"/>
  <sheetViews>
    <sheetView tabSelected="1" view="pageBreakPreview" topLeftCell="A32" zoomScaleNormal="100" zoomScaleSheetLayoutView="100" workbookViewId="0">
      <selection activeCell="A51" sqref="A51:D51"/>
    </sheetView>
  </sheetViews>
  <sheetFormatPr defaultColWidth="1.140625" defaultRowHeight="12.75" x14ac:dyDescent="0.2"/>
  <cols>
    <col min="1" max="1" width="7.42578125" style="26" bestFit="1" customWidth="1"/>
    <col min="2" max="3" width="1.140625" style="26"/>
    <col min="4" max="4" width="7.42578125" style="26" bestFit="1" customWidth="1"/>
    <col min="5" max="30" width="1.140625" style="26"/>
    <col min="31" max="31" width="7.42578125" style="26" bestFit="1" customWidth="1"/>
    <col min="32" max="255" width="1.140625" style="26"/>
    <col min="256" max="256" width="7.42578125" style="26" bestFit="1" customWidth="1"/>
    <col min="257" max="285" width="1.140625" style="26"/>
    <col min="286" max="286" width="7.42578125" style="26" bestFit="1" customWidth="1"/>
    <col min="287" max="337" width="1.140625" style="26"/>
    <col min="338" max="338" width="22.140625" style="26" customWidth="1"/>
    <col min="339" max="511" width="1.140625" style="26"/>
    <col min="512" max="512" width="7.42578125" style="26" bestFit="1" customWidth="1"/>
    <col min="513" max="541" width="1.140625" style="26"/>
    <col min="542" max="542" width="7.42578125" style="26" bestFit="1" customWidth="1"/>
    <col min="543" max="593" width="1.140625" style="26"/>
    <col min="594" max="594" width="22.140625" style="26" customWidth="1"/>
    <col min="595" max="767" width="1.140625" style="26"/>
    <col min="768" max="768" width="7.42578125" style="26" bestFit="1" customWidth="1"/>
    <col min="769" max="797" width="1.140625" style="26"/>
    <col min="798" max="798" width="7.42578125" style="26" bestFit="1" customWidth="1"/>
    <col min="799" max="849" width="1.140625" style="26"/>
    <col min="850" max="850" width="22.140625" style="26" customWidth="1"/>
    <col min="851" max="1023" width="1.140625" style="26"/>
    <col min="1024" max="1024" width="7.42578125" style="26" bestFit="1" customWidth="1"/>
    <col min="1025" max="1053" width="1.140625" style="26"/>
    <col min="1054" max="1054" width="7.42578125" style="26" bestFit="1" customWidth="1"/>
    <col min="1055" max="1105" width="1.140625" style="26"/>
    <col min="1106" max="1106" width="22.140625" style="26" customWidth="1"/>
    <col min="1107" max="1279" width="1.140625" style="26"/>
    <col min="1280" max="1280" width="7.42578125" style="26" bestFit="1" customWidth="1"/>
    <col min="1281" max="1309" width="1.140625" style="26"/>
    <col min="1310" max="1310" width="7.42578125" style="26" bestFit="1" customWidth="1"/>
    <col min="1311" max="1361" width="1.140625" style="26"/>
    <col min="1362" max="1362" width="22.140625" style="26" customWidth="1"/>
    <col min="1363" max="1535" width="1.140625" style="26"/>
    <col min="1536" max="1536" width="7.42578125" style="26" bestFit="1" customWidth="1"/>
    <col min="1537" max="1565" width="1.140625" style="26"/>
    <col min="1566" max="1566" width="7.42578125" style="26" bestFit="1" customWidth="1"/>
    <col min="1567" max="1617" width="1.140625" style="26"/>
    <col min="1618" max="1618" width="22.140625" style="26" customWidth="1"/>
    <col min="1619" max="1791" width="1.140625" style="26"/>
    <col min="1792" max="1792" width="7.42578125" style="26" bestFit="1" customWidth="1"/>
    <col min="1793" max="1821" width="1.140625" style="26"/>
    <col min="1822" max="1822" width="7.42578125" style="26" bestFit="1" customWidth="1"/>
    <col min="1823" max="1873" width="1.140625" style="26"/>
    <col min="1874" max="1874" width="22.140625" style="26" customWidth="1"/>
    <col min="1875" max="2047" width="1.140625" style="26"/>
    <col min="2048" max="2048" width="7.42578125" style="26" bestFit="1" customWidth="1"/>
    <col min="2049" max="2077" width="1.140625" style="26"/>
    <col min="2078" max="2078" width="7.42578125" style="26" bestFit="1" customWidth="1"/>
    <col min="2079" max="2129" width="1.140625" style="26"/>
    <col min="2130" max="2130" width="22.140625" style="26" customWidth="1"/>
    <col min="2131" max="2303" width="1.140625" style="26"/>
    <col min="2304" max="2304" width="7.42578125" style="26" bestFit="1" customWidth="1"/>
    <col min="2305" max="2333" width="1.140625" style="26"/>
    <col min="2334" max="2334" width="7.42578125" style="26" bestFit="1" customWidth="1"/>
    <col min="2335" max="2385" width="1.140625" style="26"/>
    <col min="2386" max="2386" width="22.140625" style="26" customWidth="1"/>
    <col min="2387" max="2559" width="1.140625" style="26"/>
    <col min="2560" max="2560" width="7.42578125" style="26" bestFit="1" customWidth="1"/>
    <col min="2561" max="2589" width="1.140625" style="26"/>
    <col min="2590" max="2590" width="7.42578125" style="26" bestFit="1" customWidth="1"/>
    <col min="2591" max="2641" width="1.140625" style="26"/>
    <col min="2642" max="2642" width="22.140625" style="26" customWidth="1"/>
    <col min="2643" max="2815" width="1.140625" style="26"/>
    <col min="2816" max="2816" width="7.42578125" style="26" bestFit="1" customWidth="1"/>
    <col min="2817" max="2845" width="1.140625" style="26"/>
    <col min="2846" max="2846" width="7.42578125" style="26" bestFit="1" customWidth="1"/>
    <col min="2847" max="2897" width="1.140625" style="26"/>
    <col min="2898" max="2898" width="22.140625" style="26" customWidth="1"/>
    <col min="2899" max="3071" width="1.140625" style="26"/>
    <col min="3072" max="3072" width="7.42578125" style="26" bestFit="1" customWidth="1"/>
    <col min="3073" max="3101" width="1.140625" style="26"/>
    <col min="3102" max="3102" width="7.42578125" style="26" bestFit="1" customWidth="1"/>
    <col min="3103" max="3153" width="1.140625" style="26"/>
    <col min="3154" max="3154" width="22.140625" style="26" customWidth="1"/>
    <col min="3155" max="3327" width="1.140625" style="26"/>
    <col min="3328" max="3328" width="7.42578125" style="26" bestFit="1" customWidth="1"/>
    <col min="3329" max="3357" width="1.140625" style="26"/>
    <col min="3358" max="3358" width="7.42578125" style="26" bestFit="1" customWidth="1"/>
    <col min="3359" max="3409" width="1.140625" style="26"/>
    <col min="3410" max="3410" width="22.140625" style="26" customWidth="1"/>
    <col min="3411" max="3583" width="1.140625" style="26"/>
    <col min="3584" max="3584" width="7.42578125" style="26" bestFit="1" customWidth="1"/>
    <col min="3585" max="3613" width="1.140625" style="26"/>
    <col min="3614" max="3614" width="7.42578125" style="26" bestFit="1" customWidth="1"/>
    <col min="3615" max="3665" width="1.140625" style="26"/>
    <col min="3666" max="3666" width="22.140625" style="26" customWidth="1"/>
    <col min="3667" max="3839" width="1.140625" style="26"/>
    <col min="3840" max="3840" width="7.42578125" style="26" bestFit="1" customWidth="1"/>
    <col min="3841" max="3869" width="1.140625" style="26"/>
    <col min="3870" max="3870" width="7.42578125" style="26" bestFit="1" customWidth="1"/>
    <col min="3871" max="3921" width="1.140625" style="26"/>
    <col min="3922" max="3922" width="22.140625" style="26" customWidth="1"/>
    <col min="3923" max="4095" width="1.140625" style="26"/>
    <col min="4096" max="4096" width="7.42578125" style="26" bestFit="1" customWidth="1"/>
    <col min="4097" max="4125" width="1.140625" style="26"/>
    <col min="4126" max="4126" width="7.42578125" style="26" bestFit="1" customWidth="1"/>
    <col min="4127" max="4177" width="1.140625" style="26"/>
    <col min="4178" max="4178" width="22.140625" style="26" customWidth="1"/>
    <col min="4179" max="4351" width="1.140625" style="26"/>
    <col min="4352" max="4352" width="7.42578125" style="26" bestFit="1" customWidth="1"/>
    <col min="4353" max="4381" width="1.140625" style="26"/>
    <col min="4382" max="4382" width="7.42578125" style="26" bestFit="1" customWidth="1"/>
    <col min="4383" max="4433" width="1.140625" style="26"/>
    <col min="4434" max="4434" width="22.140625" style="26" customWidth="1"/>
    <col min="4435" max="4607" width="1.140625" style="26"/>
    <col min="4608" max="4608" width="7.42578125" style="26" bestFit="1" customWidth="1"/>
    <col min="4609" max="4637" width="1.140625" style="26"/>
    <col min="4638" max="4638" width="7.42578125" style="26" bestFit="1" customWidth="1"/>
    <col min="4639" max="4689" width="1.140625" style="26"/>
    <col min="4690" max="4690" width="22.140625" style="26" customWidth="1"/>
    <col min="4691" max="4863" width="1.140625" style="26"/>
    <col min="4864" max="4864" width="7.42578125" style="26" bestFit="1" customWidth="1"/>
    <col min="4865" max="4893" width="1.140625" style="26"/>
    <col min="4894" max="4894" width="7.42578125" style="26" bestFit="1" customWidth="1"/>
    <col min="4895" max="4945" width="1.140625" style="26"/>
    <col min="4946" max="4946" width="22.140625" style="26" customWidth="1"/>
    <col min="4947" max="5119" width="1.140625" style="26"/>
    <col min="5120" max="5120" width="7.42578125" style="26" bestFit="1" customWidth="1"/>
    <col min="5121" max="5149" width="1.140625" style="26"/>
    <col min="5150" max="5150" width="7.42578125" style="26" bestFit="1" customWidth="1"/>
    <col min="5151" max="5201" width="1.140625" style="26"/>
    <col min="5202" max="5202" width="22.140625" style="26" customWidth="1"/>
    <col min="5203" max="5375" width="1.140625" style="26"/>
    <col min="5376" max="5376" width="7.42578125" style="26" bestFit="1" customWidth="1"/>
    <col min="5377" max="5405" width="1.140625" style="26"/>
    <col min="5406" max="5406" width="7.42578125" style="26" bestFit="1" customWidth="1"/>
    <col min="5407" max="5457" width="1.140625" style="26"/>
    <col min="5458" max="5458" width="22.140625" style="26" customWidth="1"/>
    <col min="5459" max="5631" width="1.140625" style="26"/>
    <col min="5632" max="5632" width="7.42578125" style="26" bestFit="1" customWidth="1"/>
    <col min="5633" max="5661" width="1.140625" style="26"/>
    <col min="5662" max="5662" width="7.42578125" style="26" bestFit="1" customWidth="1"/>
    <col min="5663" max="5713" width="1.140625" style="26"/>
    <col min="5714" max="5714" width="22.140625" style="26" customWidth="1"/>
    <col min="5715" max="5887" width="1.140625" style="26"/>
    <col min="5888" max="5888" width="7.42578125" style="26" bestFit="1" customWidth="1"/>
    <col min="5889" max="5917" width="1.140625" style="26"/>
    <col min="5918" max="5918" width="7.42578125" style="26" bestFit="1" customWidth="1"/>
    <col min="5919" max="5969" width="1.140625" style="26"/>
    <col min="5970" max="5970" width="22.140625" style="26" customWidth="1"/>
    <col min="5971" max="6143" width="1.140625" style="26"/>
    <col min="6144" max="6144" width="7.42578125" style="26" bestFit="1" customWidth="1"/>
    <col min="6145" max="6173" width="1.140625" style="26"/>
    <col min="6174" max="6174" width="7.42578125" style="26" bestFit="1" customWidth="1"/>
    <col min="6175" max="6225" width="1.140625" style="26"/>
    <col min="6226" max="6226" width="22.140625" style="26" customWidth="1"/>
    <col min="6227" max="6399" width="1.140625" style="26"/>
    <col min="6400" max="6400" width="7.42578125" style="26" bestFit="1" customWidth="1"/>
    <col min="6401" max="6429" width="1.140625" style="26"/>
    <col min="6430" max="6430" width="7.42578125" style="26" bestFit="1" customWidth="1"/>
    <col min="6431" max="6481" width="1.140625" style="26"/>
    <col min="6482" max="6482" width="22.140625" style="26" customWidth="1"/>
    <col min="6483" max="6655" width="1.140625" style="26"/>
    <col min="6656" max="6656" width="7.42578125" style="26" bestFit="1" customWidth="1"/>
    <col min="6657" max="6685" width="1.140625" style="26"/>
    <col min="6686" max="6686" width="7.42578125" style="26" bestFit="1" customWidth="1"/>
    <col min="6687" max="6737" width="1.140625" style="26"/>
    <col min="6738" max="6738" width="22.140625" style="26" customWidth="1"/>
    <col min="6739" max="6911" width="1.140625" style="26"/>
    <col min="6912" max="6912" width="7.42578125" style="26" bestFit="1" customWidth="1"/>
    <col min="6913" max="6941" width="1.140625" style="26"/>
    <col min="6942" max="6942" width="7.42578125" style="26" bestFit="1" customWidth="1"/>
    <col min="6943" max="6993" width="1.140625" style="26"/>
    <col min="6994" max="6994" width="22.140625" style="26" customWidth="1"/>
    <col min="6995" max="7167" width="1.140625" style="26"/>
    <col min="7168" max="7168" width="7.42578125" style="26" bestFit="1" customWidth="1"/>
    <col min="7169" max="7197" width="1.140625" style="26"/>
    <col min="7198" max="7198" width="7.42578125" style="26" bestFit="1" customWidth="1"/>
    <col min="7199" max="7249" width="1.140625" style="26"/>
    <col min="7250" max="7250" width="22.140625" style="26" customWidth="1"/>
    <col min="7251" max="7423" width="1.140625" style="26"/>
    <col min="7424" max="7424" width="7.42578125" style="26" bestFit="1" customWidth="1"/>
    <col min="7425" max="7453" width="1.140625" style="26"/>
    <col min="7454" max="7454" width="7.42578125" style="26" bestFit="1" customWidth="1"/>
    <col min="7455" max="7505" width="1.140625" style="26"/>
    <col min="7506" max="7506" width="22.140625" style="26" customWidth="1"/>
    <col min="7507" max="7679" width="1.140625" style="26"/>
    <col min="7680" max="7680" width="7.42578125" style="26" bestFit="1" customWidth="1"/>
    <col min="7681" max="7709" width="1.140625" style="26"/>
    <col min="7710" max="7710" width="7.42578125" style="26" bestFit="1" customWidth="1"/>
    <col min="7711" max="7761" width="1.140625" style="26"/>
    <col min="7762" max="7762" width="22.140625" style="26" customWidth="1"/>
    <col min="7763" max="7935" width="1.140625" style="26"/>
    <col min="7936" max="7936" width="7.42578125" style="26" bestFit="1" customWidth="1"/>
    <col min="7937" max="7965" width="1.140625" style="26"/>
    <col min="7966" max="7966" width="7.42578125" style="26" bestFit="1" customWidth="1"/>
    <col min="7967" max="8017" width="1.140625" style="26"/>
    <col min="8018" max="8018" width="22.140625" style="26" customWidth="1"/>
    <col min="8019" max="8191" width="1.140625" style="26"/>
    <col min="8192" max="8192" width="7.42578125" style="26" bestFit="1" customWidth="1"/>
    <col min="8193" max="8221" width="1.140625" style="26"/>
    <col min="8222" max="8222" width="7.42578125" style="26" bestFit="1" customWidth="1"/>
    <col min="8223" max="8273" width="1.140625" style="26"/>
    <col min="8274" max="8274" width="22.140625" style="26" customWidth="1"/>
    <col min="8275" max="8447" width="1.140625" style="26"/>
    <col min="8448" max="8448" width="7.42578125" style="26" bestFit="1" customWidth="1"/>
    <col min="8449" max="8477" width="1.140625" style="26"/>
    <col min="8478" max="8478" width="7.42578125" style="26" bestFit="1" customWidth="1"/>
    <col min="8479" max="8529" width="1.140625" style="26"/>
    <col min="8530" max="8530" width="22.140625" style="26" customWidth="1"/>
    <col min="8531" max="8703" width="1.140625" style="26"/>
    <col min="8704" max="8704" width="7.42578125" style="26" bestFit="1" customWidth="1"/>
    <col min="8705" max="8733" width="1.140625" style="26"/>
    <col min="8734" max="8734" width="7.42578125" style="26" bestFit="1" customWidth="1"/>
    <col min="8735" max="8785" width="1.140625" style="26"/>
    <col min="8786" max="8786" width="22.140625" style="26" customWidth="1"/>
    <col min="8787" max="8959" width="1.140625" style="26"/>
    <col min="8960" max="8960" width="7.42578125" style="26" bestFit="1" customWidth="1"/>
    <col min="8961" max="8989" width="1.140625" style="26"/>
    <col min="8990" max="8990" width="7.42578125" style="26" bestFit="1" customWidth="1"/>
    <col min="8991" max="9041" width="1.140625" style="26"/>
    <col min="9042" max="9042" width="22.140625" style="26" customWidth="1"/>
    <col min="9043" max="9215" width="1.140625" style="26"/>
    <col min="9216" max="9216" width="7.42578125" style="26" bestFit="1" customWidth="1"/>
    <col min="9217" max="9245" width="1.140625" style="26"/>
    <col min="9246" max="9246" width="7.42578125" style="26" bestFit="1" customWidth="1"/>
    <col min="9247" max="9297" width="1.140625" style="26"/>
    <col min="9298" max="9298" width="22.140625" style="26" customWidth="1"/>
    <col min="9299" max="9471" width="1.140625" style="26"/>
    <col min="9472" max="9472" width="7.42578125" style="26" bestFit="1" customWidth="1"/>
    <col min="9473" max="9501" width="1.140625" style="26"/>
    <col min="9502" max="9502" width="7.42578125" style="26" bestFit="1" customWidth="1"/>
    <col min="9503" max="9553" width="1.140625" style="26"/>
    <col min="9554" max="9554" width="22.140625" style="26" customWidth="1"/>
    <col min="9555" max="9727" width="1.140625" style="26"/>
    <col min="9728" max="9728" width="7.42578125" style="26" bestFit="1" customWidth="1"/>
    <col min="9729" max="9757" width="1.140625" style="26"/>
    <col min="9758" max="9758" width="7.42578125" style="26" bestFit="1" customWidth="1"/>
    <col min="9759" max="9809" width="1.140625" style="26"/>
    <col min="9810" max="9810" width="22.140625" style="26" customWidth="1"/>
    <col min="9811" max="9983" width="1.140625" style="26"/>
    <col min="9984" max="9984" width="7.42578125" style="26" bestFit="1" customWidth="1"/>
    <col min="9985" max="10013" width="1.140625" style="26"/>
    <col min="10014" max="10014" width="7.42578125" style="26" bestFit="1" customWidth="1"/>
    <col min="10015" max="10065" width="1.140625" style="26"/>
    <col min="10066" max="10066" width="22.140625" style="26" customWidth="1"/>
    <col min="10067" max="10239" width="1.140625" style="26"/>
    <col min="10240" max="10240" width="7.42578125" style="26" bestFit="1" customWidth="1"/>
    <col min="10241" max="10269" width="1.140625" style="26"/>
    <col min="10270" max="10270" width="7.42578125" style="26" bestFit="1" customWidth="1"/>
    <col min="10271" max="10321" width="1.140625" style="26"/>
    <col min="10322" max="10322" width="22.140625" style="26" customWidth="1"/>
    <col min="10323" max="10495" width="1.140625" style="26"/>
    <col min="10496" max="10496" width="7.42578125" style="26" bestFit="1" customWidth="1"/>
    <col min="10497" max="10525" width="1.140625" style="26"/>
    <col min="10526" max="10526" width="7.42578125" style="26" bestFit="1" customWidth="1"/>
    <col min="10527" max="10577" width="1.140625" style="26"/>
    <col min="10578" max="10578" width="22.140625" style="26" customWidth="1"/>
    <col min="10579" max="10751" width="1.140625" style="26"/>
    <col min="10752" max="10752" width="7.42578125" style="26" bestFit="1" customWidth="1"/>
    <col min="10753" max="10781" width="1.140625" style="26"/>
    <col min="10782" max="10782" width="7.42578125" style="26" bestFit="1" customWidth="1"/>
    <col min="10783" max="10833" width="1.140625" style="26"/>
    <col min="10834" max="10834" width="22.140625" style="26" customWidth="1"/>
    <col min="10835" max="11007" width="1.140625" style="26"/>
    <col min="11008" max="11008" width="7.42578125" style="26" bestFit="1" customWidth="1"/>
    <col min="11009" max="11037" width="1.140625" style="26"/>
    <col min="11038" max="11038" width="7.42578125" style="26" bestFit="1" customWidth="1"/>
    <col min="11039" max="11089" width="1.140625" style="26"/>
    <col min="11090" max="11090" width="22.140625" style="26" customWidth="1"/>
    <col min="11091" max="11263" width="1.140625" style="26"/>
    <col min="11264" max="11264" width="7.42578125" style="26" bestFit="1" customWidth="1"/>
    <col min="11265" max="11293" width="1.140625" style="26"/>
    <col min="11294" max="11294" width="7.42578125" style="26" bestFit="1" customWidth="1"/>
    <col min="11295" max="11345" width="1.140625" style="26"/>
    <col min="11346" max="11346" width="22.140625" style="26" customWidth="1"/>
    <col min="11347" max="11519" width="1.140625" style="26"/>
    <col min="11520" max="11520" width="7.42578125" style="26" bestFit="1" customWidth="1"/>
    <col min="11521" max="11549" width="1.140625" style="26"/>
    <col min="11550" max="11550" width="7.42578125" style="26" bestFit="1" customWidth="1"/>
    <col min="11551" max="11601" width="1.140625" style="26"/>
    <col min="11602" max="11602" width="22.140625" style="26" customWidth="1"/>
    <col min="11603" max="11775" width="1.140625" style="26"/>
    <col min="11776" max="11776" width="7.42578125" style="26" bestFit="1" customWidth="1"/>
    <col min="11777" max="11805" width="1.140625" style="26"/>
    <col min="11806" max="11806" width="7.42578125" style="26" bestFit="1" customWidth="1"/>
    <col min="11807" max="11857" width="1.140625" style="26"/>
    <col min="11858" max="11858" width="22.140625" style="26" customWidth="1"/>
    <col min="11859" max="12031" width="1.140625" style="26"/>
    <col min="12032" max="12032" width="7.42578125" style="26" bestFit="1" customWidth="1"/>
    <col min="12033" max="12061" width="1.140625" style="26"/>
    <col min="12062" max="12062" width="7.42578125" style="26" bestFit="1" customWidth="1"/>
    <col min="12063" max="12113" width="1.140625" style="26"/>
    <col min="12114" max="12114" width="22.140625" style="26" customWidth="1"/>
    <col min="12115" max="12287" width="1.140625" style="26"/>
    <col min="12288" max="12288" width="7.42578125" style="26" bestFit="1" customWidth="1"/>
    <col min="12289" max="12317" width="1.140625" style="26"/>
    <col min="12318" max="12318" width="7.42578125" style="26" bestFit="1" customWidth="1"/>
    <col min="12319" max="12369" width="1.140625" style="26"/>
    <col min="12370" max="12370" width="22.140625" style="26" customWidth="1"/>
    <col min="12371" max="12543" width="1.140625" style="26"/>
    <col min="12544" max="12544" width="7.42578125" style="26" bestFit="1" customWidth="1"/>
    <col min="12545" max="12573" width="1.140625" style="26"/>
    <col min="12574" max="12574" width="7.42578125" style="26" bestFit="1" customWidth="1"/>
    <col min="12575" max="12625" width="1.140625" style="26"/>
    <col min="12626" max="12626" width="22.140625" style="26" customWidth="1"/>
    <col min="12627" max="12799" width="1.140625" style="26"/>
    <col min="12800" max="12800" width="7.42578125" style="26" bestFit="1" customWidth="1"/>
    <col min="12801" max="12829" width="1.140625" style="26"/>
    <col min="12830" max="12830" width="7.42578125" style="26" bestFit="1" customWidth="1"/>
    <col min="12831" max="12881" width="1.140625" style="26"/>
    <col min="12882" max="12882" width="22.140625" style="26" customWidth="1"/>
    <col min="12883" max="13055" width="1.140625" style="26"/>
    <col min="13056" max="13056" width="7.42578125" style="26" bestFit="1" customWidth="1"/>
    <col min="13057" max="13085" width="1.140625" style="26"/>
    <col min="13086" max="13086" width="7.42578125" style="26" bestFit="1" customWidth="1"/>
    <col min="13087" max="13137" width="1.140625" style="26"/>
    <col min="13138" max="13138" width="22.140625" style="26" customWidth="1"/>
    <col min="13139" max="13311" width="1.140625" style="26"/>
    <col min="13312" max="13312" width="7.42578125" style="26" bestFit="1" customWidth="1"/>
    <col min="13313" max="13341" width="1.140625" style="26"/>
    <col min="13342" max="13342" width="7.42578125" style="26" bestFit="1" customWidth="1"/>
    <col min="13343" max="13393" width="1.140625" style="26"/>
    <col min="13394" max="13394" width="22.140625" style="26" customWidth="1"/>
    <col min="13395" max="13567" width="1.140625" style="26"/>
    <col min="13568" max="13568" width="7.42578125" style="26" bestFit="1" customWidth="1"/>
    <col min="13569" max="13597" width="1.140625" style="26"/>
    <col min="13598" max="13598" width="7.42578125" style="26" bestFit="1" customWidth="1"/>
    <col min="13599" max="13649" width="1.140625" style="26"/>
    <col min="13650" max="13650" width="22.140625" style="26" customWidth="1"/>
    <col min="13651" max="13823" width="1.140625" style="26"/>
    <col min="13824" max="13824" width="7.42578125" style="26" bestFit="1" customWidth="1"/>
    <col min="13825" max="13853" width="1.140625" style="26"/>
    <col min="13854" max="13854" width="7.42578125" style="26" bestFit="1" customWidth="1"/>
    <col min="13855" max="13905" width="1.140625" style="26"/>
    <col min="13906" max="13906" width="22.140625" style="26" customWidth="1"/>
    <col min="13907" max="14079" width="1.140625" style="26"/>
    <col min="14080" max="14080" width="7.42578125" style="26" bestFit="1" customWidth="1"/>
    <col min="14081" max="14109" width="1.140625" style="26"/>
    <col min="14110" max="14110" width="7.42578125" style="26" bestFit="1" customWidth="1"/>
    <col min="14111" max="14161" width="1.140625" style="26"/>
    <col min="14162" max="14162" width="22.140625" style="26" customWidth="1"/>
    <col min="14163" max="14335" width="1.140625" style="26"/>
    <col min="14336" max="14336" width="7.42578125" style="26" bestFit="1" customWidth="1"/>
    <col min="14337" max="14365" width="1.140625" style="26"/>
    <col min="14366" max="14366" width="7.42578125" style="26" bestFit="1" customWidth="1"/>
    <col min="14367" max="14417" width="1.140625" style="26"/>
    <col min="14418" max="14418" width="22.140625" style="26" customWidth="1"/>
    <col min="14419" max="14591" width="1.140625" style="26"/>
    <col min="14592" max="14592" width="7.42578125" style="26" bestFit="1" customWidth="1"/>
    <col min="14593" max="14621" width="1.140625" style="26"/>
    <col min="14622" max="14622" width="7.42578125" style="26" bestFit="1" customWidth="1"/>
    <col min="14623" max="14673" width="1.140625" style="26"/>
    <col min="14674" max="14674" width="22.140625" style="26" customWidth="1"/>
    <col min="14675" max="14847" width="1.140625" style="26"/>
    <col min="14848" max="14848" width="7.42578125" style="26" bestFit="1" customWidth="1"/>
    <col min="14849" max="14877" width="1.140625" style="26"/>
    <col min="14878" max="14878" width="7.42578125" style="26" bestFit="1" customWidth="1"/>
    <col min="14879" max="14929" width="1.140625" style="26"/>
    <col min="14930" max="14930" width="22.140625" style="26" customWidth="1"/>
    <col min="14931" max="15103" width="1.140625" style="26"/>
    <col min="15104" max="15104" width="7.42578125" style="26" bestFit="1" customWidth="1"/>
    <col min="15105" max="15133" width="1.140625" style="26"/>
    <col min="15134" max="15134" width="7.42578125" style="26" bestFit="1" customWidth="1"/>
    <col min="15135" max="15185" width="1.140625" style="26"/>
    <col min="15186" max="15186" width="22.140625" style="26" customWidth="1"/>
    <col min="15187" max="15359" width="1.140625" style="26"/>
    <col min="15360" max="15360" width="7.42578125" style="26" bestFit="1" customWidth="1"/>
    <col min="15361" max="15389" width="1.140625" style="26"/>
    <col min="15390" max="15390" width="7.42578125" style="26" bestFit="1" customWidth="1"/>
    <col min="15391" max="15441" width="1.140625" style="26"/>
    <col min="15442" max="15442" width="22.140625" style="26" customWidth="1"/>
    <col min="15443" max="15615" width="1.140625" style="26"/>
    <col min="15616" max="15616" width="7.42578125" style="26" bestFit="1" customWidth="1"/>
    <col min="15617" max="15645" width="1.140625" style="26"/>
    <col min="15646" max="15646" width="7.42578125" style="26" bestFit="1" customWidth="1"/>
    <col min="15647" max="15697" width="1.140625" style="26"/>
    <col min="15698" max="15698" width="22.140625" style="26" customWidth="1"/>
    <col min="15699" max="15871" width="1.140625" style="26"/>
    <col min="15872" max="15872" width="7.42578125" style="26" bestFit="1" customWidth="1"/>
    <col min="15873" max="15901" width="1.140625" style="26"/>
    <col min="15902" max="15902" width="7.42578125" style="26" bestFit="1" customWidth="1"/>
    <col min="15903" max="15953" width="1.140625" style="26"/>
    <col min="15954" max="15954" width="22.140625" style="26" customWidth="1"/>
    <col min="15955" max="16127" width="1.140625" style="26"/>
    <col min="16128" max="16128" width="7.42578125" style="26" bestFit="1" customWidth="1"/>
    <col min="16129" max="16157" width="1.140625" style="26"/>
    <col min="16158" max="16158" width="7.42578125" style="26" bestFit="1" customWidth="1"/>
    <col min="16159" max="16209" width="1.140625" style="26"/>
    <col min="16210" max="16210" width="22.140625" style="26" customWidth="1"/>
    <col min="16211" max="16384" width="1.140625" style="26"/>
  </cols>
  <sheetData>
    <row r="1" spans="1:82" s="32" customFormat="1" x14ac:dyDescent="0.2">
      <c r="A1" s="74"/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</row>
    <row r="2" spans="1:82" s="32" customFormat="1" x14ac:dyDescent="0.2">
      <c r="A2" s="272" t="s">
        <v>386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</row>
    <row r="3" spans="1:82" s="94" customFormat="1" ht="15.75" x14ac:dyDescent="0.25">
      <c r="A3" s="94" t="s">
        <v>114</v>
      </c>
      <c r="S3" s="254" t="s">
        <v>397</v>
      </c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</row>
    <row r="4" spans="1:82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2" x14ac:dyDescent="0.2">
      <c r="A5" s="149" t="s">
        <v>116</v>
      </c>
      <c r="B5" s="150"/>
      <c r="C5" s="150"/>
      <c r="D5" s="151"/>
      <c r="E5" s="149" t="s">
        <v>148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1"/>
      <c r="BD5" s="149" t="s">
        <v>150</v>
      </c>
      <c r="BE5" s="150"/>
      <c r="BF5" s="150"/>
      <c r="BG5" s="150"/>
      <c r="BH5" s="150"/>
      <c r="BI5" s="150"/>
      <c r="BJ5" s="150"/>
      <c r="BK5" s="150"/>
      <c r="BL5" s="150"/>
      <c r="BM5" s="151"/>
      <c r="BN5" s="149" t="s">
        <v>205</v>
      </c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2" x14ac:dyDescent="0.2">
      <c r="A6" s="146" t="s">
        <v>123</v>
      </c>
      <c r="B6" s="147"/>
      <c r="C6" s="147"/>
      <c r="D6" s="148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8"/>
      <c r="BD6" s="146" t="s">
        <v>228</v>
      </c>
      <c r="BE6" s="147"/>
      <c r="BF6" s="147"/>
      <c r="BG6" s="147"/>
      <c r="BH6" s="147"/>
      <c r="BI6" s="147"/>
      <c r="BJ6" s="147"/>
      <c r="BK6" s="147"/>
      <c r="BL6" s="147"/>
      <c r="BM6" s="148"/>
      <c r="BN6" s="146" t="s">
        <v>229</v>
      </c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8"/>
    </row>
    <row r="7" spans="1:82" x14ac:dyDescent="0.2">
      <c r="A7" s="146"/>
      <c r="B7" s="147"/>
      <c r="C7" s="147"/>
      <c r="D7" s="148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4"/>
      <c r="BD7" s="146"/>
      <c r="BE7" s="147"/>
      <c r="BF7" s="147"/>
      <c r="BG7" s="147"/>
      <c r="BH7" s="147"/>
      <c r="BI7" s="147"/>
      <c r="BJ7" s="147"/>
      <c r="BK7" s="147"/>
      <c r="BL7" s="147"/>
      <c r="BM7" s="148"/>
      <c r="BN7" s="146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8"/>
    </row>
    <row r="8" spans="1:82" x14ac:dyDescent="0.2">
      <c r="A8" s="143">
        <v>1</v>
      </c>
      <c r="B8" s="144"/>
      <c r="C8" s="144"/>
      <c r="D8" s="145"/>
      <c r="E8" s="143">
        <v>2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5"/>
      <c r="BD8" s="143">
        <v>3</v>
      </c>
      <c r="BE8" s="144"/>
      <c r="BF8" s="144"/>
      <c r="BG8" s="144"/>
      <c r="BH8" s="144"/>
      <c r="BI8" s="144"/>
      <c r="BJ8" s="144"/>
      <c r="BK8" s="144"/>
      <c r="BL8" s="144"/>
      <c r="BM8" s="145"/>
      <c r="BN8" s="143">
        <v>4</v>
      </c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5"/>
    </row>
    <row r="9" spans="1:82" x14ac:dyDescent="0.2">
      <c r="A9" s="157">
        <v>1</v>
      </c>
      <c r="B9" s="158"/>
      <c r="C9" s="158"/>
      <c r="D9" s="159"/>
      <c r="E9" s="261" t="s">
        <v>398</v>
      </c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1"/>
      <c r="BD9" s="163">
        <v>1</v>
      </c>
      <c r="BE9" s="164"/>
      <c r="BF9" s="164"/>
      <c r="BG9" s="164"/>
      <c r="BH9" s="164"/>
      <c r="BI9" s="164"/>
      <c r="BJ9" s="164"/>
      <c r="BK9" s="164"/>
      <c r="BL9" s="164"/>
      <c r="BM9" s="165"/>
      <c r="BN9" s="262">
        <v>215028</v>
      </c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4"/>
    </row>
    <row r="10" spans="1:82" x14ac:dyDescent="0.2">
      <c r="A10" s="157">
        <v>2</v>
      </c>
      <c r="B10" s="158"/>
      <c r="C10" s="158"/>
      <c r="D10" s="159"/>
      <c r="E10" s="261" t="s">
        <v>398</v>
      </c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1"/>
      <c r="BD10" s="163"/>
      <c r="BE10" s="164"/>
      <c r="BF10" s="164"/>
      <c r="BG10" s="164"/>
      <c r="BH10" s="164"/>
      <c r="BI10" s="164"/>
      <c r="BJ10" s="164"/>
      <c r="BK10" s="164"/>
      <c r="BL10" s="164"/>
      <c r="BM10" s="165"/>
      <c r="BN10" s="262">
        <v>-109296</v>
      </c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4"/>
      <c r="CD10" s="26" t="s">
        <v>411</v>
      </c>
    </row>
    <row r="11" spans="1:82" hidden="1" x14ac:dyDescent="0.2">
      <c r="A11" s="157">
        <v>5</v>
      </c>
      <c r="B11" s="158"/>
      <c r="C11" s="158"/>
      <c r="D11" s="159"/>
      <c r="E11" s="229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1"/>
      <c r="BD11" s="163"/>
      <c r="BE11" s="164"/>
      <c r="BF11" s="164"/>
      <c r="BG11" s="164"/>
      <c r="BH11" s="164"/>
      <c r="BI11" s="164"/>
      <c r="BJ11" s="164"/>
      <c r="BK11" s="164"/>
      <c r="BL11" s="164"/>
      <c r="BM11" s="165"/>
      <c r="BN11" s="258"/>
      <c r="BO11" s="259"/>
      <c r="BP11" s="259"/>
      <c r="BQ11" s="259"/>
      <c r="BR11" s="259"/>
      <c r="BS11" s="259"/>
      <c r="BT11" s="259"/>
      <c r="BU11" s="259"/>
      <c r="BV11" s="259"/>
      <c r="BW11" s="259"/>
      <c r="BX11" s="259"/>
      <c r="BY11" s="259"/>
      <c r="BZ11" s="259"/>
      <c r="CA11" s="259"/>
      <c r="CB11" s="260"/>
    </row>
    <row r="12" spans="1:82" hidden="1" x14ac:dyDescent="0.2">
      <c r="A12" s="157">
        <v>6</v>
      </c>
      <c r="B12" s="158"/>
      <c r="C12" s="158"/>
      <c r="D12" s="159"/>
      <c r="E12" s="229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1"/>
      <c r="BD12" s="163"/>
      <c r="BE12" s="164"/>
      <c r="BF12" s="164"/>
      <c r="BG12" s="164"/>
      <c r="BH12" s="164"/>
      <c r="BI12" s="164"/>
      <c r="BJ12" s="164"/>
      <c r="BK12" s="164"/>
      <c r="BL12" s="164"/>
      <c r="BM12" s="165"/>
      <c r="BN12" s="258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60"/>
    </row>
    <row r="13" spans="1:82" hidden="1" x14ac:dyDescent="0.2">
      <c r="A13" s="157">
        <v>7</v>
      </c>
      <c r="B13" s="158"/>
      <c r="C13" s="158"/>
      <c r="D13" s="159"/>
      <c r="E13" s="229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1"/>
      <c r="BD13" s="163"/>
      <c r="BE13" s="164"/>
      <c r="BF13" s="164"/>
      <c r="BG13" s="164"/>
      <c r="BH13" s="164"/>
      <c r="BI13" s="164"/>
      <c r="BJ13" s="164"/>
      <c r="BK13" s="164"/>
      <c r="BL13" s="164"/>
      <c r="BM13" s="165"/>
      <c r="BN13" s="258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60"/>
    </row>
    <row r="14" spans="1:82" hidden="1" x14ac:dyDescent="0.2">
      <c r="A14" s="157">
        <v>8</v>
      </c>
      <c r="B14" s="158"/>
      <c r="C14" s="158"/>
      <c r="D14" s="159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1"/>
      <c r="BD14" s="163"/>
      <c r="BE14" s="164"/>
      <c r="BF14" s="164"/>
      <c r="BG14" s="164"/>
      <c r="BH14" s="164"/>
      <c r="BI14" s="164"/>
      <c r="BJ14" s="164"/>
      <c r="BK14" s="164"/>
      <c r="BL14" s="164"/>
      <c r="BM14" s="165"/>
      <c r="BN14" s="258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60"/>
    </row>
    <row r="15" spans="1:82" s="32" customFormat="1" x14ac:dyDescent="0.2">
      <c r="A15" s="255"/>
      <c r="B15" s="256"/>
      <c r="C15" s="256"/>
      <c r="D15" s="257"/>
      <c r="E15" s="178" t="s">
        <v>146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80"/>
      <c r="BD15" s="191" t="s">
        <v>22</v>
      </c>
      <c r="BE15" s="192"/>
      <c r="BF15" s="192"/>
      <c r="BG15" s="192"/>
      <c r="BH15" s="192"/>
      <c r="BI15" s="192"/>
      <c r="BJ15" s="192"/>
      <c r="BK15" s="192"/>
      <c r="BL15" s="192"/>
      <c r="BM15" s="193"/>
      <c r="BN15" s="245">
        <f>SUM(BN9:CB14)</f>
        <v>105732</v>
      </c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7"/>
    </row>
    <row r="17" spans="1:80" s="94" customFormat="1" ht="15.75" x14ac:dyDescent="0.25">
      <c r="A17" s="94" t="s">
        <v>114</v>
      </c>
      <c r="S17" s="254" t="s">
        <v>400</v>
      </c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</row>
    <row r="18" spans="1:80" s="25" customFormat="1" ht="9.7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</row>
    <row r="19" spans="1:80" x14ac:dyDescent="0.2">
      <c r="A19" s="149" t="s">
        <v>116</v>
      </c>
      <c r="B19" s="150"/>
      <c r="C19" s="150"/>
      <c r="D19" s="151"/>
      <c r="E19" s="149" t="s">
        <v>148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1"/>
      <c r="BD19" s="149" t="s">
        <v>150</v>
      </c>
      <c r="BE19" s="150"/>
      <c r="BF19" s="150"/>
      <c r="BG19" s="150"/>
      <c r="BH19" s="150"/>
      <c r="BI19" s="150"/>
      <c r="BJ19" s="150"/>
      <c r="BK19" s="150"/>
      <c r="BL19" s="150"/>
      <c r="BM19" s="151"/>
      <c r="BN19" s="149" t="s">
        <v>205</v>
      </c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1"/>
    </row>
    <row r="20" spans="1:80" x14ac:dyDescent="0.2">
      <c r="A20" s="146" t="s">
        <v>123</v>
      </c>
      <c r="B20" s="147"/>
      <c r="C20" s="147"/>
      <c r="D20" s="148"/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8"/>
      <c r="BD20" s="146" t="s">
        <v>228</v>
      </c>
      <c r="BE20" s="147"/>
      <c r="BF20" s="147"/>
      <c r="BG20" s="147"/>
      <c r="BH20" s="147"/>
      <c r="BI20" s="147"/>
      <c r="BJ20" s="147"/>
      <c r="BK20" s="147"/>
      <c r="BL20" s="147"/>
      <c r="BM20" s="148"/>
      <c r="BN20" s="146" t="s">
        <v>229</v>
      </c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8"/>
    </row>
    <row r="21" spans="1:80" x14ac:dyDescent="0.2">
      <c r="A21" s="146"/>
      <c r="B21" s="147"/>
      <c r="C21" s="147"/>
      <c r="D21" s="148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4"/>
      <c r="BD21" s="146"/>
      <c r="BE21" s="147"/>
      <c r="BF21" s="147"/>
      <c r="BG21" s="147"/>
      <c r="BH21" s="147"/>
      <c r="BI21" s="147"/>
      <c r="BJ21" s="147"/>
      <c r="BK21" s="147"/>
      <c r="BL21" s="147"/>
      <c r="BM21" s="148"/>
      <c r="BN21" s="146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8"/>
    </row>
    <row r="22" spans="1:80" x14ac:dyDescent="0.2">
      <c r="A22" s="143">
        <v>1</v>
      </c>
      <c r="B22" s="144"/>
      <c r="C22" s="144"/>
      <c r="D22" s="145"/>
      <c r="E22" s="143">
        <v>2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5"/>
      <c r="BD22" s="143">
        <v>3</v>
      </c>
      <c r="BE22" s="144"/>
      <c r="BF22" s="144"/>
      <c r="BG22" s="144"/>
      <c r="BH22" s="144"/>
      <c r="BI22" s="144"/>
      <c r="BJ22" s="144"/>
      <c r="BK22" s="144"/>
      <c r="BL22" s="144"/>
      <c r="BM22" s="145"/>
      <c r="BN22" s="143">
        <v>4</v>
      </c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5"/>
    </row>
    <row r="23" spans="1:80" ht="23.25" customHeight="1" x14ac:dyDescent="0.2">
      <c r="A23" s="157">
        <v>1</v>
      </c>
      <c r="B23" s="158"/>
      <c r="C23" s="158"/>
      <c r="D23" s="159"/>
      <c r="E23" s="277" t="s">
        <v>401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9"/>
      <c r="BD23" s="163">
        <v>1</v>
      </c>
      <c r="BE23" s="164"/>
      <c r="BF23" s="164"/>
      <c r="BG23" s="164"/>
      <c r="BH23" s="164"/>
      <c r="BI23" s="164"/>
      <c r="BJ23" s="164"/>
      <c r="BK23" s="164"/>
      <c r="BL23" s="164"/>
      <c r="BM23" s="165"/>
      <c r="BN23" s="262">
        <v>42000</v>
      </c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4"/>
    </row>
    <row r="24" spans="1:80" x14ac:dyDescent="0.2">
      <c r="A24" s="157">
        <v>2</v>
      </c>
      <c r="B24" s="158"/>
      <c r="C24" s="158"/>
      <c r="D24" s="159"/>
      <c r="E24" s="261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1"/>
      <c r="BD24" s="163"/>
      <c r="BE24" s="164"/>
      <c r="BF24" s="164"/>
      <c r="BG24" s="164"/>
      <c r="BH24" s="164"/>
      <c r="BI24" s="164"/>
      <c r="BJ24" s="164"/>
      <c r="BK24" s="164"/>
      <c r="BL24" s="164"/>
      <c r="BM24" s="165"/>
      <c r="BN24" s="262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4"/>
    </row>
    <row r="25" spans="1:80" hidden="1" x14ac:dyDescent="0.2">
      <c r="A25" s="157">
        <v>5</v>
      </c>
      <c r="B25" s="158"/>
      <c r="C25" s="158"/>
      <c r="D25" s="159"/>
      <c r="E25" s="229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1"/>
      <c r="BD25" s="163"/>
      <c r="BE25" s="164"/>
      <c r="BF25" s="164"/>
      <c r="BG25" s="164"/>
      <c r="BH25" s="164"/>
      <c r="BI25" s="164"/>
      <c r="BJ25" s="164"/>
      <c r="BK25" s="164"/>
      <c r="BL25" s="164"/>
      <c r="BM25" s="165"/>
      <c r="BN25" s="258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60"/>
    </row>
    <row r="26" spans="1:80" hidden="1" x14ac:dyDescent="0.2">
      <c r="A26" s="157">
        <v>6</v>
      </c>
      <c r="B26" s="158"/>
      <c r="C26" s="158"/>
      <c r="D26" s="159"/>
      <c r="E26" s="229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1"/>
      <c r="BD26" s="163"/>
      <c r="BE26" s="164"/>
      <c r="BF26" s="164"/>
      <c r="BG26" s="164"/>
      <c r="BH26" s="164"/>
      <c r="BI26" s="164"/>
      <c r="BJ26" s="164"/>
      <c r="BK26" s="164"/>
      <c r="BL26" s="164"/>
      <c r="BM26" s="165"/>
      <c r="BN26" s="258"/>
      <c r="BO26" s="259"/>
      <c r="BP26" s="259"/>
      <c r="BQ26" s="259"/>
      <c r="BR26" s="259"/>
      <c r="BS26" s="259"/>
      <c r="BT26" s="259"/>
      <c r="BU26" s="259"/>
      <c r="BV26" s="259"/>
      <c r="BW26" s="259"/>
      <c r="BX26" s="259"/>
      <c r="BY26" s="259"/>
      <c r="BZ26" s="259"/>
      <c r="CA26" s="259"/>
      <c r="CB26" s="260"/>
    </row>
    <row r="27" spans="1:80" hidden="1" x14ac:dyDescent="0.2">
      <c r="A27" s="157">
        <v>7</v>
      </c>
      <c r="B27" s="158"/>
      <c r="C27" s="158"/>
      <c r="D27" s="159"/>
      <c r="E27" s="229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1"/>
      <c r="BD27" s="163"/>
      <c r="BE27" s="164"/>
      <c r="BF27" s="164"/>
      <c r="BG27" s="164"/>
      <c r="BH27" s="164"/>
      <c r="BI27" s="164"/>
      <c r="BJ27" s="164"/>
      <c r="BK27" s="164"/>
      <c r="BL27" s="164"/>
      <c r="BM27" s="165"/>
      <c r="BN27" s="258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60"/>
    </row>
    <row r="28" spans="1:80" hidden="1" x14ac:dyDescent="0.2">
      <c r="A28" s="157">
        <v>8</v>
      </c>
      <c r="B28" s="158"/>
      <c r="C28" s="158"/>
      <c r="D28" s="159"/>
      <c r="E28" s="229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1"/>
      <c r="BD28" s="163"/>
      <c r="BE28" s="164"/>
      <c r="BF28" s="164"/>
      <c r="BG28" s="164"/>
      <c r="BH28" s="164"/>
      <c r="BI28" s="164"/>
      <c r="BJ28" s="164"/>
      <c r="BK28" s="164"/>
      <c r="BL28" s="164"/>
      <c r="BM28" s="165"/>
      <c r="BN28" s="258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60"/>
    </row>
    <row r="29" spans="1:80" s="32" customFormat="1" x14ac:dyDescent="0.2">
      <c r="A29" s="255"/>
      <c r="B29" s="256"/>
      <c r="C29" s="256"/>
      <c r="D29" s="257"/>
      <c r="E29" s="178" t="s">
        <v>146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80"/>
      <c r="BD29" s="191" t="s">
        <v>22</v>
      </c>
      <c r="BE29" s="192"/>
      <c r="BF29" s="192"/>
      <c r="BG29" s="192"/>
      <c r="BH29" s="192"/>
      <c r="BI29" s="192"/>
      <c r="BJ29" s="192"/>
      <c r="BK29" s="192"/>
      <c r="BL29" s="192"/>
      <c r="BM29" s="193"/>
      <c r="BN29" s="245">
        <f>SUM(BN23:CB28)</f>
        <v>42000</v>
      </c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7"/>
    </row>
    <row r="32" spans="1:80" s="69" customFormat="1" ht="15.75" x14ac:dyDescent="0.25">
      <c r="A32" s="69" t="s">
        <v>114</v>
      </c>
      <c r="S32" s="254" t="s">
        <v>404</v>
      </c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</row>
    <row r="33" spans="1:82" s="25" customFormat="1" ht="9.7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</row>
    <row r="34" spans="1:82" x14ac:dyDescent="0.2">
      <c r="A34" s="149" t="s">
        <v>116</v>
      </c>
      <c r="B34" s="150"/>
      <c r="C34" s="150"/>
      <c r="D34" s="151"/>
      <c r="E34" s="149" t="s">
        <v>148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1"/>
      <c r="AS34" s="149" t="s">
        <v>150</v>
      </c>
      <c r="AT34" s="150"/>
      <c r="AU34" s="150"/>
      <c r="AV34" s="150"/>
      <c r="AW34" s="150"/>
      <c r="AX34" s="150"/>
      <c r="AY34" s="150"/>
      <c r="AZ34" s="150"/>
      <c r="BA34" s="150"/>
      <c r="BB34" s="151"/>
      <c r="BC34" s="149" t="s">
        <v>230</v>
      </c>
      <c r="BD34" s="150"/>
      <c r="BE34" s="150"/>
      <c r="BF34" s="150"/>
      <c r="BG34" s="150"/>
      <c r="BH34" s="150"/>
      <c r="BI34" s="150"/>
      <c r="BJ34" s="150"/>
      <c r="BK34" s="150"/>
      <c r="BL34" s="150"/>
      <c r="BM34" s="151"/>
      <c r="BN34" s="149" t="s">
        <v>151</v>
      </c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1"/>
    </row>
    <row r="35" spans="1:82" x14ac:dyDescent="0.2">
      <c r="A35" s="146" t="s">
        <v>123</v>
      </c>
      <c r="B35" s="147"/>
      <c r="C35" s="147"/>
      <c r="D35" s="148"/>
      <c r="E35" s="146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46"/>
      <c r="AT35" s="147"/>
      <c r="AU35" s="147"/>
      <c r="AV35" s="147"/>
      <c r="AW35" s="147"/>
      <c r="AX35" s="147"/>
      <c r="AY35" s="147"/>
      <c r="AZ35" s="147"/>
      <c r="BA35" s="147"/>
      <c r="BB35" s="148"/>
      <c r="BC35" s="146" t="s">
        <v>231</v>
      </c>
      <c r="BD35" s="147"/>
      <c r="BE35" s="147"/>
      <c r="BF35" s="147"/>
      <c r="BG35" s="147"/>
      <c r="BH35" s="147"/>
      <c r="BI35" s="147"/>
      <c r="BJ35" s="147"/>
      <c r="BK35" s="147"/>
      <c r="BL35" s="147"/>
      <c r="BM35" s="148"/>
      <c r="BN35" s="146" t="s">
        <v>232</v>
      </c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8"/>
    </row>
    <row r="36" spans="1:82" x14ac:dyDescent="0.2">
      <c r="A36" s="146"/>
      <c r="B36" s="147"/>
      <c r="C36" s="147"/>
      <c r="D36" s="148"/>
      <c r="E36" s="146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8"/>
      <c r="AS36" s="146"/>
      <c r="AT36" s="147"/>
      <c r="AU36" s="147"/>
      <c r="AV36" s="147"/>
      <c r="AW36" s="147"/>
      <c r="AX36" s="147"/>
      <c r="AY36" s="147"/>
      <c r="AZ36" s="147"/>
      <c r="BA36" s="147"/>
      <c r="BB36" s="148"/>
      <c r="BC36" s="146" t="s">
        <v>158</v>
      </c>
      <c r="BD36" s="147"/>
      <c r="BE36" s="147"/>
      <c r="BF36" s="147"/>
      <c r="BG36" s="147"/>
      <c r="BH36" s="147"/>
      <c r="BI36" s="147"/>
      <c r="BJ36" s="147"/>
      <c r="BK36" s="147"/>
      <c r="BL36" s="147"/>
      <c r="BM36" s="148"/>
      <c r="BN36" s="146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8"/>
    </row>
    <row r="37" spans="1:82" x14ac:dyDescent="0.2">
      <c r="A37" s="143"/>
      <c r="B37" s="144"/>
      <c r="C37" s="144"/>
      <c r="D37" s="145"/>
      <c r="E37" s="143">
        <v>1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5"/>
      <c r="AS37" s="143">
        <v>2</v>
      </c>
      <c r="AT37" s="144"/>
      <c r="AU37" s="144"/>
      <c r="AV37" s="144"/>
      <c r="AW37" s="144"/>
      <c r="AX37" s="144"/>
      <c r="AY37" s="144"/>
      <c r="AZ37" s="144"/>
      <c r="BA37" s="144"/>
      <c r="BB37" s="145"/>
      <c r="BC37" s="143">
        <v>3</v>
      </c>
      <c r="BD37" s="144"/>
      <c r="BE37" s="144"/>
      <c r="BF37" s="144"/>
      <c r="BG37" s="144"/>
      <c r="BH37" s="144"/>
      <c r="BI37" s="144"/>
      <c r="BJ37" s="144"/>
      <c r="BK37" s="144"/>
      <c r="BL37" s="144"/>
      <c r="BM37" s="145"/>
      <c r="BN37" s="143">
        <v>4</v>
      </c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5"/>
    </row>
    <row r="38" spans="1:82" ht="24" customHeight="1" x14ac:dyDescent="0.2">
      <c r="A38" s="157">
        <v>1</v>
      </c>
      <c r="B38" s="158"/>
      <c r="C38" s="158"/>
      <c r="D38" s="159"/>
      <c r="E38" s="277" t="s">
        <v>403</v>
      </c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9"/>
      <c r="AS38" s="160"/>
      <c r="AT38" s="161"/>
      <c r="AU38" s="161"/>
      <c r="AV38" s="161"/>
      <c r="AW38" s="161"/>
      <c r="AX38" s="161"/>
      <c r="AY38" s="161"/>
      <c r="AZ38" s="161"/>
      <c r="BA38" s="161"/>
      <c r="BB38" s="162"/>
      <c r="BC38" s="232"/>
      <c r="BD38" s="164"/>
      <c r="BE38" s="164"/>
      <c r="BF38" s="164"/>
      <c r="BG38" s="164"/>
      <c r="BH38" s="164"/>
      <c r="BI38" s="164"/>
      <c r="BJ38" s="164"/>
      <c r="BK38" s="164"/>
      <c r="BL38" s="164"/>
      <c r="BM38" s="165"/>
      <c r="BN38" s="273">
        <v>90000</v>
      </c>
      <c r="BO38" s="274"/>
      <c r="BP38" s="274"/>
      <c r="BQ38" s="274"/>
      <c r="BR38" s="274"/>
      <c r="BS38" s="274"/>
      <c r="BT38" s="274"/>
      <c r="BU38" s="274"/>
      <c r="BV38" s="274"/>
      <c r="BW38" s="274"/>
      <c r="BX38" s="274"/>
      <c r="BY38" s="274"/>
      <c r="BZ38" s="274"/>
      <c r="CA38" s="274"/>
      <c r="CB38" s="275"/>
    </row>
    <row r="39" spans="1:82" ht="21.75" customHeight="1" x14ac:dyDescent="0.2">
      <c r="A39" s="157">
        <v>2</v>
      </c>
      <c r="B39" s="158"/>
      <c r="C39" s="158"/>
      <c r="D39" s="159"/>
      <c r="E39" s="277" t="s">
        <v>403</v>
      </c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9"/>
      <c r="AS39" s="160"/>
      <c r="AT39" s="161"/>
      <c r="AU39" s="161"/>
      <c r="AV39" s="161"/>
      <c r="AW39" s="161"/>
      <c r="AX39" s="161"/>
      <c r="AY39" s="161"/>
      <c r="AZ39" s="161"/>
      <c r="BA39" s="161"/>
      <c r="BB39" s="162"/>
      <c r="BC39" s="232"/>
      <c r="BD39" s="164"/>
      <c r="BE39" s="164"/>
      <c r="BF39" s="164"/>
      <c r="BG39" s="164"/>
      <c r="BH39" s="164"/>
      <c r="BI39" s="164"/>
      <c r="BJ39" s="164"/>
      <c r="BK39" s="164"/>
      <c r="BL39" s="164"/>
      <c r="BM39" s="165"/>
      <c r="BN39" s="273">
        <v>-90000</v>
      </c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5"/>
      <c r="CD39" s="26" t="s">
        <v>410</v>
      </c>
    </row>
    <row r="40" spans="1:82" ht="29.25" customHeight="1" x14ac:dyDescent="0.2">
      <c r="A40" s="157">
        <v>2</v>
      </c>
      <c r="B40" s="158"/>
      <c r="C40" s="158"/>
      <c r="D40" s="159"/>
      <c r="E40" s="277" t="s">
        <v>403</v>
      </c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9"/>
      <c r="AS40" s="160"/>
      <c r="AT40" s="161"/>
      <c r="AU40" s="161"/>
      <c r="AV40" s="161"/>
      <c r="AW40" s="161"/>
      <c r="AX40" s="161"/>
      <c r="AY40" s="161"/>
      <c r="AZ40" s="161"/>
      <c r="BA40" s="161"/>
      <c r="BB40" s="162"/>
      <c r="BC40" s="232"/>
      <c r="BD40" s="164"/>
      <c r="BE40" s="164"/>
      <c r="BF40" s="164"/>
      <c r="BG40" s="164"/>
      <c r="BH40" s="164"/>
      <c r="BI40" s="164"/>
      <c r="BJ40" s="164"/>
      <c r="BK40" s="164"/>
      <c r="BL40" s="164"/>
      <c r="BM40" s="165"/>
      <c r="BN40" s="273">
        <v>90000</v>
      </c>
      <c r="BO40" s="274"/>
      <c r="BP40" s="274"/>
      <c r="BQ40" s="274"/>
      <c r="BR40" s="274"/>
      <c r="BS40" s="274"/>
      <c r="BT40" s="274"/>
      <c r="BU40" s="274"/>
      <c r="BV40" s="274"/>
      <c r="BW40" s="274"/>
      <c r="BX40" s="274"/>
      <c r="BY40" s="274"/>
      <c r="BZ40" s="274"/>
      <c r="CA40" s="274"/>
      <c r="CB40" s="275"/>
      <c r="CD40" s="26" t="s">
        <v>416</v>
      </c>
    </row>
    <row r="41" spans="1:82" x14ac:dyDescent="0.2">
      <c r="A41" s="157"/>
      <c r="B41" s="158"/>
      <c r="C41" s="158"/>
      <c r="D41" s="159"/>
      <c r="E41" s="178" t="s">
        <v>146</v>
      </c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80"/>
      <c r="AS41" s="181" t="s">
        <v>22</v>
      </c>
      <c r="AT41" s="182"/>
      <c r="AU41" s="182"/>
      <c r="AV41" s="182"/>
      <c r="AW41" s="182"/>
      <c r="AX41" s="182"/>
      <c r="AY41" s="182"/>
      <c r="AZ41" s="182"/>
      <c r="BA41" s="182"/>
      <c r="BB41" s="183"/>
      <c r="BC41" s="191" t="s">
        <v>22</v>
      </c>
      <c r="BD41" s="192"/>
      <c r="BE41" s="192"/>
      <c r="BF41" s="192"/>
      <c r="BG41" s="192"/>
      <c r="BH41" s="192"/>
      <c r="BI41" s="192"/>
      <c r="BJ41" s="192"/>
      <c r="BK41" s="192"/>
      <c r="BL41" s="192"/>
      <c r="BM41" s="193"/>
      <c r="BN41" s="265">
        <f>SUM(BN38:CB40)</f>
        <v>90000</v>
      </c>
      <c r="BO41" s="266"/>
      <c r="BP41" s="266"/>
      <c r="BQ41" s="266"/>
      <c r="BR41" s="266"/>
      <c r="BS41" s="266"/>
      <c r="BT41" s="266"/>
      <c r="BU41" s="266"/>
      <c r="BV41" s="266"/>
      <c r="BW41" s="266"/>
      <c r="BX41" s="266"/>
      <c r="BY41" s="266"/>
      <c r="BZ41" s="266"/>
      <c r="CA41" s="266"/>
      <c r="CB41" s="267"/>
    </row>
    <row r="42" spans="1:82" x14ac:dyDescent="0.2">
      <c r="A42" s="36"/>
      <c r="B42" s="36"/>
      <c r="C42" s="36"/>
      <c r="D42" s="36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</row>
    <row r="43" spans="1:82" s="100" customFormat="1" ht="15.75" x14ac:dyDescent="0.25">
      <c r="A43" s="100" t="s">
        <v>114</v>
      </c>
      <c r="S43" s="254" t="s">
        <v>413</v>
      </c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</row>
    <row r="44" spans="1:82" s="25" customFormat="1" ht="9.7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</row>
    <row r="45" spans="1:82" x14ac:dyDescent="0.2">
      <c r="A45" s="149" t="s">
        <v>116</v>
      </c>
      <c r="B45" s="150"/>
      <c r="C45" s="150"/>
      <c r="D45" s="151"/>
      <c r="E45" s="149" t="s">
        <v>148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1"/>
      <c r="AS45" s="149" t="s">
        <v>150</v>
      </c>
      <c r="AT45" s="150"/>
      <c r="AU45" s="150"/>
      <c r="AV45" s="150"/>
      <c r="AW45" s="150"/>
      <c r="AX45" s="150"/>
      <c r="AY45" s="150"/>
      <c r="AZ45" s="150"/>
      <c r="BA45" s="150"/>
      <c r="BB45" s="151"/>
      <c r="BC45" s="149" t="s">
        <v>230</v>
      </c>
      <c r="BD45" s="150"/>
      <c r="BE45" s="150"/>
      <c r="BF45" s="150"/>
      <c r="BG45" s="150"/>
      <c r="BH45" s="150"/>
      <c r="BI45" s="150"/>
      <c r="BJ45" s="150"/>
      <c r="BK45" s="150"/>
      <c r="BL45" s="150"/>
      <c r="BM45" s="151"/>
      <c r="BN45" s="149" t="s">
        <v>151</v>
      </c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1"/>
    </row>
    <row r="46" spans="1:82" x14ac:dyDescent="0.2">
      <c r="A46" s="146" t="s">
        <v>123</v>
      </c>
      <c r="B46" s="147"/>
      <c r="C46" s="147"/>
      <c r="D46" s="148"/>
      <c r="E46" s="146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8"/>
      <c r="AS46" s="146"/>
      <c r="AT46" s="147"/>
      <c r="AU46" s="147"/>
      <c r="AV46" s="147"/>
      <c r="AW46" s="147"/>
      <c r="AX46" s="147"/>
      <c r="AY46" s="147"/>
      <c r="AZ46" s="147"/>
      <c r="BA46" s="147"/>
      <c r="BB46" s="148"/>
      <c r="BC46" s="146" t="s">
        <v>231</v>
      </c>
      <c r="BD46" s="147"/>
      <c r="BE46" s="147"/>
      <c r="BF46" s="147"/>
      <c r="BG46" s="147"/>
      <c r="BH46" s="147"/>
      <c r="BI46" s="147"/>
      <c r="BJ46" s="147"/>
      <c r="BK46" s="147"/>
      <c r="BL46" s="147"/>
      <c r="BM46" s="148"/>
      <c r="BN46" s="146" t="s">
        <v>232</v>
      </c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8"/>
    </row>
    <row r="47" spans="1:82" x14ac:dyDescent="0.2">
      <c r="A47" s="146"/>
      <c r="B47" s="147"/>
      <c r="C47" s="147"/>
      <c r="D47" s="148"/>
      <c r="E47" s="146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8"/>
      <c r="AS47" s="146"/>
      <c r="AT47" s="147"/>
      <c r="AU47" s="147"/>
      <c r="AV47" s="147"/>
      <c r="AW47" s="147"/>
      <c r="AX47" s="147"/>
      <c r="AY47" s="147"/>
      <c r="AZ47" s="147"/>
      <c r="BA47" s="147"/>
      <c r="BB47" s="148"/>
      <c r="BC47" s="146" t="s">
        <v>158</v>
      </c>
      <c r="BD47" s="147"/>
      <c r="BE47" s="147"/>
      <c r="BF47" s="147"/>
      <c r="BG47" s="147"/>
      <c r="BH47" s="147"/>
      <c r="BI47" s="147"/>
      <c r="BJ47" s="147"/>
      <c r="BK47" s="147"/>
      <c r="BL47" s="147"/>
      <c r="BM47" s="148"/>
      <c r="BN47" s="146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8"/>
    </row>
    <row r="48" spans="1:82" x14ac:dyDescent="0.2">
      <c r="A48" s="143"/>
      <c r="B48" s="144"/>
      <c r="C48" s="144"/>
      <c r="D48" s="145"/>
      <c r="E48" s="143">
        <v>1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5"/>
      <c r="AS48" s="143">
        <v>2</v>
      </c>
      <c r="AT48" s="144"/>
      <c r="AU48" s="144"/>
      <c r="AV48" s="144"/>
      <c r="AW48" s="144"/>
      <c r="AX48" s="144"/>
      <c r="AY48" s="144"/>
      <c r="AZ48" s="144"/>
      <c r="BA48" s="144"/>
      <c r="BB48" s="145"/>
      <c r="BC48" s="143">
        <v>3</v>
      </c>
      <c r="BD48" s="144"/>
      <c r="BE48" s="144"/>
      <c r="BF48" s="144"/>
      <c r="BG48" s="144"/>
      <c r="BH48" s="144"/>
      <c r="BI48" s="144"/>
      <c r="BJ48" s="144"/>
      <c r="BK48" s="144"/>
      <c r="BL48" s="144"/>
      <c r="BM48" s="145"/>
      <c r="BN48" s="143">
        <v>4</v>
      </c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5"/>
    </row>
    <row r="49" spans="1:83" ht="76.5" customHeight="1" x14ac:dyDescent="0.2">
      <c r="A49" s="157">
        <v>1</v>
      </c>
      <c r="B49" s="158"/>
      <c r="C49" s="158"/>
      <c r="D49" s="159"/>
      <c r="E49" s="277" t="s">
        <v>414</v>
      </c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9"/>
      <c r="AS49" s="160"/>
      <c r="AT49" s="161"/>
      <c r="AU49" s="161"/>
      <c r="AV49" s="161"/>
      <c r="AW49" s="161"/>
      <c r="AX49" s="161"/>
      <c r="AY49" s="161"/>
      <c r="AZ49" s="161"/>
      <c r="BA49" s="161"/>
      <c r="BB49" s="162"/>
      <c r="BC49" s="232"/>
      <c r="BD49" s="164"/>
      <c r="BE49" s="164"/>
      <c r="BF49" s="164"/>
      <c r="BG49" s="164"/>
      <c r="BH49" s="164"/>
      <c r="BI49" s="164"/>
      <c r="BJ49" s="164"/>
      <c r="BK49" s="164"/>
      <c r="BL49" s="164"/>
      <c r="BM49" s="165"/>
      <c r="BN49" s="273">
        <v>40000</v>
      </c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5"/>
      <c r="CE49" s="26" t="s">
        <v>415</v>
      </c>
    </row>
    <row r="50" spans="1:83" ht="76.5" customHeight="1" x14ac:dyDescent="0.2">
      <c r="A50" s="157">
        <v>2</v>
      </c>
      <c r="B50" s="158"/>
      <c r="C50" s="158"/>
      <c r="D50" s="159"/>
      <c r="E50" s="277" t="s">
        <v>414</v>
      </c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9"/>
      <c r="AS50" s="160"/>
      <c r="AT50" s="161"/>
      <c r="AU50" s="161"/>
      <c r="AV50" s="161"/>
      <c r="AW50" s="161"/>
      <c r="AX50" s="161"/>
      <c r="AY50" s="161"/>
      <c r="AZ50" s="161"/>
      <c r="BA50" s="161"/>
      <c r="BB50" s="162"/>
      <c r="BC50" s="232"/>
      <c r="BD50" s="164"/>
      <c r="BE50" s="164"/>
      <c r="BF50" s="164"/>
      <c r="BG50" s="164"/>
      <c r="BH50" s="164"/>
      <c r="BI50" s="164"/>
      <c r="BJ50" s="164"/>
      <c r="BK50" s="164"/>
      <c r="BL50" s="164"/>
      <c r="BM50" s="165"/>
      <c r="BN50" s="273">
        <v>2200</v>
      </c>
      <c r="BO50" s="274"/>
      <c r="BP50" s="274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275"/>
      <c r="CE50" s="26" t="s">
        <v>415</v>
      </c>
    </row>
    <row r="51" spans="1:83" x14ac:dyDescent="0.2">
      <c r="A51" s="157"/>
      <c r="B51" s="158"/>
      <c r="C51" s="158"/>
      <c r="D51" s="159"/>
      <c r="E51" s="178" t="s">
        <v>146</v>
      </c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80"/>
      <c r="AS51" s="181" t="s">
        <v>22</v>
      </c>
      <c r="AT51" s="182"/>
      <c r="AU51" s="182"/>
      <c r="AV51" s="182"/>
      <c r="AW51" s="182"/>
      <c r="AX51" s="182"/>
      <c r="AY51" s="182"/>
      <c r="AZ51" s="182"/>
      <c r="BA51" s="182"/>
      <c r="BB51" s="183"/>
      <c r="BC51" s="191" t="s">
        <v>22</v>
      </c>
      <c r="BD51" s="192"/>
      <c r="BE51" s="192"/>
      <c r="BF51" s="192"/>
      <c r="BG51" s="192"/>
      <c r="BH51" s="192"/>
      <c r="BI51" s="192"/>
      <c r="BJ51" s="192"/>
      <c r="BK51" s="192"/>
      <c r="BL51" s="192"/>
      <c r="BM51" s="193"/>
      <c r="BN51" s="265">
        <f>SUM(BN49:CB50)</f>
        <v>42200</v>
      </c>
      <c r="BO51" s="266"/>
      <c r="BP51" s="266"/>
      <c r="BQ51" s="266"/>
      <c r="BR51" s="266"/>
      <c r="BS51" s="266"/>
      <c r="BT51" s="266"/>
      <c r="BU51" s="266"/>
      <c r="BV51" s="266"/>
      <c r="BW51" s="266"/>
      <c r="BX51" s="266"/>
      <c r="BY51" s="266"/>
      <c r="BZ51" s="266"/>
      <c r="CA51" s="266"/>
      <c r="CB51" s="267"/>
    </row>
    <row r="53" spans="1:83" x14ac:dyDescent="0.2">
      <c r="A53" s="26" t="str">
        <f>'стр 1'!J10</f>
        <v>Директор</v>
      </c>
      <c r="P53" s="26" t="str">
        <f>'стр 1'!M12</f>
        <v xml:space="preserve">Е.В.Котлова </v>
      </c>
    </row>
  </sheetData>
  <mergeCells count="168">
    <mergeCell ref="A50:D50"/>
    <mergeCell ref="E50:AR50"/>
    <mergeCell ref="AS50:BB50"/>
    <mergeCell ref="BC50:BM50"/>
    <mergeCell ref="BN50:CB50"/>
    <mergeCell ref="BC36:BM36"/>
    <mergeCell ref="BN36:CB36"/>
    <mergeCell ref="E37:AR37"/>
    <mergeCell ref="AS37:BB37"/>
    <mergeCell ref="BC37:BM37"/>
    <mergeCell ref="AS39:BB39"/>
    <mergeCell ref="BC39:BM39"/>
    <mergeCell ref="BN38:CB38"/>
    <mergeCell ref="E38:AR38"/>
    <mergeCell ref="AS38:BB38"/>
    <mergeCell ref="BC38:BM38"/>
    <mergeCell ref="E39:AR39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A26:D26"/>
    <mergeCell ref="E26:BC26"/>
    <mergeCell ref="BD26:BM26"/>
    <mergeCell ref="BN26:CB26"/>
    <mergeCell ref="A27:D27"/>
    <mergeCell ref="E27:BC27"/>
    <mergeCell ref="BD27:BM27"/>
    <mergeCell ref="BN27:CB27"/>
    <mergeCell ref="A24:D24"/>
    <mergeCell ref="E24:BC24"/>
    <mergeCell ref="BD24:BM24"/>
    <mergeCell ref="BN24:CB24"/>
    <mergeCell ref="A25:D25"/>
    <mergeCell ref="E25:BC25"/>
    <mergeCell ref="BD25:BM25"/>
    <mergeCell ref="BN25:CB25"/>
    <mergeCell ref="A22:D22"/>
    <mergeCell ref="E22:BC22"/>
    <mergeCell ref="BD22:BM22"/>
    <mergeCell ref="BN22:CB22"/>
    <mergeCell ref="A23:D23"/>
    <mergeCell ref="E23:BC23"/>
    <mergeCell ref="BD23:BM23"/>
    <mergeCell ref="BN23:CB23"/>
    <mergeCell ref="A20:D20"/>
    <mergeCell ref="E20:BC20"/>
    <mergeCell ref="BD20:BM20"/>
    <mergeCell ref="BN20:CB20"/>
    <mergeCell ref="A21:D21"/>
    <mergeCell ref="E21:BC21"/>
    <mergeCell ref="BD21:BM21"/>
    <mergeCell ref="BN21:CB21"/>
    <mergeCell ref="A15:D15"/>
    <mergeCell ref="E15:BC15"/>
    <mergeCell ref="BD15:BM15"/>
    <mergeCell ref="BN15:CB15"/>
    <mergeCell ref="S17:CB17"/>
    <mergeCell ref="A19:D19"/>
    <mergeCell ref="E19:BC19"/>
    <mergeCell ref="BD19:BM19"/>
    <mergeCell ref="BN19:CB19"/>
    <mergeCell ref="A13:D13"/>
    <mergeCell ref="E13:BC13"/>
    <mergeCell ref="BD13:BM13"/>
    <mergeCell ref="BN13:CB13"/>
    <mergeCell ref="A14:D14"/>
    <mergeCell ref="E14:BC14"/>
    <mergeCell ref="BD14:BM14"/>
    <mergeCell ref="BN14:CB14"/>
    <mergeCell ref="A11:D11"/>
    <mergeCell ref="E11:BC11"/>
    <mergeCell ref="BD11:BM11"/>
    <mergeCell ref="BN11:CB11"/>
    <mergeCell ref="A12:D12"/>
    <mergeCell ref="E12:BC12"/>
    <mergeCell ref="BD12:BM12"/>
    <mergeCell ref="BN12:CB12"/>
    <mergeCell ref="A9:D9"/>
    <mergeCell ref="E9:BC9"/>
    <mergeCell ref="BD9:BM9"/>
    <mergeCell ref="BN9:CB9"/>
    <mergeCell ref="A10:D10"/>
    <mergeCell ref="E10:BC10"/>
    <mergeCell ref="BD10:BM10"/>
    <mergeCell ref="BN10:CB10"/>
    <mergeCell ref="A7:D7"/>
    <mergeCell ref="E7:BC7"/>
    <mergeCell ref="BD7:BM7"/>
    <mergeCell ref="BN7:CB7"/>
    <mergeCell ref="A8:D8"/>
    <mergeCell ref="E8:BC8"/>
    <mergeCell ref="BD8:BM8"/>
    <mergeCell ref="BN8:CB8"/>
    <mergeCell ref="A5:D5"/>
    <mergeCell ref="E5:BC5"/>
    <mergeCell ref="BD5:BM5"/>
    <mergeCell ref="BN5:CB5"/>
    <mergeCell ref="A6:D6"/>
    <mergeCell ref="E6:BC6"/>
    <mergeCell ref="BD6:BM6"/>
    <mergeCell ref="BN6:CB6"/>
    <mergeCell ref="A2:CB2"/>
    <mergeCell ref="S3:CB3"/>
    <mergeCell ref="S32:CB32"/>
    <mergeCell ref="A37:D37"/>
    <mergeCell ref="BN37:CB37"/>
    <mergeCell ref="E34:AR34"/>
    <mergeCell ref="A39:D39"/>
    <mergeCell ref="BN39:CB39"/>
    <mergeCell ref="A41:D41"/>
    <mergeCell ref="BN41:CB41"/>
    <mergeCell ref="A38:D38"/>
    <mergeCell ref="A34:D34"/>
    <mergeCell ref="BN34:CB34"/>
    <mergeCell ref="A35:D35"/>
    <mergeCell ref="BN35:CB35"/>
    <mergeCell ref="AS34:BB34"/>
    <mergeCell ref="BC34:BM34"/>
    <mergeCell ref="E41:AR41"/>
    <mergeCell ref="AS41:BB41"/>
    <mergeCell ref="BC41:BM41"/>
    <mergeCell ref="E35:AR35"/>
    <mergeCell ref="AS35:BB35"/>
    <mergeCell ref="BC35:BM35"/>
    <mergeCell ref="A36:D36"/>
    <mergeCell ref="E36:AR36"/>
    <mergeCell ref="AS36:BB36"/>
    <mergeCell ref="BN48:CB48"/>
    <mergeCell ref="S43:CB43"/>
    <mergeCell ref="A45:D45"/>
    <mergeCell ref="E45:AR45"/>
    <mergeCell ref="AS45:BB45"/>
    <mergeCell ref="BC45:BM45"/>
    <mergeCell ref="BN45:CB45"/>
    <mergeCell ref="A46:D46"/>
    <mergeCell ref="E46:AR46"/>
    <mergeCell ref="AS46:BB46"/>
    <mergeCell ref="BC46:BM46"/>
    <mergeCell ref="BN46:CB46"/>
    <mergeCell ref="A51:D51"/>
    <mergeCell ref="E51:AR51"/>
    <mergeCell ref="AS51:BB51"/>
    <mergeCell ref="BC51:BM51"/>
    <mergeCell ref="BN51:CB51"/>
    <mergeCell ref="A40:D40"/>
    <mergeCell ref="E40:AR40"/>
    <mergeCell ref="AS40:BB40"/>
    <mergeCell ref="BC40:BM40"/>
    <mergeCell ref="BN40:CB40"/>
    <mergeCell ref="A49:D49"/>
    <mergeCell ref="E49:AR49"/>
    <mergeCell ref="AS49:BB49"/>
    <mergeCell ref="BC49:BM49"/>
    <mergeCell ref="BN49:CB49"/>
    <mergeCell ref="A47:D47"/>
    <mergeCell ref="E47:AR47"/>
    <mergeCell ref="AS47:BB47"/>
    <mergeCell ref="BC47:BM47"/>
    <mergeCell ref="BN47:CB47"/>
    <mergeCell ref="A48:D48"/>
    <mergeCell ref="E48:AR48"/>
    <mergeCell ref="AS48:BB48"/>
    <mergeCell ref="BC48:BM48"/>
  </mergeCells>
  <pageMargins left="0.7" right="0.7" top="0.75" bottom="0.75" header="0.3" footer="0.3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46"/>
  <sheetViews>
    <sheetView view="pageBreakPreview" zoomScaleNormal="100" zoomScaleSheetLayoutView="100" workbookViewId="0">
      <selection activeCell="U47" sqref="U47"/>
    </sheetView>
  </sheetViews>
  <sheetFormatPr defaultColWidth="1.140625" defaultRowHeight="12.75" x14ac:dyDescent="0.2"/>
  <cols>
    <col min="1" max="1" width="7.42578125" style="26" bestFit="1" customWidth="1"/>
    <col min="2" max="2" width="1.140625" style="26"/>
    <col min="3" max="3" width="7.42578125" style="26" bestFit="1" customWidth="1"/>
    <col min="4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58" width="1.140625" style="26"/>
    <col min="16159" max="16159" width="7.42578125" style="26" bestFit="1" customWidth="1"/>
    <col min="16160" max="16384" width="1.140625" style="26"/>
  </cols>
  <sheetData>
    <row r="1" spans="1:80" s="53" customFormat="1" ht="15.75" x14ac:dyDescent="0.25">
      <c r="A1" s="155" t="s">
        <v>367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</row>
    <row r="2" spans="1:80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s="53" customFormat="1" ht="15.75" x14ac:dyDescent="0.25">
      <c r="A3" s="53" t="s">
        <v>114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</row>
    <row r="4" spans="1:80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0" x14ac:dyDescent="0.2">
      <c r="A5" s="149" t="s">
        <v>116</v>
      </c>
      <c r="B5" s="150"/>
      <c r="C5" s="150"/>
      <c r="D5" s="151"/>
      <c r="E5" s="149" t="s">
        <v>18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1"/>
      <c r="AN5" s="149" t="s">
        <v>189</v>
      </c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1"/>
      <c r="BB5" s="149" t="s">
        <v>150</v>
      </c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49" t="s">
        <v>190</v>
      </c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0" x14ac:dyDescent="0.2">
      <c r="A6" s="146" t="s">
        <v>123</v>
      </c>
      <c r="B6" s="147"/>
      <c r="C6" s="147"/>
      <c r="D6" s="148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8"/>
      <c r="AN6" s="146" t="s">
        <v>191</v>
      </c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8"/>
      <c r="BB6" s="146" t="s">
        <v>161</v>
      </c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/>
      <c r="BN6" s="146" t="s">
        <v>192</v>
      </c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8"/>
    </row>
    <row r="7" spans="1:80" x14ac:dyDescent="0.2">
      <c r="A7" s="146"/>
      <c r="B7" s="147"/>
      <c r="C7" s="147"/>
      <c r="D7" s="148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8"/>
      <c r="AN7" s="146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8"/>
      <c r="BB7" s="146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/>
      <c r="BN7" s="146" t="s">
        <v>193</v>
      </c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8"/>
    </row>
    <row r="8" spans="1:80" x14ac:dyDescent="0.2">
      <c r="A8" s="143">
        <v>1</v>
      </c>
      <c r="B8" s="144"/>
      <c r="C8" s="144"/>
      <c r="D8" s="145"/>
      <c r="E8" s="143">
        <v>2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5"/>
      <c r="AN8" s="143">
        <v>3</v>
      </c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5"/>
      <c r="BB8" s="143">
        <v>4</v>
      </c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/>
      <c r="BN8" s="143">
        <v>5</v>
      </c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5"/>
    </row>
    <row r="9" spans="1:80" x14ac:dyDescent="0.2">
      <c r="A9" s="157"/>
      <c r="B9" s="158"/>
      <c r="C9" s="158"/>
      <c r="D9" s="159"/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9"/>
      <c r="AN9" s="160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2"/>
      <c r="BB9" s="163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5"/>
      <c r="BN9" s="248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50"/>
    </row>
    <row r="10" spans="1:80" x14ac:dyDescent="0.2">
      <c r="A10" s="157"/>
      <c r="B10" s="158"/>
      <c r="C10" s="158"/>
      <c r="D10" s="159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9"/>
      <c r="AN10" s="160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2"/>
      <c r="BB10" s="163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5"/>
      <c r="BN10" s="248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50"/>
    </row>
    <row r="11" spans="1:80" x14ac:dyDescent="0.2">
      <c r="A11" s="157"/>
      <c r="B11" s="158"/>
      <c r="C11" s="158"/>
      <c r="D11" s="159"/>
      <c r="E11" s="163" t="s">
        <v>146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5"/>
      <c r="AN11" s="166" t="s">
        <v>22</v>
      </c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8"/>
      <c r="BB11" s="226" t="s">
        <v>22</v>
      </c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8"/>
      <c r="BN11" s="248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50"/>
    </row>
    <row r="12" spans="1:80" s="22" customFormat="1" ht="15.75" x14ac:dyDescent="0.25"/>
    <row r="13" spans="1:80" s="53" customFormat="1" ht="15.75" x14ac:dyDescent="0.25">
      <c r="A13" s="155" t="s">
        <v>326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</row>
    <row r="14" spans="1:80" s="25" customFormat="1" ht="9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</row>
    <row r="15" spans="1:80" s="53" customFormat="1" ht="15.75" x14ac:dyDescent="0.25">
      <c r="A15" s="53" t="s">
        <v>114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254" t="s">
        <v>369</v>
      </c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</row>
    <row r="16" spans="1:80" s="25" customFormat="1" ht="9.7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</row>
    <row r="17" spans="1:80" x14ac:dyDescent="0.2">
      <c r="A17" s="149" t="s">
        <v>116</v>
      </c>
      <c r="B17" s="150"/>
      <c r="C17" s="150"/>
      <c r="D17" s="151"/>
      <c r="E17" s="149" t="s">
        <v>148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1"/>
      <c r="AN17" s="149" t="s">
        <v>194</v>
      </c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1"/>
      <c r="BB17" s="149" t="s">
        <v>195</v>
      </c>
      <c r="BC17" s="150"/>
      <c r="BD17" s="150"/>
      <c r="BE17" s="150"/>
      <c r="BF17" s="150"/>
      <c r="BG17" s="150"/>
      <c r="BH17" s="150"/>
      <c r="BI17" s="151"/>
      <c r="BJ17" s="149" t="s">
        <v>196</v>
      </c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1"/>
    </row>
    <row r="18" spans="1:80" x14ac:dyDescent="0.2">
      <c r="A18" s="146" t="s">
        <v>123</v>
      </c>
      <c r="B18" s="147"/>
      <c r="C18" s="147"/>
      <c r="D18" s="148"/>
      <c r="E18" s="146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8"/>
      <c r="AN18" s="146" t="s">
        <v>197</v>
      </c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8"/>
      <c r="BB18" s="146" t="s">
        <v>198</v>
      </c>
      <c r="BC18" s="147"/>
      <c r="BD18" s="147"/>
      <c r="BE18" s="147"/>
      <c r="BF18" s="147"/>
      <c r="BG18" s="147"/>
      <c r="BH18" s="147"/>
      <c r="BI18" s="148"/>
      <c r="BJ18" s="146" t="s">
        <v>199</v>
      </c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8"/>
    </row>
    <row r="19" spans="1:80" x14ac:dyDescent="0.2">
      <c r="A19" s="146"/>
      <c r="B19" s="147"/>
      <c r="C19" s="147"/>
      <c r="D19" s="148"/>
      <c r="E19" s="146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8"/>
      <c r="AN19" s="146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8"/>
      <c r="BB19" s="146"/>
      <c r="BC19" s="147"/>
      <c r="BD19" s="147"/>
      <c r="BE19" s="147"/>
      <c r="BF19" s="147"/>
      <c r="BG19" s="147"/>
      <c r="BH19" s="147"/>
      <c r="BI19" s="148"/>
      <c r="BJ19" s="146" t="s">
        <v>200</v>
      </c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8"/>
    </row>
    <row r="20" spans="1:80" x14ac:dyDescent="0.2">
      <c r="A20" s="146"/>
      <c r="B20" s="147"/>
      <c r="C20" s="147"/>
      <c r="D20" s="148"/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8"/>
      <c r="AN20" s="146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8"/>
      <c r="BB20" s="146"/>
      <c r="BC20" s="147"/>
      <c r="BD20" s="147"/>
      <c r="BE20" s="147"/>
      <c r="BF20" s="147"/>
      <c r="BG20" s="147"/>
      <c r="BH20" s="147"/>
      <c r="BI20" s="148"/>
      <c r="BJ20" s="146" t="s">
        <v>201</v>
      </c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8"/>
    </row>
    <row r="21" spans="1:80" x14ac:dyDescent="0.2">
      <c r="A21" s="143">
        <v>1</v>
      </c>
      <c r="B21" s="144"/>
      <c r="C21" s="144"/>
      <c r="D21" s="145"/>
      <c r="E21" s="143">
        <v>2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5"/>
      <c r="AN21" s="143">
        <v>3</v>
      </c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5"/>
      <c r="BB21" s="143">
        <v>4</v>
      </c>
      <c r="BC21" s="144"/>
      <c r="BD21" s="144"/>
      <c r="BE21" s="144"/>
      <c r="BF21" s="144"/>
      <c r="BG21" s="144"/>
      <c r="BH21" s="144"/>
      <c r="BI21" s="145"/>
      <c r="BJ21" s="143">
        <v>5</v>
      </c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5"/>
    </row>
    <row r="22" spans="1:80" x14ac:dyDescent="0.2">
      <c r="A22" s="166">
        <v>1</v>
      </c>
      <c r="B22" s="167"/>
      <c r="C22" s="167"/>
      <c r="D22" s="168"/>
      <c r="E22" s="157" t="s">
        <v>203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9"/>
      <c r="AN22" s="160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2"/>
      <c r="BB22" s="163"/>
      <c r="BC22" s="164"/>
      <c r="BD22" s="164"/>
      <c r="BE22" s="164"/>
      <c r="BF22" s="164"/>
      <c r="BG22" s="164"/>
      <c r="BH22" s="164"/>
      <c r="BI22" s="165"/>
      <c r="BJ22" s="280">
        <v>380</v>
      </c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2"/>
    </row>
    <row r="23" spans="1:80" x14ac:dyDescent="0.2">
      <c r="A23" s="166">
        <v>2</v>
      </c>
      <c r="B23" s="167"/>
      <c r="C23" s="167"/>
      <c r="D23" s="168"/>
      <c r="E23" s="157" t="s">
        <v>204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9"/>
      <c r="AN23" s="160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2"/>
      <c r="BB23" s="163"/>
      <c r="BC23" s="164"/>
      <c r="BD23" s="164"/>
      <c r="BE23" s="164"/>
      <c r="BF23" s="164"/>
      <c r="BG23" s="164"/>
      <c r="BH23" s="164"/>
      <c r="BI23" s="165"/>
      <c r="BJ23" s="280">
        <v>230</v>
      </c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2"/>
    </row>
    <row r="24" spans="1:80" x14ac:dyDescent="0.2">
      <c r="A24" s="157"/>
      <c r="B24" s="158"/>
      <c r="C24" s="158"/>
      <c r="D24" s="159"/>
      <c r="E24" s="163" t="s">
        <v>146</v>
      </c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5"/>
      <c r="AN24" s="163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5"/>
      <c r="BB24" s="226" t="s">
        <v>22</v>
      </c>
      <c r="BC24" s="227"/>
      <c r="BD24" s="227"/>
      <c r="BE24" s="227"/>
      <c r="BF24" s="227"/>
      <c r="BG24" s="227"/>
      <c r="BH24" s="227"/>
      <c r="BI24" s="228"/>
      <c r="BJ24" s="248">
        <f>SUM(BJ22:CB23)</f>
        <v>610</v>
      </c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50"/>
    </row>
    <row r="25" spans="1:80" s="22" customFormat="1" ht="15.75" x14ac:dyDescent="0.25"/>
    <row r="26" spans="1:80" s="69" customFormat="1" ht="15.75" x14ac:dyDescent="0.25">
      <c r="A26" s="69" t="s">
        <v>114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254" t="s">
        <v>370</v>
      </c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</row>
    <row r="27" spans="1:80" s="25" customFormat="1" ht="9.7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</row>
    <row r="28" spans="1:80" x14ac:dyDescent="0.2">
      <c r="A28" s="149" t="s">
        <v>116</v>
      </c>
      <c r="B28" s="150"/>
      <c r="C28" s="150"/>
      <c r="D28" s="151"/>
      <c r="E28" s="149" t="s">
        <v>148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1"/>
      <c r="AN28" s="149" t="s">
        <v>194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1"/>
      <c r="BB28" s="149" t="s">
        <v>195</v>
      </c>
      <c r="BC28" s="150"/>
      <c r="BD28" s="150"/>
      <c r="BE28" s="150"/>
      <c r="BF28" s="150"/>
      <c r="BG28" s="150"/>
      <c r="BH28" s="150"/>
      <c r="BI28" s="151"/>
      <c r="BJ28" s="149" t="s">
        <v>196</v>
      </c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1"/>
    </row>
    <row r="29" spans="1:80" x14ac:dyDescent="0.2">
      <c r="A29" s="146" t="s">
        <v>123</v>
      </c>
      <c r="B29" s="147"/>
      <c r="C29" s="147"/>
      <c r="D29" s="148"/>
      <c r="E29" s="14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8"/>
      <c r="AN29" s="146" t="s">
        <v>197</v>
      </c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8"/>
      <c r="BB29" s="146" t="s">
        <v>198</v>
      </c>
      <c r="BC29" s="147"/>
      <c r="BD29" s="147"/>
      <c r="BE29" s="147"/>
      <c r="BF29" s="147"/>
      <c r="BG29" s="147"/>
      <c r="BH29" s="147"/>
      <c r="BI29" s="148"/>
      <c r="BJ29" s="146" t="s">
        <v>199</v>
      </c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8"/>
    </row>
    <row r="30" spans="1:80" x14ac:dyDescent="0.2">
      <c r="A30" s="146"/>
      <c r="B30" s="147"/>
      <c r="C30" s="147"/>
      <c r="D30" s="148"/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8"/>
      <c r="AN30" s="146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8"/>
      <c r="BB30" s="146"/>
      <c r="BC30" s="147"/>
      <c r="BD30" s="147"/>
      <c r="BE30" s="147"/>
      <c r="BF30" s="147"/>
      <c r="BG30" s="147"/>
      <c r="BH30" s="147"/>
      <c r="BI30" s="148"/>
      <c r="BJ30" s="146" t="s">
        <v>200</v>
      </c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8"/>
    </row>
    <row r="31" spans="1:80" x14ac:dyDescent="0.2">
      <c r="A31" s="146"/>
      <c r="B31" s="147"/>
      <c r="C31" s="147"/>
      <c r="D31" s="148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8"/>
      <c r="AN31" s="146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8"/>
      <c r="BB31" s="146"/>
      <c r="BC31" s="147"/>
      <c r="BD31" s="147"/>
      <c r="BE31" s="147"/>
      <c r="BF31" s="147"/>
      <c r="BG31" s="147"/>
      <c r="BH31" s="147"/>
      <c r="BI31" s="148"/>
      <c r="BJ31" s="146" t="s">
        <v>201</v>
      </c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8"/>
    </row>
    <row r="32" spans="1:80" x14ac:dyDescent="0.2">
      <c r="A32" s="143">
        <v>1</v>
      </c>
      <c r="B32" s="144"/>
      <c r="C32" s="144"/>
      <c r="D32" s="145"/>
      <c r="E32" s="143">
        <v>2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5"/>
      <c r="AN32" s="143">
        <v>3</v>
      </c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5"/>
      <c r="BB32" s="143">
        <v>4</v>
      </c>
      <c r="BC32" s="144"/>
      <c r="BD32" s="144"/>
      <c r="BE32" s="144"/>
      <c r="BF32" s="144"/>
      <c r="BG32" s="144"/>
      <c r="BH32" s="144"/>
      <c r="BI32" s="145"/>
      <c r="BJ32" s="143">
        <v>5</v>
      </c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5"/>
    </row>
    <row r="33" spans="1:80" x14ac:dyDescent="0.2">
      <c r="A33" s="166">
        <v>1</v>
      </c>
      <c r="B33" s="167"/>
      <c r="C33" s="167"/>
      <c r="D33" s="168"/>
      <c r="E33" s="157" t="s">
        <v>336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9"/>
      <c r="AN33" s="160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2"/>
      <c r="BB33" s="163"/>
      <c r="BC33" s="164"/>
      <c r="BD33" s="164"/>
      <c r="BE33" s="164"/>
      <c r="BF33" s="164"/>
      <c r="BG33" s="164"/>
      <c r="BH33" s="164"/>
      <c r="BI33" s="165"/>
      <c r="BJ33" s="280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2"/>
    </row>
    <row r="34" spans="1:80" x14ac:dyDescent="0.2">
      <c r="A34" s="157"/>
      <c r="B34" s="158"/>
      <c r="C34" s="158"/>
      <c r="D34" s="159"/>
      <c r="E34" s="163" t="s">
        <v>146</v>
      </c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63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5"/>
      <c r="BB34" s="226" t="s">
        <v>22</v>
      </c>
      <c r="BC34" s="227"/>
      <c r="BD34" s="227"/>
      <c r="BE34" s="227"/>
      <c r="BF34" s="227"/>
      <c r="BG34" s="227"/>
      <c r="BH34" s="227"/>
      <c r="BI34" s="228"/>
      <c r="BJ34" s="248">
        <f>SUM(BJ33:CB33)</f>
        <v>0</v>
      </c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50"/>
    </row>
    <row r="36" spans="1:80" s="69" customFormat="1" ht="15.75" x14ac:dyDescent="0.25">
      <c r="A36" s="69" t="s">
        <v>114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254" t="s">
        <v>368</v>
      </c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</row>
    <row r="37" spans="1:80" s="25" customFormat="1" ht="9.7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spans="1:80" x14ac:dyDescent="0.2">
      <c r="A38" s="149" t="s">
        <v>116</v>
      </c>
      <c r="B38" s="150"/>
      <c r="C38" s="150"/>
      <c r="D38" s="151"/>
      <c r="E38" s="149" t="s">
        <v>148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1"/>
      <c r="AN38" s="149" t="s">
        <v>194</v>
      </c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1"/>
      <c r="BB38" s="149" t="s">
        <v>195</v>
      </c>
      <c r="BC38" s="150"/>
      <c r="BD38" s="150"/>
      <c r="BE38" s="150"/>
      <c r="BF38" s="150"/>
      <c r="BG38" s="150"/>
      <c r="BH38" s="150"/>
      <c r="BI38" s="151"/>
      <c r="BJ38" s="149" t="s">
        <v>196</v>
      </c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1"/>
    </row>
    <row r="39" spans="1:80" x14ac:dyDescent="0.2">
      <c r="A39" s="146" t="s">
        <v>123</v>
      </c>
      <c r="B39" s="147"/>
      <c r="C39" s="147"/>
      <c r="D39" s="148"/>
      <c r="E39" s="146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8"/>
      <c r="AN39" s="146" t="s">
        <v>197</v>
      </c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8"/>
      <c r="BB39" s="146" t="s">
        <v>198</v>
      </c>
      <c r="BC39" s="147"/>
      <c r="BD39" s="147"/>
      <c r="BE39" s="147"/>
      <c r="BF39" s="147"/>
      <c r="BG39" s="147"/>
      <c r="BH39" s="147"/>
      <c r="BI39" s="148"/>
      <c r="BJ39" s="146" t="s">
        <v>199</v>
      </c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8"/>
    </row>
    <row r="40" spans="1:80" x14ac:dyDescent="0.2">
      <c r="A40" s="146"/>
      <c r="B40" s="147"/>
      <c r="C40" s="147"/>
      <c r="D40" s="148"/>
      <c r="E40" s="146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8"/>
      <c r="AN40" s="146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8"/>
      <c r="BB40" s="146"/>
      <c r="BC40" s="147"/>
      <c r="BD40" s="147"/>
      <c r="BE40" s="147"/>
      <c r="BF40" s="147"/>
      <c r="BG40" s="147"/>
      <c r="BH40" s="147"/>
      <c r="BI40" s="148"/>
      <c r="BJ40" s="146" t="s">
        <v>200</v>
      </c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8"/>
    </row>
    <row r="41" spans="1:80" x14ac:dyDescent="0.2">
      <c r="A41" s="146"/>
      <c r="B41" s="147"/>
      <c r="C41" s="147"/>
      <c r="D41" s="148"/>
      <c r="E41" s="146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8"/>
      <c r="AN41" s="146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8"/>
      <c r="BB41" s="146"/>
      <c r="BC41" s="147"/>
      <c r="BD41" s="147"/>
      <c r="BE41" s="147"/>
      <c r="BF41" s="147"/>
      <c r="BG41" s="147"/>
      <c r="BH41" s="147"/>
      <c r="BI41" s="148"/>
      <c r="BJ41" s="146" t="s">
        <v>201</v>
      </c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8"/>
    </row>
    <row r="42" spans="1:80" x14ac:dyDescent="0.2">
      <c r="A42" s="143">
        <v>1</v>
      </c>
      <c r="B42" s="144"/>
      <c r="C42" s="144"/>
      <c r="D42" s="145"/>
      <c r="E42" s="143">
        <v>2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5"/>
      <c r="AN42" s="143">
        <v>3</v>
      </c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5"/>
      <c r="BB42" s="143">
        <v>4</v>
      </c>
      <c r="BC42" s="144"/>
      <c r="BD42" s="144"/>
      <c r="BE42" s="144"/>
      <c r="BF42" s="144"/>
      <c r="BG42" s="144"/>
      <c r="BH42" s="144"/>
      <c r="BI42" s="145"/>
      <c r="BJ42" s="143">
        <v>5</v>
      </c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5"/>
    </row>
    <row r="43" spans="1:80" x14ac:dyDescent="0.2">
      <c r="A43" s="166">
        <v>1</v>
      </c>
      <c r="B43" s="167"/>
      <c r="C43" s="167"/>
      <c r="D43" s="168"/>
      <c r="E43" s="157" t="s">
        <v>202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9"/>
      <c r="AN43" s="160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2"/>
      <c r="BB43" s="163"/>
      <c r="BC43" s="164"/>
      <c r="BD43" s="164"/>
      <c r="BE43" s="164"/>
      <c r="BF43" s="164"/>
      <c r="BG43" s="164"/>
      <c r="BH43" s="164"/>
      <c r="BI43" s="165"/>
      <c r="BJ43" s="280">
        <v>1000</v>
      </c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2"/>
    </row>
    <row r="44" spans="1:80" x14ac:dyDescent="0.2">
      <c r="A44" s="157"/>
      <c r="B44" s="158"/>
      <c r="C44" s="158"/>
      <c r="D44" s="159"/>
      <c r="E44" s="163" t="s">
        <v>146</v>
      </c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5"/>
      <c r="AN44" s="163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5"/>
      <c r="BB44" s="226" t="s">
        <v>22</v>
      </c>
      <c r="BC44" s="227"/>
      <c r="BD44" s="227"/>
      <c r="BE44" s="227"/>
      <c r="BF44" s="227"/>
      <c r="BG44" s="227"/>
      <c r="BH44" s="227"/>
      <c r="BI44" s="228"/>
      <c r="BJ44" s="248">
        <f>SUM(BJ43:CB43)</f>
        <v>1000</v>
      </c>
      <c r="BK44" s="249"/>
      <c r="BL44" s="249"/>
      <c r="BM44" s="249"/>
      <c r="BN44" s="249"/>
      <c r="BO44" s="249"/>
      <c r="BP44" s="249"/>
      <c r="BQ44" s="249"/>
      <c r="BR44" s="249"/>
      <c r="BS44" s="249"/>
      <c r="BT44" s="249"/>
      <c r="BU44" s="249"/>
      <c r="BV44" s="249"/>
      <c r="BW44" s="249"/>
      <c r="BX44" s="249"/>
      <c r="BY44" s="249"/>
      <c r="BZ44" s="249"/>
      <c r="CA44" s="249"/>
      <c r="CB44" s="250"/>
    </row>
    <row r="46" spans="1:80" x14ac:dyDescent="0.2">
      <c r="C46" s="26" t="str">
        <f>'стр 1'!J10</f>
        <v>Директор</v>
      </c>
      <c r="U46" s="26" t="str">
        <f>'стр 1'!M12</f>
        <v xml:space="preserve">Е.В.Котлова </v>
      </c>
    </row>
  </sheetData>
  <mergeCells count="151">
    <mergeCell ref="A39:D39"/>
    <mergeCell ref="E39:AM39"/>
    <mergeCell ref="AN39:BA39"/>
    <mergeCell ref="BB39:BI39"/>
    <mergeCell ref="BJ39:CB39"/>
    <mergeCell ref="A40:D40"/>
    <mergeCell ref="E40:AM40"/>
    <mergeCell ref="AN40:BA40"/>
    <mergeCell ref="BB40:BI40"/>
    <mergeCell ref="BJ40:CB40"/>
    <mergeCell ref="BB34:BI34"/>
    <mergeCell ref="BJ34:CB34"/>
    <mergeCell ref="S36:CB36"/>
    <mergeCell ref="A38:D38"/>
    <mergeCell ref="E38:AM38"/>
    <mergeCell ref="AN38:BA38"/>
    <mergeCell ref="BB38:BI38"/>
    <mergeCell ref="BJ38:CB38"/>
    <mergeCell ref="A34:D34"/>
    <mergeCell ref="E34:AM34"/>
    <mergeCell ref="AN34:BA34"/>
    <mergeCell ref="BB32:BI32"/>
    <mergeCell ref="BJ32:CB32"/>
    <mergeCell ref="BB33:BI33"/>
    <mergeCell ref="BJ33:CB33"/>
    <mergeCell ref="A30:D30"/>
    <mergeCell ref="E30:AM30"/>
    <mergeCell ref="AN30:BA30"/>
    <mergeCell ref="BB30:BI30"/>
    <mergeCell ref="BJ30:CB30"/>
    <mergeCell ref="A31:D31"/>
    <mergeCell ref="E31:AM31"/>
    <mergeCell ref="AN31:BA31"/>
    <mergeCell ref="BB31:BI31"/>
    <mergeCell ref="BJ31:CB31"/>
    <mergeCell ref="A32:D32"/>
    <mergeCell ref="E32:AM32"/>
    <mergeCell ref="AN32:BA32"/>
    <mergeCell ref="A33:D33"/>
    <mergeCell ref="E33:AM33"/>
    <mergeCell ref="AN33:BA33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E23:AM23"/>
    <mergeCell ref="AN23:BA23"/>
    <mergeCell ref="BB23:BI23"/>
    <mergeCell ref="BJ23:CB23"/>
    <mergeCell ref="A24:D24"/>
    <mergeCell ref="E24:AM24"/>
    <mergeCell ref="AN24:BA24"/>
    <mergeCell ref="BB24:BI24"/>
    <mergeCell ref="BJ24:CB24"/>
    <mergeCell ref="A23:D23"/>
    <mergeCell ref="S26:CB26"/>
    <mergeCell ref="A28:D28"/>
    <mergeCell ref="E28:AM28"/>
    <mergeCell ref="AN28:BA28"/>
    <mergeCell ref="BB28:BI28"/>
    <mergeCell ref="BJ28:CB28"/>
    <mergeCell ref="A29:D29"/>
    <mergeCell ref="E29:AM29"/>
    <mergeCell ref="AN29:BA29"/>
    <mergeCell ref="BB29:BI29"/>
    <mergeCell ref="BJ29:CB29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A44:D44"/>
    <mergeCell ref="E44:AM44"/>
    <mergeCell ref="AN44:BA44"/>
    <mergeCell ref="BB44:BI44"/>
    <mergeCell ref="BJ44:CB44"/>
    <mergeCell ref="AN41:BA41"/>
    <mergeCell ref="BB41:BI41"/>
    <mergeCell ref="BJ41:CB41"/>
    <mergeCell ref="A42:D42"/>
    <mergeCell ref="E42:AM42"/>
    <mergeCell ref="AN42:BA42"/>
    <mergeCell ref="BB42:BI42"/>
    <mergeCell ref="BJ42:CB42"/>
    <mergeCell ref="BB43:BI43"/>
    <mergeCell ref="BJ43:CB43"/>
    <mergeCell ref="A43:D43"/>
    <mergeCell ref="E43:AM43"/>
    <mergeCell ref="AN43:BA43"/>
    <mergeCell ref="A41:D41"/>
    <mergeCell ref="E41:AM41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A23" sqref="A23"/>
    </sheetView>
  </sheetViews>
  <sheetFormatPr defaultRowHeight="15" x14ac:dyDescent="0.25"/>
  <cols>
    <col min="1" max="16384" width="9.140625" style="42"/>
  </cols>
  <sheetData>
    <row r="1" spans="1:1" ht="17.25" x14ac:dyDescent="0.25">
      <c r="A1" t="s">
        <v>259</v>
      </c>
    </row>
    <row r="3" spans="1:1" ht="18" x14ac:dyDescent="0.25">
      <c r="A3" s="42" t="s">
        <v>239</v>
      </c>
    </row>
    <row r="5" spans="1:1" ht="18" x14ac:dyDescent="0.25">
      <c r="A5" s="42" t="s">
        <v>240</v>
      </c>
    </row>
    <row r="6" spans="1:1" x14ac:dyDescent="0.25">
      <c r="A6" s="42" t="s">
        <v>235</v>
      </c>
    </row>
    <row r="7" spans="1:1" x14ac:dyDescent="0.25">
      <c r="A7" s="42" t="s">
        <v>236</v>
      </c>
    </row>
    <row r="8" spans="1:1" x14ac:dyDescent="0.25">
      <c r="A8" s="42" t="s">
        <v>237</v>
      </c>
    </row>
    <row r="9" spans="1:1" x14ac:dyDescent="0.25">
      <c r="A9" s="42" t="s">
        <v>241</v>
      </c>
    </row>
    <row r="10" spans="1:1" x14ac:dyDescent="0.25">
      <c r="A10" s="42" t="s">
        <v>242</v>
      </c>
    </row>
    <row r="11" spans="1:1" x14ac:dyDescent="0.25">
      <c r="A11" s="42" t="s">
        <v>238</v>
      </c>
    </row>
    <row r="13" spans="1:1" ht="18" x14ac:dyDescent="0.25">
      <c r="A13" s="42" t="s">
        <v>243</v>
      </c>
    </row>
    <row r="14" spans="1:1" x14ac:dyDescent="0.25">
      <c r="A14" s="42" t="s">
        <v>244</v>
      </c>
    </row>
    <row r="16" spans="1:1" ht="18" x14ac:dyDescent="0.25">
      <c r="A16" s="42" t="s">
        <v>246</v>
      </c>
    </row>
    <row r="17" spans="1:1" x14ac:dyDescent="0.25">
      <c r="A17" s="42" t="s">
        <v>245</v>
      </c>
    </row>
    <row r="19" spans="1:1" ht="18" x14ac:dyDescent="0.25">
      <c r="A19" s="42" t="s">
        <v>247</v>
      </c>
    </row>
    <row r="20" spans="1:1" x14ac:dyDescent="0.25">
      <c r="A20" s="42" t="s">
        <v>248</v>
      </c>
    </row>
    <row r="21" spans="1:1" x14ac:dyDescent="0.25">
      <c r="A21" s="42" t="s">
        <v>249</v>
      </c>
    </row>
    <row r="23" spans="1:1" ht="18" x14ac:dyDescent="0.25">
      <c r="A23" s="42" t="s">
        <v>250</v>
      </c>
    </row>
    <row r="24" spans="1:1" x14ac:dyDescent="0.25">
      <c r="A24" s="42" t="s">
        <v>251</v>
      </c>
    </row>
    <row r="26" spans="1:1" ht="18" x14ac:dyDescent="0.25">
      <c r="A26" s="42" t="s">
        <v>252</v>
      </c>
    </row>
    <row r="28" spans="1:1" ht="18" x14ac:dyDescent="0.25">
      <c r="A28" s="42" t="s">
        <v>253</v>
      </c>
    </row>
    <row r="29" spans="1:1" x14ac:dyDescent="0.25">
      <c r="A29" s="42" t="s">
        <v>254</v>
      </c>
    </row>
    <row r="30" spans="1:1" x14ac:dyDescent="0.25">
      <c r="A30" s="42" t="s">
        <v>255</v>
      </c>
    </row>
    <row r="32" spans="1:1" ht="18" x14ac:dyDescent="0.25">
      <c r="A32" s="42" t="s">
        <v>267</v>
      </c>
    </row>
    <row r="33" spans="1:1" x14ac:dyDescent="0.25">
      <c r="A33" s="42" t="s">
        <v>268</v>
      </c>
    </row>
    <row r="35" spans="1:1" ht="18" x14ac:dyDescent="0.25">
      <c r="A35" s="42" t="s">
        <v>274</v>
      </c>
    </row>
    <row r="36" spans="1:1" x14ac:dyDescent="0.25">
      <c r="A36" s="42" t="s">
        <v>269</v>
      </c>
    </row>
    <row r="37" spans="1:1" x14ac:dyDescent="0.25">
      <c r="A37" s="42" t="s">
        <v>270</v>
      </c>
    </row>
    <row r="38" spans="1:1" x14ac:dyDescent="0.25">
      <c r="A38" s="42" t="s">
        <v>271</v>
      </c>
    </row>
    <row r="39" spans="1:1" x14ac:dyDescent="0.25">
      <c r="A39" s="42" t="s">
        <v>272</v>
      </c>
    </row>
    <row r="40" spans="1:1" x14ac:dyDescent="0.25">
      <c r="A40" s="42" t="s">
        <v>273</v>
      </c>
    </row>
    <row r="42" spans="1:1" ht="18" x14ac:dyDescent="0.25">
      <c r="A42" s="42" t="s">
        <v>275</v>
      </c>
    </row>
    <row r="43" spans="1:1" x14ac:dyDescent="0.25">
      <c r="A43" s="42" t="s">
        <v>276</v>
      </c>
    </row>
    <row r="45" spans="1:1" ht="18" x14ac:dyDescent="0.25">
      <c r="A45" s="42" t="s">
        <v>277</v>
      </c>
    </row>
    <row r="47" spans="1:1" ht="18.75" x14ac:dyDescent="0.25">
      <c r="A47" s="42" t="s">
        <v>278</v>
      </c>
    </row>
    <row r="49" spans="1:1" ht="17.25" x14ac:dyDescent="0.25">
      <c r="A49" t="s">
        <v>279</v>
      </c>
    </row>
    <row r="51" spans="1:1" ht="18" x14ac:dyDescent="0.25">
      <c r="A51" s="42" t="s">
        <v>280</v>
      </c>
    </row>
    <row r="52" spans="1:1" x14ac:dyDescent="0.25">
      <c r="A52" s="42" t="s">
        <v>281</v>
      </c>
    </row>
    <row r="53" spans="1:1" x14ac:dyDescent="0.25">
      <c r="A53" s="42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"/>
  <sheetViews>
    <sheetView view="pageBreakPreview" zoomScale="91" zoomScaleNormal="100" zoomScaleSheetLayoutView="91" workbookViewId="0">
      <pane ySplit="3" topLeftCell="A63" activePane="bottomLeft" state="frozen"/>
      <selection pane="bottomLeft" activeCell="D71" sqref="D71"/>
    </sheetView>
  </sheetViews>
  <sheetFormatPr defaultRowHeight="15" x14ac:dyDescent="0.25"/>
  <cols>
    <col min="1" max="1" width="42" customWidth="1"/>
    <col min="2" max="2" width="9.140625" style="1"/>
    <col min="3" max="3" width="15.85546875" style="1" customWidth="1"/>
    <col min="4" max="4" width="9.140625" style="1"/>
    <col min="5" max="8" width="18" style="1" customWidth="1"/>
    <col min="9" max="9" width="9.140625" style="54"/>
    <col min="14" max="14" width="12.42578125" bestFit="1" customWidth="1"/>
    <col min="16" max="16" width="12.42578125" bestFit="1" customWidth="1"/>
  </cols>
  <sheetData>
    <row r="1" spans="1:16" ht="18.75" x14ac:dyDescent="0.3">
      <c r="A1" s="8" t="s">
        <v>17</v>
      </c>
      <c r="B1" s="8"/>
      <c r="C1" s="8"/>
      <c r="D1" s="8"/>
      <c r="E1" s="8"/>
    </row>
    <row r="2" spans="1:16" s="7" customFormat="1" ht="18" customHeight="1" x14ac:dyDescent="0.25">
      <c r="A2" s="120" t="s">
        <v>18</v>
      </c>
      <c r="B2" s="120" t="s">
        <v>19</v>
      </c>
      <c r="C2" s="119" t="s">
        <v>265</v>
      </c>
      <c r="D2" s="119" t="s">
        <v>266</v>
      </c>
      <c r="E2" s="120" t="s">
        <v>20</v>
      </c>
      <c r="F2" s="120"/>
      <c r="G2" s="120"/>
      <c r="H2" s="120"/>
      <c r="I2" s="55"/>
    </row>
    <row r="3" spans="1:16" s="7" customFormat="1" ht="63" x14ac:dyDescent="0.25">
      <c r="A3" s="120"/>
      <c r="B3" s="120"/>
      <c r="C3" s="119"/>
      <c r="D3" s="119"/>
      <c r="E3" s="9" t="s">
        <v>296</v>
      </c>
      <c r="F3" s="9" t="s">
        <v>297</v>
      </c>
      <c r="G3" s="9" t="s">
        <v>298</v>
      </c>
      <c r="H3" s="9" t="s">
        <v>21</v>
      </c>
      <c r="I3" s="55"/>
    </row>
    <row r="4" spans="1:16" s="1" customFormat="1" ht="15.7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56"/>
    </row>
    <row r="5" spans="1:16" ht="32.25" x14ac:dyDescent="0.25">
      <c r="A5" s="41" t="s">
        <v>256</v>
      </c>
      <c r="B5" s="9">
        <v>1</v>
      </c>
      <c r="C5" s="9" t="s">
        <v>22</v>
      </c>
      <c r="D5" s="9" t="s">
        <v>22</v>
      </c>
      <c r="E5" s="61">
        <v>43849.07</v>
      </c>
      <c r="F5" s="61">
        <v>0</v>
      </c>
      <c r="G5" s="61">
        <v>0</v>
      </c>
      <c r="H5" s="9"/>
    </row>
    <row r="6" spans="1:16" ht="32.25" x14ac:dyDescent="0.25">
      <c r="A6" s="41" t="s">
        <v>257</v>
      </c>
      <c r="B6" s="9">
        <v>2</v>
      </c>
      <c r="C6" s="9" t="s">
        <v>22</v>
      </c>
      <c r="D6" s="9" t="s">
        <v>22</v>
      </c>
      <c r="E6" s="61">
        <f>E5+E7-E37+E152-E157</f>
        <v>6.3300831243395805E-10</v>
      </c>
      <c r="F6" s="61">
        <f>F5+F7-F37</f>
        <v>0</v>
      </c>
      <c r="G6" s="61">
        <f>G5+G7-G37</f>
        <v>0</v>
      </c>
      <c r="H6" s="9"/>
    </row>
    <row r="7" spans="1:16" s="46" customFormat="1" ht="15.75" x14ac:dyDescent="0.25">
      <c r="A7" s="43" t="s">
        <v>23</v>
      </c>
      <c r="B7" s="44">
        <v>1000</v>
      </c>
      <c r="C7" s="44"/>
      <c r="D7" s="44"/>
      <c r="E7" s="62">
        <f>E9+E11+E17+E19+E21+E32</f>
        <v>6073532</v>
      </c>
      <c r="F7" s="62">
        <f>F9+F11+F17+F19+F21+F32</f>
        <v>6776000</v>
      </c>
      <c r="G7" s="62">
        <f>G9+G11+G17+G19+G21+G32</f>
        <v>6789000</v>
      </c>
      <c r="H7" s="45">
        <f>H9+H11+H17+H19+H21</f>
        <v>0</v>
      </c>
      <c r="I7" s="57"/>
    </row>
    <row r="8" spans="1:16" ht="15.75" x14ac:dyDescent="0.25">
      <c r="A8" s="10" t="s">
        <v>24</v>
      </c>
      <c r="B8" s="9"/>
      <c r="C8" s="9"/>
      <c r="D8" s="9"/>
      <c r="E8" s="61"/>
      <c r="F8" s="61"/>
      <c r="G8" s="61"/>
      <c r="H8" s="9"/>
    </row>
    <row r="9" spans="1:16" ht="15.75" x14ac:dyDescent="0.25">
      <c r="A9" s="10" t="s">
        <v>25</v>
      </c>
      <c r="B9" s="9">
        <v>1100</v>
      </c>
      <c r="C9" s="9">
        <v>120</v>
      </c>
      <c r="D9" s="9"/>
      <c r="E9" s="61"/>
      <c r="F9" s="61"/>
      <c r="G9" s="61"/>
      <c r="H9" s="9"/>
      <c r="I9" s="54" t="s">
        <v>300</v>
      </c>
    </row>
    <row r="10" spans="1:16" ht="15.75" x14ac:dyDescent="0.25">
      <c r="A10" s="10" t="s">
        <v>24</v>
      </c>
      <c r="B10" s="9">
        <v>1110</v>
      </c>
      <c r="C10" s="9"/>
      <c r="D10" s="9"/>
      <c r="E10" s="61"/>
      <c r="F10" s="61"/>
      <c r="G10" s="61"/>
      <c r="H10" s="9"/>
    </row>
    <row r="11" spans="1:16" ht="31.5" x14ac:dyDescent="0.25">
      <c r="A11" s="10" t="s">
        <v>26</v>
      </c>
      <c r="B11" s="9">
        <v>1200</v>
      </c>
      <c r="C11" s="9">
        <v>130</v>
      </c>
      <c r="D11" s="9"/>
      <c r="E11" s="61">
        <f>E13+E14+E15+E16</f>
        <v>5793600</v>
      </c>
      <c r="F11" s="61">
        <f t="shared" ref="F11:G11" si="0">F13+F14+F15+F16</f>
        <v>6776000</v>
      </c>
      <c r="G11" s="61">
        <f t="shared" si="0"/>
        <v>6789000</v>
      </c>
      <c r="H11" s="51"/>
    </row>
    <row r="12" spans="1:16" ht="15.75" x14ac:dyDescent="0.25">
      <c r="A12" s="10" t="s">
        <v>24</v>
      </c>
      <c r="B12" s="9"/>
      <c r="C12" s="9"/>
      <c r="D12" s="9"/>
      <c r="E12" s="61"/>
      <c r="F12" s="61"/>
      <c r="G12" s="61"/>
      <c r="H12" s="9"/>
    </row>
    <row r="13" spans="1:16" ht="15.75" x14ac:dyDescent="0.25">
      <c r="A13" s="10" t="s">
        <v>27</v>
      </c>
      <c r="B13" s="9">
        <v>1210</v>
      </c>
      <c r="C13" s="84">
        <v>130</v>
      </c>
      <c r="D13" s="84">
        <v>131</v>
      </c>
      <c r="E13" s="87"/>
      <c r="F13" s="87"/>
      <c r="G13" s="87"/>
      <c r="H13" s="9"/>
      <c r="I13" s="54" t="s">
        <v>301</v>
      </c>
      <c r="N13" t="s">
        <v>405</v>
      </c>
      <c r="P13" t="s">
        <v>409</v>
      </c>
    </row>
    <row r="14" spans="1:16" ht="15.75" x14ac:dyDescent="0.25">
      <c r="A14" s="10" t="s">
        <v>27</v>
      </c>
      <c r="B14" s="51">
        <v>1210</v>
      </c>
      <c r="C14" s="84">
        <v>130</v>
      </c>
      <c r="D14" s="84">
        <v>131</v>
      </c>
      <c r="E14" s="87"/>
      <c r="F14" s="87"/>
      <c r="G14" s="87"/>
      <c r="H14" s="51"/>
      <c r="I14" s="54" t="s">
        <v>302</v>
      </c>
    </row>
    <row r="15" spans="1:16" ht="63" x14ac:dyDescent="0.25">
      <c r="A15" s="10" t="s">
        <v>71</v>
      </c>
      <c r="B15" s="9">
        <v>1220</v>
      </c>
      <c r="C15" s="84">
        <v>130</v>
      </c>
      <c r="D15" s="84">
        <v>131</v>
      </c>
      <c r="E15" s="87">
        <v>1115800</v>
      </c>
      <c r="F15" s="87">
        <v>1039000</v>
      </c>
      <c r="G15" s="87">
        <v>1052000</v>
      </c>
      <c r="H15" s="9"/>
      <c r="I15" s="54" t="s">
        <v>303</v>
      </c>
      <c r="M15" t="s">
        <v>406</v>
      </c>
      <c r="N15" s="96">
        <f>E15</f>
        <v>1115800</v>
      </c>
      <c r="P15" s="96">
        <f>E16</f>
        <v>4677800</v>
      </c>
    </row>
    <row r="16" spans="1:16" ht="78.75" x14ac:dyDescent="0.25">
      <c r="A16" s="10" t="s">
        <v>339</v>
      </c>
      <c r="B16" s="51">
        <v>1220</v>
      </c>
      <c r="C16" s="84">
        <v>130</v>
      </c>
      <c r="D16" s="84">
        <v>131</v>
      </c>
      <c r="E16" s="61">
        <f>5721000-1043200</f>
        <v>4677800</v>
      </c>
      <c r="F16" s="61">
        <v>5737000</v>
      </c>
      <c r="G16" s="61">
        <v>5737000</v>
      </c>
      <c r="H16" s="51"/>
      <c r="I16" s="54" t="s">
        <v>304</v>
      </c>
      <c r="M16" t="s">
        <v>407</v>
      </c>
      <c r="N16" s="96">
        <f>E42+E59+E84+E87+E124+E125+E126+E127</f>
        <v>1125408.3899999999</v>
      </c>
      <c r="P16" s="96">
        <f>E43+E60+E129+E130+E131</f>
        <v>4677800</v>
      </c>
    </row>
    <row r="17" spans="1:16" ht="33" customHeight="1" x14ac:dyDescent="0.25">
      <c r="A17" s="10" t="s">
        <v>28</v>
      </c>
      <c r="B17" s="9">
        <v>1300</v>
      </c>
      <c r="C17" s="9">
        <v>140</v>
      </c>
      <c r="D17" s="9"/>
      <c r="E17" s="61"/>
      <c r="F17" s="61"/>
      <c r="G17" s="61"/>
      <c r="H17" s="9"/>
    </row>
    <row r="18" spans="1:16" ht="15.75" x14ac:dyDescent="0.25">
      <c r="A18" s="10" t="s">
        <v>24</v>
      </c>
      <c r="B18" s="9">
        <v>1310</v>
      </c>
      <c r="C18" s="9">
        <v>140</v>
      </c>
      <c r="D18" s="9"/>
      <c r="E18" s="61"/>
      <c r="F18" s="61"/>
      <c r="G18" s="61"/>
      <c r="H18" s="9"/>
      <c r="M18" t="s">
        <v>408</v>
      </c>
      <c r="N18">
        <v>9608.39</v>
      </c>
      <c r="P18">
        <f>34240.68</f>
        <v>34240.68</v>
      </c>
    </row>
    <row r="19" spans="1:16" ht="31.5" x14ac:dyDescent="0.25">
      <c r="A19" s="10" t="s">
        <v>29</v>
      </c>
      <c r="B19" s="9">
        <v>1400</v>
      </c>
      <c r="C19" s="9">
        <v>150</v>
      </c>
      <c r="D19" s="9"/>
      <c r="E19" s="61"/>
      <c r="F19" s="61"/>
      <c r="G19" s="61"/>
      <c r="H19" s="9"/>
      <c r="I19" s="54" t="s">
        <v>299</v>
      </c>
    </row>
    <row r="20" spans="1:16" ht="15.75" x14ac:dyDescent="0.25">
      <c r="A20" s="10" t="s">
        <v>24</v>
      </c>
      <c r="B20" s="9"/>
      <c r="C20" s="9"/>
      <c r="D20" s="9"/>
      <c r="E20" s="61"/>
      <c r="F20" s="61"/>
      <c r="G20" s="61"/>
      <c r="H20" s="9"/>
    </row>
    <row r="21" spans="1:16" s="14" customFormat="1" ht="15.75" x14ac:dyDescent="0.25">
      <c r="A21" s="12" t="s">
        <v>30</v>
      </c>
      <c r="B21" s="13">
        <v>1500</v>
      </c>
      <c r="C21" s="13">
        <v>150</v>
      </c>
      <c r="D21" s="13"/>
      <c r="E21" s="47">
        <f>E23+E29</f>
        <v>279932</v>
      </c>
      <c r="F21" s="47">
        <f t="shared" ref="F21:G21" si="1">F23+F29</f>
        <v>0</v>
      </c>
      <c r="G21" s="47">
        <f t="shared" si="1"/>
        <v>0</v>
      </c>
      <c r="H21" s="47">
        <f>H23+H29</f>
        <v>0</v>
      </c>
      <c r="I21" s="58"/>
    </row>
    <row r="22" spans="1:16" ht="15.75" x14ac:dyDescent="0.25">
      <c r="A22" s="10" t="s">
        <v>24</v>
      </c>
      <c r="B22" s="9"/>
      <c r="C22" s="9"/>
      <c r="D22" s="9"/>
      <c r="E22" s="61"/>
      <c r="F22" s="61"/>
      <c r="G22" s="61"/>
      <c r="H22" s="9"/>
    </row>
    <row r="23" spans="1:16" s="14" customFormat="1" ht="15.75" x14ac:dyDescent="0.25">
      <c r="A23" s="12" t="s">
        <v>31</v>
      </c>
      <c r="B23" s="13">
        <v>1510</v>
      </c>
      <c r="C23" s="13">
        <v>150</v>
      </c>
      <c r="D23" s="13"/>
      <c r="E23" s="47">
        <f>SUM(E24:E28)</f>
        <v>279932</v>
      </c>
      <c r="F23" s="47">
        <f t="shared" ref="F23:G23" si="2">SUM(F24:F28)</f>
        <v>0</v>
      </c>
      <c r="G23" s="47">
        <f t="shared" si="2"/>
        <v>0</v>
      </c>
      <c r="H23" s="47">
        <f>SUM(H24:H28)</f>
        <v>0</v>
      </c>
      <c r="I23" s="58"/>
    </row>
    <row r="24" spans="1:16" ht="47.25" x14ac:dyDescent="0.25">
      <c r="A24" s="10" t="s">
        <v>396</v>
      </c>
      <c r="B24" s="9">
        <v>1511</v>
      </c>
      <c r="C24" s="84">
        <v>150</v>
      </c>
      <c r="D24" s="84">
        <v>152</v>
      </c>
      <c r="E24" s="61">
        <v>105732</v>
      </c>
      <c r="F24" s="61"/>
      <c r="G24" s="61"/>
      <c r="H24" s="9"/>
    </row>
    <row r="25" spans="1:16" ht="46.5" customHeight="1" x14ac:dyDescent="0.25">
      <c r="A25" s="10" t="s">
        <v>399</v>
      </c>
      <c r="B25" s="9">
        <v>1512</v>
      </c>
      <c r="C25" s="84">
        <v>150</v>
      </c>
      <c r="D25" s="84">
        <v>152</v>
      </c>
      <c r="E25" s="61">
        <v>42000</v>
      </c>
      <c r="F25" s="61"/>
      <c r="G25" s="61"/>
      <c r="H25" s="9"/>
    </row>
    <row r="26" spans="1:16" ht="47.25" x14ac:dyDescent="0.25">
      <c r="A26" s="10" t="s">
        <v>403</v>
      </c>
      <c r="B26" s="85">
        <v>1513</v>
      </c>
      <c r="C26" s="9">
        <v>150</v>
      </c>
      <c r="D26" s="9">
        <v>152</v>
      </c>
      <c r="E26" s="61">
        <v>90000</v>
      </c>
      <c r="F26" s="61"/>
      <c r="G26" s="61"/>
      <c r="H26" s="9"/>
    </row>
    <row r="27" spans="1:16" ht="162.75" customHeight="1" x14ac:dyDescent="0.25">
      <c r="A27" s="10" t="s">
        <v>412</v>
      </c>
      <c r="B27" s="97">
        <v>1513</v>
      </c>
      <c r="C27" s="97">
        <v>150</v>
      </c>
      <c r="D27" s="97">
        <v>152</v>
      </c>
      <c r="E27" s="61">
        <v>42200</v>
      </c>
      <c r="F27" s="61"/>
      <c r="G27" s="61"/>
      <c r="H27" s="97"/>
    </row>
    <row r="28" spans="1:16" ht="15.75" x14ac:dyDescent="0.25">
      <c r="A28" s="10"/>
      <c r="B28" s="9"/>
      <c r="C28" s="9"/>
      <c r="D28" s="9"/>
      <c r="E28" s="61"/>
      <c r="F28" s="61"/>
      <c r="G28" s="61"/>
      <c r="H28" s="9"/>
    </row>
    <row r="29" spans="1:16" s="14" customFormat="1" ht="31.5" x14ac:dyDescent="0.25">
      <c r="A29" s="12" t="s">
        <v>32</v>
      </c>
      <c r="B29" s="13">
        <v>1520</v>
      </c>
      <c r="C29" s="13">
        <v>180</v>
      </c>
      <c r="D29" s="13"/>
      <c r="E29" s="47">
        <f>SUM(E30:E31)</f>
        <v>0</v>
      </c>
      <c r="F29" s="47">
        <f>SUM(F30:F31)</f>
        <v>0</v>
      </c>
      <c r="G29" s="47">
        <f>SUM(G30:G31)</f>
        <v>0</v>
      </c>
      <c r="H29" s="47">
        <f>SUM(H30:H31)</f>
        <v>0</v>
      </c>
      <c r="I29" s="58"/>
    </row>
    <row r="30" spans="1:16" ht="49.5" customHeight="1" x14ac:dyDescent="0.25">
      <c r="A30" s="10" t="s">
        <v>33</v>
      </c>
      <c r="B30" s="9">
        <v>1521</v>
      </c>
      <c r="C30" s="9">
        <v>180</v>
      </c>
      <c r="D30" s="9"/>
      <c r="E30" s="61"/>
      <c r="F30" s="61"/>
      <c r="G30" s="61"/>
      <c r="H30" s="9"/>
    </row>
    <row r="31" spans="1:16" ht="47.25" x14ac:dyDescent="0.25">
      <c r="A31" s="10" t="s">
        <v>33</v>
      </c>
      <c r="B31" s="9">
        <v>1522</v>
      </c>
      <c r="C31" s="9">
        <v>180</v>
      </c>
      <c r="D31" s="9"/>
      <c r="E31" s="61"/>
      <c r="F31" s="61"/>
      <c r="G31" s="61"/>
      <c r="H31" s="9"/>
    </row>
    <row r="32" spans="1:16" s="14" customFormat="1" ht="15.75" x14ac:dyDescent="0.25">
      <c r="A32" s="12" t="s">
        <v>34</v>
      </c>
      <c r="B32" s="13">
        <v>1900</v>
      </c>
      <c r="C32" s="13"/>
      <c r="D32" s="13"/>
      <c r="E32" s="47">
        <f>E34</f>
        <v>0</v>
      </c>
      <c r="F32" s="47">
        <f t="shared" ref="F32:G32" si="3">F34</f>
        <v>0</v>
      </c>
      <c r="G32" s="47">
        <f t="shared" si="3"/>
        <v>0</v>
      </c>
      <c r="H32" s="40" t="str">
        <f>H34</f>
        <v>х</v>
      </c>
      <c r="I32" s="58"/>
    </row>
    <row r="33" spans="1:9" ht="15.75" x14ac:dyDescent="0.25">
      <c r="A33" s="10" t="s">
        <v>24</v>
      </c>
      <c r="B33" s="9"/>
      <c r="C33" s="9"/>
      <c r="D33" s="9"/>
      <c r="E33" s="61"/>
      <c r="F33" s="61"/>
      <c r="G33" s="61"/>
      <c r="H33" s="9"/>
    </row>
    <row r="34" spans="1:9" s="14" customFormat="1" ht="17.25" x14ac:dyDescent="0.25">
      <c r="A34" s="48" t="s">
        <v>258</v>
      </c>
      <c r="B34" s="13">
        <v>1980</v>
      </c>
      <c r="C34" s="13" t="s">
        <v>22</v>
      </c>
      <c r="D34" s="13"/>
      <c r="E34" s="47">
        <f>E36</f>
        <v>0</v>
      </c>
      <c r="F34" s="47">
        <f t="shared" ref="F34:H34" si="4">F36</f>
        <v>0</v>
      </c>
      <c r="G34" s="47">
        <f t="shared" si="4"/>
        <v>0</v>
      </c>
      <c r="H34" s="40" t="str">
        <f t="shared" si="4"/>
        <v>х</v>
      </c>
      <c r="I34" s="58"/>
    </row>
    <row r="35" spans="1:9" ht="15.75" x14ac:dyDescent="0.25">
      <c r="A35" s="10" t="s">
        <v>35</v>
      </c>
      <c r="B35" s="9"/>
      <c r="C35" s="9"/>
      <c r="D35" s="9"/>
      <c r="E35" s="61"/>
      <c r="F35" s="61"/>
      <c r="G35" s="61"/>
      <c r="H35" s="9"/>
    </row>
    <row r="36" spans="1:9" ht="47.25" x14ac:dyDescent="0.25">
      <c r="A36" s="10" t="s">
        <v>36</v>
      </c>
      <c r="B36" s="9">
        <v>1981</v>
      </c>
      <c r="C36" s="9">
        <v>510</v>
      </c>
      <c r="D36" s="9"/>
      <c r="E36" s="61"/>
      <c r="F36" s="61"/>
      <c r="G36" s="61"/>
      <c r="H36" s="9" t="s">
        <v>22</v>
      </c>
    </row>
    <row r="37" spans="1:9" s="46" customFormat="1" ht="15.75" x14ac:dyDescent="0.25">
      <c r="A37" s="43" t="s">
        <v>37</v>
      </c>
      <c r="B37" s="44">
        <v>2000</v>
      </c>
      <c r="C37" s="44" t="s">
        <v>22</v>
      </c>
      <c r="D37" s="44"/>
      <c r="E37" s="62">
        <f>E39+E63+E82+E91+E98+E104</f>
        <v>6083140.3899999997</v>
      </c>
      <c r="F37" s="62">
        <f t="shared" ref="F37:G37" si="5">F39+F63+F82+F91+F98+F104</f>
        <v>6776000</v>
      </c>
      <c r="G37" s="62">
        <f t="shared" si="5"/>
        <v>6789000</v>
      </c>
      <c r="H37" s="44"/>
      <c r="I37" s="57"/>
    </row>
    <row r="38" spans="1:9" ht="15.75" x14ac:dyDescent="0.25">
      <c r="A38" s="10" t="s">
        <v>24</v>
      </c>
      <c r="B38" s="9"/>
      <c r="C38" s="9"/>
      <c r="D38" s="9"/>
      <c r="E38" s="61"/>
      <c r="F38" s="61"/>
      <c r="G38" s="61"/>
      <c r="H38" s="9"/>
    </row>
    <row r="39" spans="1:9" s="14" customFormat="1" ht="15.75" x14ac:dyDescent="0.25">
      <c r="A39" s="78" t="s">
        <v>38</v>
      </c>
      <c r="B39" s="13">
        <v>2100</v>
      </c>
      <c r="C39" s="13" t="s">
        <v>22</v>
      </c>
      <c r="D39" s="13"/>
      <c r="E39" s="47">
        <f>E41+E46+E51+E56</f>
        <v>5083919</v>
      </c>
      <c r="F39" s="47">
        <f t="shared" ref="F39:G39" si="6">F41+F46+F51+F56</f>
        <v>6087119</v>
      </c>
      <c r="G39" s="47">
        <f t="shared" si="6"/>
        <v>6084119</v>
      </c>
      <c r="H39" s="13" t="s">
        <v>22</v>
      </c>
      <c r="I39" s="58"/>
    </row>
    <row r="40" spans="1:9" ht="15.75" x14ac:dyDescent="0.25">
      <c r="A40" s="10" t="s">
        <v>24</v>
      </c>
      <c r="B40" s="9"/>
      <c r="C40" s="9"/>
      <c r="D40" s="9"/>
      <c r="E40" s="61"/>
      <c r="F40" s="61"/>
      <c r="G40" s="61"/>
      <c r="H40" s="9"/>
    </row>
    <row r="41" spans="1:9" s="14" customFormat="1" ht="15.75" x14ac:dyDescent="0.25">
      <c r="A41" s="12" t="s">
        <v>39</v>
      </c>
      <c r="B41" s="13">
        <v>2110</v>
      </c>
      <c r="C41" s="13">
        <v>111</v>
      </c>
      <c r="D41" s="13"/>
      <c r="E41" s="47">
        <f>SUM(E42:E45)</f>
        <v>3875207</v>
      </c>
      <c r="F41" s="47">
        <f t="shared" ref="F41:G41" si="7">SUM(F42:F45)</f>
        <v>4675207</v>
      </c>
      <c r="G41" s="47">
        <f t="shared" si="7"/>
        <v>4672207</v>
      </c>
      <c r="H41" s="13" t="s">
        <v>22</v>
      </c>
      <c r="I41" s="58"/>
    </row>
    <row r="42" spans="1:9" ht="47.25" x14ac:dyDescent="0.25">
      <c r="A42" s="10" t="s">
        <v>383</v>
      </c>
      <c r="B42" s="9">
        <v>2111</v>
      </c>
      <c r="C42" s="9">
        <v>111</v>
      </c>
      <c r="D42" s="9">
        <v>211</v>
      </c>
      <c r="E42" s="90">
        <f>'111'!DF31</f>
        <v>487626</v>
      </c>
      <c r="F42" s="61">
        <v>487626</v>
      </c>
      <c r="G42" s="61">
        <v>484626</v>
      </c>
      <c r="H42" s="21" t="s">
        <v>22</v>
      </c>
    </row>
    <row r="43" spans="1:9" ht="47.25" x14ac:dyDescent="0.25">
      <c r="A43" s="10" t="s">
        <v>384</v>
      </c>
      <c r="B43" s="9">
        <v>2112</v>
      </c>
      <c r="C43" s="9">
        <v>111</v>
      </c>
      <c r="D43" s="9">
        <v>211</v>
      </c>
      <c r="E43" s="90">
        <f>'111'!DF18</f>
        <v>3387581</v>
      </c>
      <c r="F43" s="61">
        <v>4187581</v>
      </c>
      <c r="G43" s="61">
        <v>4187581</v>
      </c>
      <c r="H43" s="21" t="s">
        <v>22</v>
      </c>
    </row>
    <row r="44" spans="1:9" ht="47.25" x14ac:dyDescent="0.25">
      <c r="A44" s="10" t="s">
        <v>359</v>
      </c>
      <c r="B44" s="9">
        <v>2113</v>
      </c>
      <c r="C44" s="9">
        <v>111</v>
      </c>
      <c r="D44" s="9">
        <v>211</v>
      </c>
      <c r="E44" s="90">
        <f>'111'!DF43</f>
        <v>0</v>
      </c>
      <c r="F44" s="61"/>
      <c r="G44" s="61"/>
      <c r="H44" s="21" t="s">
        <v>22</v>
      </c>
    </row>
    <row r="45" spans="1:9" ht="33.75" customHeight="1" x14ac:dyDescent="0.25">
      <c r="A45" s="10" t="s">
        <v>43</v>
      </c>
      <c r="B45" s="9">
        <v>2114</v>
      </c>
      <c r="C45" s="9">
        <v>111</v>
      </c>
      <c r="D45" s="9">
        <v>211</v>
      </c>
      <c r="E45" s="61"/>
      <c r="F45" s="61"/>
      <c r="G45" s="61"/>
      <c r="H45" s="21" t="s">
        <v>22</v>
      </c>
    </row>
    <row r="46" spans="1:9" s="14" customFormat="1" ht="31.5" x14ac:dyDescent="0.25">
      <c r="A46" s="12" t="s">
        <v>44</v>
      </c>
      <c r="B46" s="13">
        <v>2120</v>
      </c>
      <c r="C46" s="13">
        <v>112</v>
      </c>
      <c r="D46" s="13"/>
      <c r="E46" s="47">
        <f>SUM(E47:E50)</f>
        <v>40000</v>
      </c>
      <c r="F46" s="47">
        <f t="shared" ref="F46:G46" si="8">SUM(F47:F50)</f>
        <v>0</v>
      </c>
      <c r="G46" s="47">
        <f t="shared" si="8"/>
        <v>0</v>
      </c>
      <c r="H46" s="13" t="s">
        <v>22</v>
      </c>
      <c r="I46" s="58"/>
    </row>
    <row r="47" spans="1:9" ht="47.25" x14ac:dyDescent="0.25">
      <c r="A47" s="10" t="s">
        <v>383</v>
      </c>
      <c r="B47" s="9">
        <v>2121</v>
      </c>
      <c r="C47" s="9">
        <v>112</v>
      </c>
      <c r="D47" s="9">
        <v>226</v>
      </c>
      <c r="E47" s="90">
        <f>'112'!BP23</f>
        <v>0</v>
      </c>
      <c r="F47" s="61"/>
      <c r="G47" s="61"/>
      <c r="H47" s="21" t="s">
        <v>22</v>
      </c>
    </row>
    <row r="48" spans="1:9" ht="47.25" x14ac:dyDescent="0.25">
      <c r="A48" s="10" t="s">
        <v>384</v>
      </c>
      <c r="B48" s="9">
        <v>2122</v>
      </c>
      <c r="C48" s="9">
        <v>112</v>
      </c>
      <c r="D48" s="9"/>
      <c r="E48" s="61"/>
      <c r="F48" s="61"/>
      <c r="G48" s="61"/>
      <c r="H48" s="21" t="s">
        <v>22</v>
      </c>
    </row>
    <row r="49" spans="1:9" ht="47.25" x14ac:dyDescent="0.25">
      <c r="A49" s="10" t="s">
        <v>359</v>
      </c>
      <c r="B49" s="9">
        <v>2123</v>
      </c>
      <c r="C49" s="9">
        <v>112</v>
      </c>
      <c r="D49" s="9"/>
      <c r="E49" s="61"/>
      <c r="F49" s="61"/>
      <c r="G49" s="61"/>
      <c r="H49" s="21" t="s">
        <v>22</v>
      </c>
    </row>
    <row r="50" spans="1:9" ht="173.25" x14ac:dyDescent="0.25">
      <c r="A50" s="10" t="s">
        <v>412</v>
      </c>
      <c r="B50" s="9">
        <v>2124</v>
      </c>
      <c r="C50" s="9">
        <v>112</v>
      </c>
      <c r="D50" s="9">
        <v>267</v>
      </c>
      <c r="E50" s="61">
        <v>40000</v>
      </c>
      <c r="F50" s="61"/>
      <c r="G50" s="61"/>
      <c r="H50" s="21" t="s">
        <v>22</v>
      </c>
    </row>
    <row r="51" spans="1:9" s="14" customFormat="1" ht="63" x14ac:dyDescent="0.25">
      <c r="A51" s="12" t="s">
        <v>45</v>
      </c>
      <c r="B51" s="13">
        <v>2130</v>
      </c>
      <c r="C51" s="13">
        <v>113</v>
      </c>
      <c r="D51" s="13"/>
      <c r="E51" s="47">
        <f>SUM(E52:E55)</f>
        <v>0</v>
      </c>
      <c r="F51" s="47">
        <f t="shared" ref="F51:G51" si="9">SUM(F52:F55)</f>
        <v>0</v>
      </c>
      <c r="G51" s="47">
        <f t="shared" si="9"/>
        <v>0</v>
      </c>
      <c r="H51" s="13" t="s">
        <v>22</v>
      </c>
      <c r="I51" s="58"/>
    </row>
    <row r="52" spans="1:9" ht="47.25" x14ac:dyDescent="0.25">
      <c r="A52" s="10" t="s">
        <v>383</v>
      </c>
      <c r="B52" s="9">
        <v>2131</v>
      </c>
      <c r="C52" s="9">
        <v>113</v>
      </c>
      <c r="D52" s="9"/>
      <c r="E52" s="61"/>
      <c r="F52" s="61"/>
      <c r="G52" s="61"/>
      <c r="H52" s="21" t="s">
        <v>22</v>
      </c>
    </row>
    <row r="53" spans="1:9" ht="47.25" x14ac:dyDescent="0.25">
      <c r="A53" s="10" t="s">
        <v>384</v>
      </c>
      <c r="B53" s="9">
        <v>2132</v>
      </c>
      <c r="C53" s="9">
        <v>113</v>
      </c>
      <c r="D53" s="9"/>
      <c r="E53" s="90"/>
      <c r="F53" s="61"/>
      <c r="G53" s="61"/>
      <c r="H53" s="21" t="s">
        <v>22</v>
      </c>
    </row>
    <row r="54" spans="1:9" ht="47.25" x14ac:dyDescent="0.25">
      <c r="A54" s="10" t="s">
        <v>359</v>
      </c>
      <c r="B54" s="9">
        <v>2133</v>
      </c>
      <c r="C54" s="9">
        <v>113</v>
      </c>
      <c r="D54" s="9"/>
      <c r="E54" s="61"/>
      <c r="F54" s="61"/>
      <c r="G54" s="61"/>
      <c r="H54" s="21" t="s">
        <v>22</v>
      </c>
    </row>
    <row r="55" spans="1:9" ht="31.5" x14ac:dyDescent="0.25">
      <c r="A55" s="10" t="s">
        <v>43</v>
      </c>
      <c r="B55" s="9">
        <v>2134</v>
      </c>
      <c r="C55" s="9">
        <v>113</v>
      </c>
      <c r="D55" s="9"/>
      <c r="E55" s="61"/>
      <c r="F55" s="61"/>
      <c r="G55" s="61"/>
      <c r="H55" s="21" t="s">
        <v>22</v>
      </c>
    </row>
    <row r="56" spans="1:9" s="14" customFormat="1" ht="63" x14ac:dyDescent="0.25">
      <c r="A56" s="12" t="s">
        <v>46</v>
      </c>
      <c r="B56" s="13">
        <v>2140</v>
      </c>
      <c r="C56" s="13">
        <v>119</v>
      </c>
      <c r="D56" s="13"/>
      <c r="E56" s="47">
        <f>SUM(E58:E62)</f>
        <v>1168712</v>
      </c>
      <c r="F56" s="47">
        <f t="shared" ref="F56:G56" si="10">SUM(F58:F62)</f>
        <v>1411912</v>
      </c>
      <c r="G56" s="47">
        <f t="shared" si="10"/>
        <v>1411912</v>
      </c>
      <c r="H56" s="13" t="s">
        <v>22</v>
      </c>
      <c r="I56" s="58"/>
    </row>
    <row r="57" spans="1:9" ht="15.75" x14ac:dyDescent="0.25">
      <c r="A57" s="10" t="s">
        <v>24</v>
      </c>
      <c r="B57" s="9"/>
      <c r="C57" s="9"/>
      <c r="D57" s="9"/>
      <c r="E57" s="61"/>
      <c r="F57" s="61"/>
      <c r="G57" s="61"/>
      <c r="H57" s="9" t="s">
        <v>22</v>
      </c>
    </row>
    <row r="58" spans="1:9" ht="15.75" x14ac:dyDescent="0.25">
      <c r="A58" s="10" t="s">
        <v>47</v>
      </c>
      <c r="B58" s="9">
        <v>2141</v>
      </c>
      <c r="C58" s="9">
        <v>119</v>
      </c>
      <c r="D58" s="9"/>
      <c r="E58" s="61"/>
      <c r="F58" s="61"/>
      <c r="G58" s="61"/>
      <c r="H58" s="9"/>
    </row>
    <row r="59" spans="1:9" ht="47.25" x14ac:dyDescent="0.25">
      <c r="A59" s="10" t="s">
        <v>383</v>
      </c>
      <c r="B59" s="9">
        <v>2142</v>
      </c>
      <c r="C59" s="9">
        <v>119</v>
      </c>
      <c r="D59" s="9">
        <v>213</v>
      </c>
      <c r="E59" s="90">
        <f>'213'!BQ44</f>
        <v>147263</v>
      </c>
      <c r="F59" s="61">
        <v>147263</v>
      </c>
      <c r="G59" s="61">
        <v>147263</v>
      </c>
      <c r="H59" s="21" t="s">
        <v>22</v>
      </c>
    </row>
    <row r="60" spans="1:9" ht="47.25" x14ac:dyDescent="0.25">
      <c r="A60" s="10" t="s">
        <v>384</v>
      </c>
      <c r="B60" s="9">
        <v>2143</v>
      </c>
      <c r="C60" s="9">
        <v>119</v>
      </c>
      <c r="D60" s="9">
        <v>213</v>
      </c>
      <c r="E60" s="90">
        <f>'213'!BQ23</f>
        <v>1021449</v>
      </c>
      <c r="F60" s="61">
        <v>1264649</v>
      </c>
      <c r="G60" s="61">
        <v>1264649</v>
      </c>
      <c r="H60" s="21" t="s">
        <v>22</v>
      </c>
    </row>
    <row r="61" spans="1:9" ht="47.25" x14ac:dyDescent="0.25">
      <c r="A61" s="10" t="s">
        <v>359</v>
      </c>
      <c r="B61" s="9">
        <v>2144</v>
      </c>
      <c r="C61" s="9">
        <v>119</v>
      </c>
      <c r="D61" s="9">
        <v>213</v>
      </c>
      <c r="E61" s="90">
        <f>'213'!BQ64</f>
        <v>0</v>
      </c>
      <c r="F61" s="61"/>
      <c r="G61" s="61"/>
      <c r="H61" s="21" t="s">
        <v>22</v>
      </c>
    </row>
    <row r="62" spans="1:9" ht="31.5" x14ac:dyDescent="0.25">
      <c r="A62" s="10" t="s">
        <v>43</v>
      </c>
      <c r="B62" s="9">
        <v>2145</v>
      </c>
      <c r="C62" s="9">
        <v>119</v>
      </c>
      <c r="D62" s="9"/>
      <c r="E62" s="61"/>
      <c r="F62" s="61"/>
      <c r="G62" s="61"/>
      <c r="H62" s="21" t="s">
        <v>22</v>
      </c>
    </row>
    <row r="63" spans="1:9" s="14" customFormat="1" ht="31.5" x14ac:dyDescent="0.25">
      <c r="A63" s="78" t="s">
        <v>48</v>
      </c>
      <c r="B63" s="13">
        <v>2200</v>
      </c>
      <c r="C63" s="13">
        <v>300</v>
      </c>
      <c r="D63" s="13"/>
      <c r="E63" s="47">
        <f>E65+E72+E77</f>
        <v>2200</v>
      </c>
      <c r="F63" s="47">
        <f t="shared" ref="F63:G63" si="11">F65+F72+F77</f>
        <v>0</v>
      </c>
      <c r="G63" s="47">
        <f t="shared" si="11"/>
        <v>0</v>
      </c>
      <c r="H63" s="40" t="s">
        <v>22</v>
      </c>
      <c r="I63" s="58"/>
    </row>
    <row r="64" spans="1:9" ht="15.75" x14ac:dyDescent="0.25">
      <c r="A64" s="10" t="s">
        <v>24</v>
      </c>
      <c r="B64" s="9"/>
      <c r="C64" s="9"/>
      <c r="D64" s="9"/>
      <c r="E64" s="61"/>
      <c r="F64" s="61"/>
      <c r="G64" s="61"/>
      <c r="H64" s="9"/>
    </row>
    <row r="65" spans="1:9" s="14" customFormat="1" ht="47.25" x14ac:dyDescent="0.25">
      <c r="A65" s="12" t="s">
        <v>49</v>
      </c>
      <c r="B65" s="13">
        <v>2210</v>
      </c>
      <c r="C65" s="13">
        <v>320</v>
      </c>
      <c r="D65" s="13"/>
      <c r="E65" s="47">
        <f>SUM(E67:E71)</f>
        <v>2200</v>
      </c>
      <c r="F65" s="47">
        <f t="shared" ref="F65:H65" si="12">SUM(F67:F71)</f>
        <v>0</v>
      </c>
      <c r="G65" s="47">
        <f t="shared" si="12"/>
        <v>0</v>
      </c>
      <c r="H65" s="40">
        <f t="shared" si="12"/>
        <v>0</v>
      </c>
      <c r="I65" s="58"/>
    </row>
    <row r="66" spans="1:9" ht="15.75" x14ac:dyDescent="0.25">
      <c r="A66" s="10" t="s">
        <v>35</v>
      </c>
      <c r="B66" s="9"/>
      <c r="C66" s="9"/>
      <c r="D66" s="9"/>
      <c r="E66" s="61"/>
      <c r="F66" s="61"/>
      <c r="G66" s="61"/>
      <c r="H66" s="9"/>
    </row>
    <row r="67" spans="1:9" ht="47.25" x14ac:dyDescent="0.25">
      <c r="A67" s="10" t="s">
        <v>50</v>
      </c>
      <c r="B67" s="9">
        <v>2211</v>
      </c>
      <c r="C67" s="9">
        <v>321</v>
      </c>
      <c r="D67" s="9"/>
      <c r="E67" s="61"/>
      <c r="F67" s="61"/>
      <c r="G67" s="61"/>
      <c r="H67" s="9"/>
    </row>
    <row r="68" spans="1:9" ht="31.5" x14ac:dyDescent="0.25">
      <c r="A68" s="10" t="s">
        <v>40</v>
      </c>
      <c r="B68" s="9">
        <v>2212</v>
      </c>
      <c r="C68" s="9">
        <v>321</v>
      </c>
      <c r="D68" s="9"/>
      <c r="E68" s="61"/>
      <c r="F68" s="61"/>
      <c r="G68" s="61"/>
      <c r="H68" s="9"/>
    </row>
    <row r="69" spans="1:9" ht="31.5" x14ac:dyDescent="0.25">
      <c r="A69" s="10" t="s">
        <v>41</v>
      </c>
      <c r="B69" s="9">
        <v>2213</v>
      </c>
      <c r="C69" s="9">
        <v>321</v>
      </c>
      <c r="D69" s="9"/>
      <c r="E69" s="61"/>
      <c r="F69" s="61"/>
      <c r="G69" s="61"/>
      <c r="H69" s="9"/>
    </row>
    <row r="70" spans="1:9" ht="31.5" x14ac:dyDescent="0.25">
      <c r="A70" s="10" t="s">
        <v>42</v>
      </c>
      <c r="B70" s="9">
        <v>2214</v>
      </c>
      <c r="C70" s="9">
        <v>321</v>
      </c>
      <c r="D70" s="9"/>
      <c r="E70" s="61"/>
      <c r="F70" s="61"/>
      <c r="G70" s="61"/>
      <c r="H70" s="9"/>
    </row>
    <row r="71" spans="1:9" ht="173.25" x14ac:dyDescent="0.25">
      <c r="A71" s="10" t="s">
        <v>412</v>
      </c>
      <c r="B71" s="9">
        <v>2215</v>
      </c>
      <c r="C71" s="9">
        <v>321</v>
      </c>
      <c r="D71" s="9">
        <v>265</v>
      </c>
      <c r="E71" s="61">
        <v>2200</v>
      </c>
      <c r="F71" s="61"/>
      <c r="G71" s="61"/>
      <c r="H71" s="9"/>
    </row>
    <row r="72" spans="1:9" s="14" customFormat="1" ht="113.25" customHeight="1" x14ac:dyDescent="0.25">
      <c r="A72" s="12" t="s">
        <v>51</v>
      </c>
      <c r="B72" s="13">
        <v>2230</v>
      </c>
      <c r="C72" s="13">
        <v>350</v>
      </c>
      <c r="D72" s="13"/>
      <c r="E72" s="47">
        <f>SUM(E73:E76)</f>
        <v>0</v>
      </c>
      <c r="F72" s="47">
        <f t="shared" ref="F72:G72" si="13">SUM(F73:F76)</f>
        <v>0</v>
      </c>
      <c r="G72" s="47">
        <f t="shared" si="13"/>
        <v>0</v>
      </c>
      <c r="H72" s="13" t="s">
        <v>22</v>
      </c>
      <c r="I72" s="58"/>
    </row>
    <row r="73" spans="1:9" ht="31.5" x14ac:dyDescent="0.25">
      <c r="A73" s="10" t="s">
        <v>40</v>
      </c>
      <c r="B73" s="9">
        <v>2231</v>
      </c>
      <c r="C73" s="9">
        <v>350</v>
      </c>
      <c r="D73" s="9"/>
      <c r="E73" s="61"/>
      <c r="F73" s="61"/>
      <c r="G73" s="61"/>
      <c r="H73" s="21" t="s">
        <v>22</v>
      </c>
    </row>
    <row r="74" spans="1:9" ht="31.5" x14ac:dyDescent="0.25">
      <c r="A74" s="10" t="s">
        <v>41</v>
      </c>
      <c r="B74" s="9">
        <v>2232</v>
      </c>
      <c r="C74" s="9">
        <v>350</v>
      </c>
      <c r="D74" s="9"/>
      <c r="E74" s="61"/>
      <c r="F74" s="61"/>
      <c r="G74" s="61"/>
      <c r="H74" s="21" t="s">
        <v>22</v>
      </c>
    </row>
    <row r="75" spans="1:9" ht="31.5" x14ac:dyDescent="0.25">
      <c r="A75" s="10" t="s">
        <v>42</v>
      </c>
      <c r="B75" s="9">
        <v>2233</v>
      </c>
      <c r="C75" s="9">
        <v>350</v>
      </c>
      <c r="D75" s="9"/>
      <c r="E75" s="61"/>
      <c r="F75" s="61"/>
      <c r="G75" s="61"/>
      <c r="H75" s="21" t="s">
        <v>22</v>
      </c>
    </row>
    <row r="76" spans="1:9" ht="31.5" x14ac:dyDescent="0.25">
      <c r="A76" s="10" t="s">
        <v>43</v>
      </c>
      <c r="B76" s="9">
        <v>2234</v>
      </c>
      <c r="C76" s="9">
        <v>350</v>
      </c>
      <c r="D76" s="9"/>
      <c r="E76" s="61"/>
      <c r="F76" s="61"/>
      <c r="G76" s="61"/>
      <c r="H76" s="21" t="s">
        <v>22</v>
      </c>
    </row>
    <row r="77" spans="1:9" s="14" customFormat="1" ht="47.25" x14ac:dyDescent="0.25">
      <c r="A77" s="12" t="s">
        <v>52</v>
      </c>
      <c r="B77" s="13">
        <v>2240</v>
      </c>
      <c r="C77" s="13">
        <v>360</v>
      </c>
      <c r="D77" s="13"/>
      <c r="E77" s="47">
        <f>SUM(E78:E81)</f>
        <v>0</v>
      </c>
      <c r="F77" s="47">
        <f t="shared" ref="F77:G77" si="14">SUM(F78:F81)</f>
        <v>0</v>
      </c>
      <c r="G77" s="47">
        <f t="shared" si="14"/>
        <v>0</v>
      </c>
      <c r="H77" s="13" t="s">
        <v>22</v>
      </c>
      <c r="I77" s="58"/>
    </row>
    <row r="78" spans="1:9" ht="31.5" x14ac:dyDescent="0.25">
      <c r="A78" s="10" t="s">
        <v>40</v>
      </c>
      <c r="B78" s="9">
        <v>2241</v>
      </c>
      <c r="C78" s="9">
        <v>360</v>
      </c>
      <c r="D78" s="9"/>
      <c r="E78" s="61"/>
      <c r="F78" s="61"/>
      <c r="G78" s="61"/>
      <c r="H78" s="21" t="s">
        <v>22</v>
      </c>
    </row>
    <row r="79" spans="1:9" ht="31.5" x14ac:dyDescent="0.25">
      <c r="A79" s="10" t="s">
        <v>41</v>
      </c>
      <c r="B79" s="9">
        <v>2242</v>
      </c>
      <c r="C79" s="9">
        <v>360</v>
      </c>
      <c r="D79" s="9"/>
      <c r="E79" s="61"/>
      <c r="F79" s="61"/>
      <c r="G79" s="61"/>
      <c r="H79" s="21" t="s">
        <v>22</v>
      </c>
    </row>
    <row r="80" spans="1:9" ht="31.5" x14ac:dyDescent="0.25">
      <c r="A80" s="10" t="s">
        <v>42</v>
      </c>
      <c r="B80" s="9">
        <v>2243</v>
      </c>
      <c r="C80" s="9">
        <v>360</v>
      </c>
      <c r="D80" s="9"/>
      <c r="E80" s="61"/>
      <c r="F80" s="61"/>
      <c r="G80" s="61"/>
      <c r="H80" s="21" t="s">
        <v>22</v>
      </c>
    </row>
    <row r="81" spans="1:9" ht="31.5" x14ac:dyDescent="0.25">
      <c r="A81" s="10" t="s">
        <v>43</v>
      </c>
      <c r="B81" s="9">
        <v>2244</v>
      </c>
      <c r="C81" s="9">
        <v>360</v>
      </c>
      <c r="D81" s="9"/>
      <c r="E81" s="61"/>
      <c r="F81" s="61"/>
      <c r="G81" s="61"/>
      <c r="H81" s="21" t="s">
        <v>22</v>
      </c>
    </row>
    <row r="82" spans="1:9" s="14" customFormat="1" ht="31.5" x14ac:dyDescent="0.25">
      <c r="A82" s="78" t="s">
        <v>53</v>
      </c>
      <c r="B82" s="13">
        <v>2300</v>
      </c>
      <c r="C82" s="13">
        <v>850</v>
      </c>
      <c r="D82" s="13"/>
      <c r="E82" s="47">
        <f>SUM(E84:E86)</f>
        <v>1610</v>
      </c>
      <c r="F82" s="47">
        <f t="shared" ref="F82:G82" si="15">SUM(F84:F86)</f>
        <v>1610</v>
      </c>
      <c r="G82" s="47">
        <f t="shared" si="15"/>
        <v>1610</v>
      </c>
      <c r="H82" s="13" t="s">
        <v>22</v>
      </c>
      <c r="I82" s="58"/>
    </row>
    <row r="83" spans="1:9" ht="15.75" x14ac:dyDescent="0.25">
      <c r="A83" s="10" t="s">
        <v>35</v>
      </c>
      <c r="B83" s="9"/>
      <c r="C83" s="9"/>
      <c r="D83" s="9"/>
      <c r="E83" s="61"/>
      <c r="F83" s="61"/>
      <c r="G83" s="61"/>
      <c r="H83" s="9"/>
    </row>
    <row r="84" spans="1:9" ht="31.5" x14ac:dyDescent="0.25">
      <c r="A84" s="10" t="s">
        <v>54</v>
      </c>
      <c r="B84" s="9">
        <v>2310</v>
      </c>
      <c r="C84" s="9">
        <v>851</v>
      </c>
      <c r="D84" s="9">
        <v>291</v>
      </c>
      <c r="E84" s="90">
        <f>проч!BJ24</f>
        <v>610</v>
      </c>
      <c r="F84" s="61">
        <v>610</v>
      </c>
      <c r="G84" s="61">
        <v>610</v>
      </c>
      <c r="H84" s="9" t="s">
        <v>22</v>
      </c>
    </row>
    <row r="85" spans="1:9" ht="63" x14ac:dyDescent="0.25">
      <c r="A85" s="10" t="s">
        <v>55</v>
      </c>
      <c r="B85" s="9">
        <v>2320</v>
      </c>
      <c r="C85" s="9">
        <v>852</v>
      </c>
      <c r="D85" s="9">
        <v>291</v>
      </c>
      <c r="E85" s="90">
        <f>проч!BJ34</f>
        <v>0</v>
      </c>
      <c r="F85" s="61"/>
      <c r="G85" s="61"/>
      <c r="H85" s="9" t="s">
        <v>22</v>
      </c>
    </row>
    <row r="86" spans="1:9" s="14" customFormat="1" ht="47.25" x14ac:dyDescent="0.25">
      <c r="A86" s="12" t="s">
        <v>56</v>
      </c>
      <c r="B86" s="13">
        <v>2330</v>
      </c>
      <c r="C86" s="13">
        <v>853</v>
      </c>
      <c r="D86" s="13"/>
      <c r="E86" s="47">
        <f>SUM(E87:E90)</f>
        <v>1000</v>
      </c>
      <c r="F86" s="47">
        <f t="shared" ref="F86:G86" si="16">SUM(F87:F90)</f>
        <v>1000</v>
      </c>
      <c r="G86" s="47">
        <f t="shared" si="16"/>
        <v>1000</v>
      </c>
      <c r="H86" s="13" t="s">
        <v>22</v>
      </c>
      <c r="I86" s="58"/>
    </row>
    <row r="87" spans="1:9" ht="47.25" x14ac:dyDescent="0.25">
      <c r="A87" s="10" t="s">
        <v>383</v>
      </c>
      <c r="B87" s="9">
        <v>2331</v>
      </c>
      <c r="C87" s="9">
        <v>853</v>
      </c>
      <c r="D87" s="9">
        <v>291</v>
      </c>
      <c r="E87" s="90">
        <f>проч!BJ44</f>
        <v>1000</v>
      </c>
      <c r="F87" s="61">
        <v>1000</v>
      </c>
      <c r="G87" s="61">
        <v>1000</v>
      </c>
      <c r="H87" s="21" t="s">
        <v>22</v>
      </c>
    </row>
    <row r="88" spans="1:9" ht="31.5" x14ac:dyDescent="0.25">
      <c r="A88" s="10" t="s">
        <v>41</v>
      </c>
      <c r="B88" s="9">
        <v>2332</v>
      </c>
      <c r="C88" s="9">
        <v>853</v>
      </c>
      <c r="D88" s="9"/>
      <c r="E88" s="61"/>
      <c r="F88" s="61"/>
      <c r="G88" s="61"/>
      <c r="H88" s="21" t="s">
        <v>22</v>
      </c>
    </row>
    <row r="89" spans="1:9" ht="31.5" x14ac:dyDescent="0.25">
      <c r="A89" s="10" t="s">
        <v>42</v>
      </c>
      <c r="B89" s="9">
        <v>2333</v>
      </c>
      <c r="C89" s="9">
        <v>853</v>
      </c>
      <c r="D89" s="9"/>
      <c r="E89" s="61"/>
      <c r="F89" s="61"/>
      <c r="G89" s="61"/>
      <c r="H89" s="21" t="s">
        <v>22</v>
      </c>
    </row>
    <row r="90" spans="1:9" ht="31.5" x14ac:dyDescent="0.25">
      <c r="A90" s="10" t="s">
        <v>43</v>
      </c>
      <c r="B90" s="9">
        <v>2334</v>
      </c>
      <c r="C90" s="9">
        <v>853</v>
      </c>
      <c r="D90" s="9"/>
      <c r="E90" s="61"/>
      <c r="F90" s="61"/>
      <c r="G90" s="61"/>
      <c r="H90" s="21" t="s">
        <v>22</v>
      </c>
    </row>
    <row r="91" spans="1:9" s="14" customFormat="1" ht="47.25" x14ac:dyDescent="0.25">
      <c r="A91" s="78" t="s">
        <v>57</v>
      </c>
      <c r="B91" s="13">
        <v>2400</v>
      </c>
      <c r="C91" s="13" t="s">
        <v>22</v>
      </c>
      <c r="D91" s="13"/>
      <c r="E91" s="47">
        <f>E93</f>
        <v>0</v>
      </c>
      <c r="F91" s="47">
        <f t="shared" ref="F91:G91" si="17">F93</f>
        <v>0</v>
      </c>
      <c r="G91" s="47">
        <f t="shared" si="17"/>
        <v>0</v>
      </c>
      <c r="H91" s="13" t="s">
        <v>22</v>
      </c>
      <c r="I91" s="58"/>
    </row>
    <row r="92" spans="1:9" ht="15.75" x14ac:dyDescent="0.25">
      <c r="A92" s="10" t="s">
        <v>35</v>
      </c>
      <c r="B92" s="9"/>
      <c r="C92" s="9"/>
      <c r="D92" s="9"/>
      <c r="E92" s="61"/>
      <c r="F92" s="61"/>
      <c r="G92" s="61"/>
      <c r="H92" s="9"/>
    </row>
    <row r="93" spans="1:9" s="14" customFormat="1" ht="31.5" x14ac:dyDescent="0.25">
      <c r="A93" s="12" t="s">
        <v>58</v>
      </c>
      <c r="B93" s="13">
        <v>2410</v>
      </c>
      <c r="C93" s="13">
        <v>810</v>
      </c>
      <c r="D93" s="13"/>
      <c r="E93" s="47">
        <f>SUM(E94:E97)</f>
        <v>0</v>
      </c>
      <c r="F93" s="47">
        <f t="shared" ref="F93:G93" si="18">SUM(F94:F97)</f>
        <v>0</v>
      </c>
      <c r="G93" s="47">
        <f t="shared" si="18"/>
        <v>0</v>
      </c>
      <c r="H93" s="13" t="s">
        <v>22</v>
      </c>
      <c r="I93" s="58"/>
    </row>
    <row r="94" spans="1:9" ht="31.5" x14ac:dyDescent="0.25">
      <c r="A94" s="10" t="s">
        <v>40</v>
      </c>
      <c r="B94" s="9">
        <v>2411</v>
      </c>
      <c r="C94" s="9">
        <v>810</v>
      </c>
      <c r="D94" s="9"/>
      <c r="E94" s="61"/>
      <c r="F94" s="61"/>
      <c r="G94" s="61"/>
      <c r="H94" s="21" t="s">
        <v>22</v>
      </c>
    </row>
    <row r="95" spans="1:9" ht="31.5" x14ac:dyDescent="0.25">
      <c r="A95" s="10" t="s">
        <v>41</v>
      </c>
      <c r="B95" s="9">
        <v>2412</v>
      </c>
      <c r="C95" s="9">
        <v>810</v>
      </c>
      <c r="D95" s="9"/>
      <c r="E95" s="61"/>
      <c r="F95" s="61"/>
      <c r="G95" s="61"/>
      <c r="H95" s="21" t="s">
        <v>22</v>
      </c>
    </row>
    <row r="96" spans="1:9" ht="31.5" x14ac:dyDescent="0.25">
      <c r="A96" s="10" t="s">
        <v>42</v>
      </c>
      <c r="B96" s="9">
        <v>2413</v>
      </c>
      <c r="C96" s="9">
        <v>810</v>
      </c>
      <c r="D96" s="9"/>
      <c r="E96" s="61"/>
      <c r="F96" s="61"/>
      <c r="G96" s="61"/>
      <c r="H96" s="21" t="s">
        <v>22</v>
      </c>
    </row>
    <row r="97" spans="1:9" ht="31.5" x14ac:dyDescent="0.25">
      <c r="A97" s="10" t="s">
        <v>43</v>
      </c>
      <c r="B97" s="9">
        <v>2414</v>
      </c>
      <c r="C97" s="9">
        <v>810</v>
      </c>
      <c r="D97" s="9"/>
      <c r="E97" s="61"/>
      <c r="F97" s="61"/>
      <c r="G97" s="61"/>
      <c r="H97" s="21" t="s">
        <v>22</v>
      </c>
    </row>
    <row r="98" spans="1:9" s="14" customFormat="1" ht="31.5" x14ac:dyDescent="0.25">
      <c r="A98" s="78" t="s">
        <v>59</v>
      </c>
      <c r="B98" s="13">
        <v>2500</v>
      </c>
      <c r="C98" s="13" t="s">
        <v>22</v>
      </c>
      <c r="D98" s="13"/>
      <c r="E98" s="47">
        <f>SUM(E99:E103)</f>
        <v>0</v>
      </c>
      <c r="F98" s="47">
        <f t="shared" ref="F98:G98" si="19">SUM(F99:F103)</f>
        <v>0</v>
      </c>
      <c r="G98" s="47">
        <f t="shared" si="19"/>
        <v>0</v>
      </c>
      <c r="H98" s="13" t="s">
        <v>22</v>
      </c>
      <c r="I98" s="58"/>
    </row>
    <row r="99" spans="1:9" ht="31.5" x14ac:dyDescent="0.25">
      <c r="A99" s="10" t="s">
        <v>40</v>
      </c>
      <c r="B99" s="9">
        <v>2501</v>
      </c>
      <c r="C99" s="9" t="s">
        <v>22</v>
      </c>
      <c r="D99" s="9"/>
      <c r="E99" s="61"/>
      <c r="F99" s="61"/>
      <c r="G99" s="61"/>
      <c r="H99" s="21" t="s">
        <v>22</v>
      </c>
    </row>
    <row r="100" spans="1:9" ht="31.5" x14ac:dyDescent="0.25">
      <c r="A100" s="10" t="s">
        <v>41</v>
      </c>
      <c r="B100" s="9">
        <v>2502</v>
      </c>
      <c r="C100" s="9" t="s">
        <v>22</v>
      </c>
      <c r="D100" s="9"/>
      <c r="E100" s="61"/>
      <c r="F100" s="61"/>
      <c r="G100" s="61"/>
      <c r="H100" s="21" t="s">
        <v>22</v>
      </c>
    </row>
    <row r="101" spans="1:9" ht="31.5" x14ac:dyDescent="0.25">
      <c r="A101" s="10" t="s">
        <v>42</v>
      </c>
      <c r="B101" s="9">
        <v>2503</v>
      </c>
      <c r="C101" s="9" t="s">
        <v>22</v>
      </c>
      <c r="D101" s="9"/>
      <c r="E101" s="61"/>
      <c r="F101" s="61"/>
      <c r="G101" s="61"/>
      <c r="H101" s="21" t="s">
        <v>22</v>
      </c>
    </row>
    <row r="102" spans="1:9" ht="31.5" x14ac:dyDescent="0.25">
      <c r="A102" s="10" t="s">
        <v>43</v>
      </c>
      <c r="B102" s="9">
        <v>2504</v>
      </c>
      <c r="C102" s="9" t="s">
        <v>22</v>
      </c>
      <c r="D102" s="9"/>
      <c r="E102" s="61"/>
      <c r="F102" s="61"/>
      <c r="G102" s="61"/>
      <c r="H102" s="21" t="s">
        <v>22</v>
      </c>
    </row>
    <row r="103" spans="1:9" ht="85.5" customHeight="1" x14ac:dyDescent="0.25">
      <c r="A103" s="10" t="s">
        <v>60</v>
      </c>
      <c r="B103" s="9">
        <v>2520</v>
      </c>
      <c r="C103" s="9">
        <v>831</v>
      </c>
      <c r="D103" s="9"/>
      <c r="E103" s="61"/>
      <c r="F103" s="61"/>
      <c r="G103" s="61"/>
      <c r="H103" s="9" t="s">
        <v>22</v>
      </c>
    </row>
    <row r="104" spans="1:9" s="82" customFormat="1" ht="34.5" customHeight="1" x14ac:dyDescent="0.25">
      <c r="A104" s="79" t="s">
        <v>327</v>
      </c>
      <c r="B104" s="67">
        <v>2600</v>
      </c>
      <c r="C104" s="67" t="s">
        <v>22</v>
      </c>
      <c r="D104" s="67"/>
      <c r="E104" s="61">
        <f>E106+E111+E116+E122+E140</f>
        <v>995411.39</v>
      </c>
      <c r="F104" s="61">
        <f>F106+F111+F116+F122+F140</f>
        <v>687271</v>
      </c>
      <c r="G104" s="61">
        <f>G106+G111+G116+G122+G140</f>
        <v>703271</v>
      </c>
      <c r="H104" s="80"/>
      <c r="I104" s="81"/>
    </row>
    <row r="105" spans="1:9" ht="15.75" x14ac:dyDescent="0.25">
      <c r="A105" s="10" t="s">
        <v>24</v>
      </c>
      <c r="B105" s="9"/>
      <c r="C105" s="9"/>
      <c r="D105" s="9"/>
      <c r="E105" s="61"/>
      <c r="F105" s="61"/>
      <c r="G105" s="61"/>
      <c r="H105" s="9"/>
    </row>
    <row r="106" spans="1:9" s="14" customFormat="1" ht="31.5" x14ac:dyDescent="0.25">
      <c r="A106" s="12" t="s">
        <v>61</v>
      </c>
      <c r="B106" s="13">
        <v>2610</v>
      </c>
      <c r="C106" s="13">
        <v>241</v>
      </c>
      <c r="D106" s="13"/>
      <c r="E106" s="47">
        <f>SUM(E107:E110)</f>
        <v>0</v>
      </c>
      <c r="F106" s="47">
        <f t="shared" ref="F106:G106" si="20">SUM(F107:F110)</f>
        <v>0</v>
      </c>
      <c r="G106" s="47">
        <f t="shared" si="20"/>
        <v>0</v>
      </c>
      <c r="H106" s="13"/>
      <c r="I106" s="58"/>
    </row>
    <row r="107" spans="1:9" ht="31.5" x14ac:dyDescent="0.25">
      <c r="A107" s="10" t="s">
        <v>40</v>
      </c>
      <c r="B107" s="9">
        <v>2611</v>
      </c>
      <c r="C107" s="9">
        <v>241</v>
      </c>
      <c r="D107" s="9"/>
      <c r="E107" s="61"/>
      <c r="F107" s="61"/>
      <c r="G107" s="61"/>
      <c r="H107" s="9"/>
    </row>
    <row r="108" spans="1:9" ht="31.5" x14ac:dyDescent="0.25">
      <c r="A108" s="10" t="s">
        <v>41</v>
      </c>
      <c r="B108" s="9">
        <v>2612</v>
      </c>
      <c r="C108" s="9">
        <v>241</v>
      </c>
      <c r="D108" s="9"/>
      <c r="E108" s="61"/>
      <c r="F108" s="61"/>
      <c r="G108" s="61"/>
      <c r="H108" s="9"/>
    </row>
    <row r="109" spans="1:9" ht="31.5" x14ac:dyDescent="0.25">
      <c r="A109" s="10" t="s">
        <v>42</v>
      </c>
      <c r="B109" s="9">
        <v>2613</v>
      </c>
      <c r="C109" s="9">
        <v>241</v>
      </c>
      <c r="D109" s="9"/>
      <c r="E109" s="61"/>
      <c r="F109" s="61"/>
      <c r="G109" s="61"/>
      <c r="H109" s="9"/>
    </row>
    <row r="110" spans="1:9" ht="31.5" x14ac:dyDescent="0.25">
      <c r="A110" s="10" t="s">
        <v>43</v>
      </c>
      <c r="B110" s="9">
        <v>2614</v>
      </c>
      <c r="C110" s="9">
        <v>241</v>
      </c>
      <c r="D110" s="9"/>
      <c r="E110" s="61"/>
      <c r="F110" s="61"/>
      <c r="G110" s="61"/>
      <c r="H110" s="9"/>
    </row>
    <row r="111" spans="1:9" s="14" customFormat="1" ht="47.25" x14ac:dyDescent="0.25">
      <c r="A111" s="12" t="s">
        <v>62</v>
      </c>
      <c r="B111" s="13">
        <v>2620</v>
      </c>
      <c r="C111" s="13">
        <v>242</v>
      </c>
      <c r="D111" s="13"/>
      <c r="E111" s="47">
        <f>SUM(E112:E115)</f>
        <v>0</v>
      </c>
      <c r="F111" s="47">
        <f t="shared" ref="F111:G111" si="21">SUM(F112:F115)</f>
        <v>0</v>
      </c>
      <c r="G111" s="47">
        <f t="shared" si="21"/>
        <v>0</v>
      </c>
      <c r="H111" s="13"/>
      <c r="I111" s="58"/>
    </row>
    <row r="112" spans="1:9" ht="31.5" x14ac:dyDescent="0.25">
      <c r="A112" s="10" t="s">
        <v>40</v>
      </c>
      <c r="B112" s="9">
        <v>2621</v>
      </c>
      <c r="C112" s="9">
        <v>242</v>
      </c>
      <c r="D112" s="9"/>
      <c r="E112" s="61"/>
      <c r="F112" s="61"/>
      <c r="G112" s="61"/>
      <c r="H112" s="9"/>
    </row>
    <row r="113" spans="1:9" ht="31.5" x14ac:dyDescent="0.25">
      <c r="A113" s="10" t="s">
        <v>41</v>
      </c>
      <c r="B113" s="9">
        <v>2622</v>
      </c>
      <c r="C113" s="9">
        <v>242</v>
      </c>
      <c r="D113" s="9"/>
      <c r="E113" s="61"/>
      <c r="F113" s="61"/>
      <c r="G113" s="61"/>
      <c r="H113" s="9"/>
    </row>
    <row r="114" spans="1:9" ht="31.5" x14ac:dyDescent="0.25">
      <c r="A114" s="10" t="s">
        <v>42</v>
      </c>
      <c r="B114" s="9">
        <v>2623</v>
      </c>
      <c r="C114" s="9">
        <v>242</v>
      </c>
      <c r="D114" s="9"/>
      <c r="E114" s="61"/>
      <c r="F114" s="61"/>
      <c r="G114" s="61"/>
      <c r="H114" s="9"/>
    </row>
    <row r="115" spans="1:9" ht="15" customHeight="1" x14ac:dyDescent="0.25">
      <c r="A115" s="10" t="s">
        <v>43</v>
      </c>
      <c r="B115" s="9">
        <v>2624</v>
      </c>
      <c r="C115" s="9">
        <v>242</v>
      </c>
      <c r="D115" s="9"/>
      <c r="E115" s="61"/>
      <c r="F115" s="61"/>
      <c r="G115" s="61"/>
      <c r="H115" s="9"/>
    </row>
    <row r="116" spans="1:9" s="14" customFormat="1" ht="47.25" x14ac:dyDescent="0.25">
      <c r="A116" s="12" t="s">
        <v>63</v>
      </c>
      <c r="B116" s="13">
        <v>2630</v>
      </c>
      <c r="C116" s="13">
        <v>243</v>
      </c>
      <c r="D116" s="13"/>
      <c r="E116" s="47">
        <f>SUM(E117:E121)</f>
        <v>0</v>
      </c>
      <c r="F116" s="47">
        <f t="shared" ref="F116:H116" si="22">SUM(F117:F121)</f>
        <v>0</v>
      </c>
      <c r="G116" s="47">
        <f t="shared" si="22"/>
        <v>0</v>
      </c>
      <c r="H116" s="47">
        <f t="shared" si="22"/>
        <v>0</v>
      </c>
      <c r="I116" s="58"/>
    </row>
    <row r="117" spans="1:9" ht="31.5" x14ac:dyDescent="0.25">
      <c r="A117" s="10" t="s">
        <v>40</v>
      </c>
      <c r="B117" s="9">
        <v>2631</v>
      </c>
      <c r="C117" s="9">
        <v>243</v>
      </c>
      <c r="D117" s="9"/>
      <c r="E117" s="61"/>
      <c r="F117" s="61"/>
      <c r="G117" s="61"/>
      <c r="H117" s="9"/>
    </row>
    <row r="118" spans="1:9" ht="31.5" x14ac:dyDescent="0.25">
      <c r="A118" s="10" t="s">
        <v>41</v>
      </c>
      <c r="B118" s="9">
        <v>2632</v>
      </c>
      <c r="C118" s="9">
        <v>243</v>
      </c>
      <c r="D118" s="9"/>
      <c r="E118" s="61"/>
      <c r="F118" s="61"/>
      <c r="G118" s="61"/>
      <c r="H118" s="9"/>
    </row>
    <row r="119" spans="1:9" ht="31.5" x14ac:dyDescent="0.25">
      <c r="A119" s="10" t="s">
        <v>42</v>
      </c>
      <c r="B119" s="9">
        <v>2633</v>
      </c>
      <c r="C119" s="9">
        <v>243</v>
      </c>
      <c r="D119" s="9"/>
      <c r="E119" s="61"/>
      <c r="F119" s="61"/>
      <c r="G119" s="61"/>
      <c r="H119" s="9"/>
    </row>
    <row r="120" spans="1:9" ht="47.25" x14ac:dyDescent="0.25">
      <c r="A120" s="10" t="s">
        <v>387</v>
      </c>
      <c r="B120" s="9">
        <v>2634</v>
      </c>
      <c r="C120" s="9">
        <v>243</v>
      </c>
      <c r="D120" s="9">
        <v>225</v>
      </c>
      <c r="E120" s="61"/>
      <c r="F120" s="61"/>
      <c r="G120" s="61"/>
      <c r="H120" s="9"/>
    </row>
    <row r="121" spans="1:9" ht="47.25" x14ac:dyDescent="0.25">
      <c r="A121" s="10" t="s">
        <v>388</v>
      </c>
      <c r="B121" s="85">
        <v>2635</v>
      </c>
      <c r="C121" s="85">
        <v>243</v>
      </c>
      <c r="D121" s="85">
        <v>226</v>
      </c>
      <c r="E121" s="61"/>
      <c r="F121" s="61"/>
      <c r="G121" s="61"/>
      <c r="H121" s="85"/>
    </row>
    <row r="122" spans="1:9" ht="31.5" x14ac:dyDescent="0.25">
      <c r="A122" s="12" t="s">
        <v>64</v>
      </c>
      <c r="B122" s="13">
        <v>2640</v>
      </c>
      <c r="C122" s="13">
        <v>244</v>
      </c>
      <c r="D122" s="12"/>
      <c r="E122" s="40">
        <f>SUM(E124:E139)</f>
        <v>995411.39</v>
      </c>
      <c r="F122" s="40">
        <f>SUM(F124:F138)</f>
        <v>687271</v>
      </c>
      <c r="G122" s="40">
        <f>SUM(G124:G138)</f>
        <v>703271</v>
      </c>
      <c r="H122" s="12"/>
    </row>
    <row r="123" spans="1:9" ht="15.75" x14ac:dyDescent="0.25">
      <c r="A123" s="10" t="s">
        <v>35</v>
      </c>
      <c r="B123" s="9"/>
      <c r="C123" s="9"/>
      <c r="D123" s="9"/>
      <c r="E123" s="61"/>
      <c r="F123" s="61"/>
      <c r="G123" s="61"/>
      <c r="H123" s="9"/>
    </row>
    <row r="124" spans="1:9" ht="47.25" x14ac:dyDescent="0.25">
      <c r="A124" s="10" t="s">
        <v>383</v>
      </c>
      <c r="B124" s="67">
        <v>2641</v>
      </c>
      <c r="C124" s="67">
        <v>244</v>
      </c>
      <c r="D124" s="67">
        <v>223</v>
      </c>
      <c r="E124" s="90">
        <f>'221, 223'!BP29</f>
        <v>385560</v>
      </c>
      <c r="F124" s="61">
        <f>385560-52770</f>
        <v>332790</v>
      </c>
      <c r="G124" s="61">
        <f>385560-52770</f>
        <v>332790</v>
      </c>
      <c r="H124" s="67"/>
    </row>
    <row r="125" spans="1:9" ht="47.25" x14ac:dyDescent="0.25">
      <c r="A125" s="10" t="s">
        <v>383</v>
      </c>
      <c r="B125" s="83">
        <v>2642</v>
      </c>
      <c r="C125" s="83">
        <v>244</v>
      </c>
      <c r="D125" s="83">
        <v>225</v>
      </c>
      <c r="E125" s="90">
        <f>'225,226'!BN17</f>
        <v>43519</v>
      </c>
      <c r="F125" s="61">
        <v>43519</v>
      </c>
      <c r="G125" s="61">
        <v>43519</v>
      </c>
      <c r="H125" s="83"/>
    </row>
    <row r="126" spans="1:9" ht="47.25" x14ac:dyDescent="0.25">
      <c r="A126" s="10" t="s">
        <v>383</v>
      </c>
      <c r="B126" s="85">
        <v>2643</v>
      </c>
      <c r="C126" s="83">
        <v>244</v>
      </c>
      <c r="D126" s="83">
        <v>226</v>
      </c>
      <c r="E126" s="90">
        <f>'225,226'!BN35</f>
        <v>50190</v>
      </c>
      <c r="F126" s="61">
        <v>26192</v>
      </c>
      <c r="G126" s="61">
        <v>42192</v>
      </c>
      <c r="H126" s="83"/>
    </row>
    <row r="127" spans="1:9" ht="47.25" x14ac:dyDescent="0.25">
      <c r="A127" s="10" t="s">
        <v>383</v>
      </c>
      <c r="B127" s="85">
        <v>2644</v>
      </c>
      <c r="C127" s="85">
        <v>244</v>
      </c>
      <c r="D127" s="85">
        <v>310</v>
      </c>
      <c r="E127" s="90">
        <f>'310,340'!BN15</f>
        <v>9640.39</v>
      </c>
      <c r="F127" s="61"/>
      <c r="G127" s="61"/>
      <c r="H127" s="85"/>
    </row>
    <row r="128" spans="1:9" ht="47.25" x14ac:dyDescent="0.25">
      <c r="A128" s="10" t="s">
        <v>383</v>
      </c>
      <c r="B128" s="85">
        <v>2645</v>
      </c>
      <c r="C128" s="83">
        <v>244</v>
      </c>
      <c r="D128" s="83">
        <v>343</v>
      </c>
      <c r="E128" s="61"/>
      <c r="F128" s="61"/>
      <c r="G128" s="61"/>
      <c r="H128" s="83"/>
    </row>
    <row r="129" spans="1:9" ht="47.25" x14ac:dyDescent="0.25">
      <c r="A129" s="10" t="s">
        <v>342</v>
      </c>
      <c r="B129" s="85">
        <v>2646</v>
      </c>
      <c r="C129" s="67">
        <v>244</v>
      </c>
      <c r="D129" s="67">
        <v>221</v>
      </c>
      <c r="E129" s="90">
        <f>'221, 223'!BP13</f>
        <v>20000</v>
      </c>
      <c r="F129" s="61">
        <v>20000</v>
      </c>
      <c r="G129" s="61">
        <v>20000</v>
      </c>
      <c r="H129" s="67"/>
    </row>
    <row r="130" spans="1:9" ht="47.25" x14ac:dyDescent="0.25">
      <c r="A130" s="10" t="s">
        <v>342</v>
      </c>
      <c r="B130" s="85">
        <v>2647</v>
      </c>
      <c r="C130" s="85">
        <v>244</v>
      </c>
      <c r="D130" s="85">
        <v>226</v>
      </c>
      <c r="E130" s="90">
        <f>'225,226'!BN51</f>
        <v>32000</v>
      </c>
      <c r="F130" s="61">
        <v>32000</v>
      </c>
      <c r="G130" s="61">
        <v>32000</v>
      </c>
      <c r="H130" s="85"/>
    </row>
    <row r="131" spans="1:9" ht="47.25" x14ac:dyDescent="0.25">
      <c r="A131" s="10" t="s">
        <v>342</v>
      </c>
      <c r="B131" s="85">
        <v>2648</v>
      </c>
      <c r="C131" s="85">
        <v>244</v>
      </c>
      <c r="D131" s="85">
        <v>310</v>
      </c>
      <c r="E131" s="90">
        <f>'310,340'!BN50</f>
        <v>216770</v>
      </c>
      <c r="F131" s="61">
        <f>180000+52770</f>
        <v>232770</v>
      </c>
      <c r="G131" s="61">
        <f>180000+52770</f>
        <v>232770</v>
      </c>
      <c r="H131" s="85"/>
    </row>
    <row r="132" spans="1:9" ht="47.25" x14ac:dyDescent="0.25">
      <c r="A132" s="10" t="s">
        <v>342</v>
      </c>
      <c r="B132" s="85">
        <v>2649</v>
      </c>
      <c r="C132" s="85">
        <v>244</v>
      </c>
      <c r="D132" s="85">
        <v>346</v>
      </c>
      <c r="E132" s="90">
        <f>'310,340'!BN61</f>
        <v>0</v>
      </c>
      <c r="F132" s="61"/>
      <c r="G132" s="61"/>
      <c r="H132" s="85"/>
    </row>
    <row r="133" spans="1:9" ht="47.25" x14ac:dyDescent="0.25">
      <c r="A133" s="10" t="s">
        <v>342</v>
      </c>
      <c r="B133" s="85">
        <v>2650</v>
      </c>
      <c r="C133" s="85">
        <v>244</v>
      </c>
      <c r="D133" s="85">
        <v>349</v>
      </c>
      <c r="E133" s="90">
        <f>'310,340'!BN71</f>
        <v>0</v>
      </c>
      <c r="F133" s="61"/>
      <c r="G133" s="61"/>
      <c r="H133" s="85"/>
    </row>
    <row r="134" spans="1:9" ht="31.5" x14ac:dyDescent="0.25">
      <c r="A134" s="10" t="s">
        <v>42</v>
      </c>
      <c r="B134" s="85">
        <v>2651</v>
      </c>
      <c r="C134" s="67">
        <v>244</v>
      </c>
      <c r="D134" s="67">
        <v>310</v>
      </c>
      <c r="E134" s="61">
        <v>0</v>
      </c>
      <c r="F134" s="61"/>
      <c r="G134" s="61"/>
      <c r="H134" s="67"/>
    </row>
    <row r="135" spans="1:9" ht="31.5" x14ac:dyDescent="0.25">
      <c r="A135" s="10" t="s">
        <v>42</v>
      </c>
      <c r="B135" s="85">
        <v>2652</v>
      </c>
      <c r="C135" s="67">
        <v>244</v>
      </c>
      <c r="D135" s="67">
        <v>342</v>
      </c>
      <c r="E135" s="61">
        <v>0</v>
      </c>
      <c r="F135" s="61"/>
      <c r="G135" s="61"/>
      <c r="H135" s="67"/>
    </row>
    <row r="136" spans="1:9" ht="31.5" x14ac:dyDescent="0.25">
      <c r="A136" s="10" t="s">
        <v>42</v>
      </c>
      <c r="B136" s="85">
        <v>2653</v>
      </c>
      <c r="C136" s="67">
        <v>244</v>
      </c>
      <c r="D136" s="67">
        <v>346</v>
      </c>
      <c r="E136" s="61">
        <v>0</v>
      </c>
      <c r="F136" s="61"/>
      <c r="G136" s="61"/>
      <c r="H136" s="67"/>
    </row>
    <row r="137" spans="1:9" ht="47.25" x14ac:dyDescent="0.25">
      <c r="A137" s="10" t="s">
        <v>399</v>
      </c>
      <c r="B137" s="92">
        <v>2655</v>
      </c>
      <c r="C137" s="92">
        <v>244</v>
      </c>
      <c r="D137" s="92">
        <v>225</v>
      </c>
      <c r="E137" s="61">
        <f>программные!BN29</f>
        <v>42000</v>
      </c>
      <c r="F137" s="61"/>
      <c r="G137" s="61"/>
      <c r="H137" s="92"/>
    </row>
    <row r="138" spans="1:9" ht="47.25" x14ac:dyDescent="0.25">
      <c r="A138" s="10" t="s">
        <v>396</v>
      </c>
      <c r="B138" s="85">
        <v>2655</v>
      </c>
      <c r="C138" s="67">
        <v>244</v>
      </c>
      <c r="D138" s="67">
        <v>226</v>
      </c>
      <c r="E138" s="61">
        <f>программные!BN15</f>
        <v>105732</v>
      </c>
      <c r="F138" s="61"/>
      <c r="G138" s="61"/>
      <c r="H138" s="67"/>
    </row>
    <row r="139" spans="1:9" ht="47.25" x14ac:dyDescent="0.25">
      <c r="A139" s="10" t="s">
        <v>396</v>
      </c>
      <c r="B139" s="93">
        <v>2655</v>
      </c>
      <c r="C139" s="93">
        <v>244</v>
      </c>
      <c r="D139" s="93">
        <v>310</v>
      </c>
      <c r="E139" s="61">
        <f>программные!BN40</f>
        <v>90000</v>
      </c>
      <c r="F139" s="61"/>
      <c r="G139" s="61"/>
      <c r="H139" s="93"/>
    </row>
    <row r="140" spans="1:9" s="14" customFormat="1" ht="31.5" x14ac:dyDescent="0.25">
      <c r="A140" s="12" t="s">
        <v>65</v>
      </c>
      <c r="B140" s="13">
        <v>2650</v>
      </c>
      <c r="C140" s="13">
        <v>400</v>
      </c>
      <c r="D140" s="13"/>
      <c r="E140" s="47">
        <f>SUM(E142:E150)</f>
        <v>0</v>
      </c>
      <c r="F140" s="47">
        <f t="shared" ref="F140:G140" si="23">SUM(F142:F150)</f>
        <v>0</v>
      </c>
      <c r="G140" s="47">
        <f t="shared" si="23"/>
        <v>0</v>
      </c>
      <c r="H140" s="13"/>
      <c r="I140" s="58"/>
    </row>
    <row r="141" spans="1:9" ht="15.75" x14ac:dyDescent="0.25">
      <c r="A141" s="10" t="s">
        <v>24</v>
      </c>
      <c r="B141" s="9"/>
      <c r="C141" s="9"/>
      <c r="D141" s="9"/>
      <c r="E141" s="61"/>
      <c r="F141" s="61"/>
      <c r="G141" s="61"/>
      <c r="H141" s="9"/>
    </row>
    <row r="142" spans="1:9" ht="47.25" x14ac:dyDescent="0.25">
      <c r="A142" s="10" t="s">
        <v>66</v>
      </c>
      <c r="B142" s="9">
        <v>2651</v>
      </c>
      <c r="C142" s="9">
        <v>406</v>
      </c>
      <c r="D142" s="9"/>
      <c r="E142" s="61"/>
      <c r="F142" s="61"/>
      <c r="G142" s="61"/>
      <c r="H142" s="9"/>
    </row>
    <row r="143" spans="1:9" ht="31.5" x14ac:dyDescent="0.25">
      <c r="A143" s="10" t="s">
        <v>40</v>
      </c>
      <c r="B143" s="9">
        <v>2652</v>
      </c>
      <c r="C143" s="9">
        <v>406</v>
      </c>
      <c r="D143" s="9"/>
      <c r="E143" s="61"/>
      <c r="F143" s="61"/>
      <c r="G143" s="61"/>
      <c r="H143" s="9"/>
    </row>
    <row r="144" spans="1:9" ht="31.5" x14ac:dyDescent="0.25">
      <c r="A144" s="10" t="s">
        <v>41</v>
      </c>
      <c r="B144" s="9">
        <v>2653</v>
      </c>
      <c r="C144" s="9">
        <v>406</v>
      </c>
      <c r="D144" s="9"/>
      <c r="E144" s="61"/>
      <c r="F144" s="61"/>
      <c r="G144" s="61"/>
      <c r="H144" s="9"/>
    </row>
    <row r="145" spans="1:9" ht="31.5" x14ac:dyDescent="0.25">
      <c r="A145" s="10" t="s">
        <v>42</v>
      </c>
      <c r="B145" s="9">
        <v>2654</v>
      </c>
      <c r="C145" s="9">
        <v>406</v>
      </c>
      <c r="D145" s="9"/>
      <c r="E145" s="61"/>
      <c r="F145" s="61"/>
      <c r="G145" s="61"/>
      <c r="H145" s="9"/>
    </row>
    <row r="146" spans="1:9" ht="31.5" x14ac:dyDescent="0.25">
      <c r="A146" s="10" t="s">
        <v>43</v>
      </c>
      <c r="B146" s="9">
        <v>2655</v>
      </c>
      <c r="C146" s="9">
        <v>406</v>
      </c>
      <c r="D146" s="9"/>
      <c r="E146" s="61"/>
      <c r="F146" s="61"/>
      <c r="G146" s="61"/>
      <c r="H146" s="9"/>
    </row>
    <row r="147" spans="1:9" ht="47.25" x14ac:dyDescent="0.25">
      <c r="A147" s="10" t="s">
        <v>67</v>
      </c>
      <c r="B147" s="9">
        <v>2656</v>
      </c>
      <c r="C147" s="9">
        <v>407</v>
      </c>
      <c r="D147" s="9"/>
      <c r="E147" s="61"/>
      <c r="F147" s="61"/>
      <c r="G147" s="61"/>
      <c r="H147" s="9"/>
    </row>
    <row r="148" spans="1:9" ht="31.5" x14ac:dyDescent="0.25">
      <c r="A148" s="10" t="s">
        <v>40</v>
      </c>
      <c r="B148" s="9">
        <v>2657</v>
      </c>
      <c r="C148" s="9">
        <v>407</v>
      </c>
      <c r="D148" s="9"/>
      <c r="E148" s="61"/>
      <c r="F148" s="61"/>
      <c r="G148" s="61"/>
      <c r="H148" s="9"/>
    </row>
    <row r="149" spans="1:9" ht="31.5" x14ac:dyDescent="0.25">
      <c r="A149" s="10" t="s">
        <v>41</v>
      </c>
      <c r="B149" s="9">
        <v>2658</v>
      </c>
      <c r="C149" s="9">
        <v>407</v>
      </c>
      <c r="D149" s="9"/>
      <c r="E149" s="61"/>
      <c r="F149" s="61"/>
      <c r="G149" s="61"/>
      <c r="H149" s="9"/>
    </row>
    <row r="150" spans="1:9" ht="31.5" x14ac:dyDescent="0.25">
      <c r="A150" s="10" t="s">
        <v>42</v>
      </c>
      <c r="B150" s="9">
        <v>2659</v>
      </c>
      <c r="C150" s="9">
        <v>407</v>
      </c>
      <c r="D150" s="9"/>
      <c r="E150" s="61"/>
      <c r="F150" s="61"/>
      <c r="G150" s="61"/>
      <c r="H150" s="9"/>
    </row>
    <row r="151" spans="1:9" ht="31.5" x14ac:dyDescent="0.25">
      <c r="A151" s="10" t="s">
        <v>43</v>
      </c>
      <c r="B151" s="9">
        <v>2660</v>
      </c>
      <c r="C151" s="9">
        <v>407</v>
      </c>
      <c r="D151" s="9"/>
      <c r="E151" s="61"/>
      <c r="F151" s="61"/>
      <c r="G151" s="61"/>
      <c r="H151" s="9"/>
    </row>
    <row r="152" spans="1:9" s="14" customFormat="1" ht="17.25" x14ac:dyDescent="0.25">
      <c r="A152" s="48" t="s">
        <v>260</v>
      </c>
      <c r="B152" s="13">
        <v>3000</v>
      </c>
      <c r="C152" s="13">
        <v>100</v>
      </c>
      <c r="D152" s="13"/>
      <c r="E152" s="47">
        <f>SUM(E154:E156)</f>
        <v>0</v>
      </c>
      <c r="F152" s="47">
        <f t="shared" ref="F152:G152" si="24">SUM(F154:F156)</f>
        <v>0</v>
      </c>
      <c r="G152" s="47">
        <f t="shared" si="24"/>
        <v>0</v>
      </c>
      <c r="H152" s="13" t="s">
        <v>22</v>
      </c>
      <c r="I152" s="58"/>
    </row>
    <row r="153" spans="1:9" ht="15.75" x14ac:dyDescent="0.25">
      <c r="A153" s="10" t="s">
        <v>24</v>
      </c>
      <c r="B153" s="9"/>
      <c r="C153" s="9"/>
      <c r="D153" s="9"/>
      <c r="E153" s="61"/>
      <c r="F153" s="61"/>
      <c r="G153" s="61"/>
      <c r="H153" s="9"/>
    </row>
    <row r="154" spans="1:9" ht="17.25" x14ac:dyDescent="0.25">
      <c r="A154" s="41" t="s">
        <v>261</v>
      </c>
      <c r="B154" s="9">
        <v>3010</v>
      </c>
      <c r="C154" s="9"/>
      <c r="D154" s="9"/>
      <c r="E154" s="61"/>
      <c r="F154" s="61"/>
      <c r="G154" s="61"/>
      <c r="H154" s="9" t="s">
        <v>22</v>
      </c>
    </row>
    <row r="155" spans="1:9" ht="17.25" x14ac:dyDescent="0.25">
      <c r="A155" s="41" t="s">
        <v>262</v>
      </c>
      <c r="B155" s="9">
        <v>3020</v>
      </c>
      <c r="C155" s="9"/>
      <c r="D155" s="9"/>
      <c r="E155" s="61"/>
      <c r="F155" s="61"/>
      <c r="G155" s="61"/>
      <c r="H155" s="9" t="s">
        <v>22</v>
      </c>
    </row>
    <row r="156" spans="1:9" ht="17.25" x14ac:dyDescent="0.25">
      <c r="A156" s="41" t="s">
        <v>263</v>
      </c>
      <c r="B156" s="9">
        <v>3030</v>
      </c>
      <c r="C156" s="9"/>
      <c r="D156" s="9"/>
      <c r="E156" s="61"/>
      <c r="F156" s="61"/>
      <c r="G156" s="61"/>
      <c r="H156" s="9" t="s">
        <v>22</v>
      </c>
    </row>
    <row r="157" spans="1:9" s="14" customFormat="1" ht="17.25" x14ac:dyDescent="0.25">
      <c r="A157" s="48" t="s">
        <v>264</v>
      </c>
      <c r="B157" s="13">
        <v>4000</v>
      </c>
      <c r="C157" s="13" t="s">
        <v>22</v>
      </c>
      <c r="D157" s="13"/>
      <c r="E157" s="47">
        <f>SUM(E159)</f>
        <v>34240.68</v>
      </c>
      <c r="F157" s="47">
        <f t="shared" ref="F157:G157" si="25">SUM(F159)</f>
        <v>0</v>
      </c>
      <c r="G157" s="47">
        <f t="shared" si="25"/>
        <v>0</v>
      </c>
      <c r="H157" s="13" t="s">
        <v>22</v>
      </c>
      <c r="I157" s="58"/>
    </row>
    <row r="158" spans="1:9" ht="15.75" x14ac:dyDescent="0.25">
      <c r="A158" s="10" t="s">
        <v>35</v>
      </c>
      <c r="B158" s="9"/>
      <c r="C158" s="9"/>
      <c r="D158" s="9"/>
      <c r="E158" s="61"/>
      <c r="F158" s="61"/>
      <c r="G158" s="61"/>
      <c r="H158" s="9"/>
    </row>
    <row r="159" spans="1:9" s="14" customFormat="1" ht="15.75" x14ac:dyDescent="0.25">
      <c r="A159" s="12" t="s">
        <v>68</v>
      </c>
      <c r="B159" s="13">
        <v>4010</v>
      </c>
      <c r="C159" s="13">
        <v>610</v>
      </c>
      <c r="D159" s="13"/>
      <c r="E159" s="47">
        <f>SUM(E160:E161)</f>
        <v>34240.68</v>
      </c>
      <c r="F159" s="47">
        <f t="shared" ref="F159:G159" si="26">SUM(F160:F161)</f>
        <v>0</v>
      </c>
      <c r="G159" s="47">
        <f t="shared" si="26"/>
        <v>0</v>
      </c>
      <c r="H159" s="13" t="s">
        <v>22</v>
      </c>
      <c r="I159" s="58"/>
    </row>
    <row r="160" spans="1:9" ht="23.25" customHeight="1" x14ac:dyDescent="0.25">
      <c r="A160" s="10" t="s">
        <v>69</v>
      </c>
      <c r="B160" s="9">
        <v>4011</v>
      </c>
      <c r="C160" s="9">
        <v>610</v>
      </c>
      <c r="D160" s="9"/>
      <c r="E160" s="61"/>
      <c r="F160" s="61"/>
      <c r="G160" s="61"/>
      <c r="H160" s="21" t="s">
        <v>22</v>
      </c>
    </row>
    <row r="161" spans="1:14" ht="29.25" customHeight="1" x14ac:dyDescent="0.25">
      <c r="A161" s="10" t="s">
        <v>70</v>
      </c>
      <c r="B161" s="9">
        <v>4012</v>
      </c>
      <c r="C161" s="9">
        <v>610</v>
      </c>
      <c r="D161" s="9"/>
      <c r="E161" s="61">
        <v>34240.68</v>
      </c>
      <c r="F161" s="61"/>
      <c r="G161" s="61"/>
      <c r="H161" s="21" t="s">
        <v>22</v>
      </c>
    </row>
    <row r="163" spans="1:14" ht="18.75" x14ac:dyDescent="0.3">
      <c r="A163" s="8" t="s">
        <v>100</v>
      </c>
      <c r="B163"/>
      <c r="C163" s="117"/>
      <c r="D163" s="117"/>
      <c r="E163" s="117"/>
      <c r="F163" s="11"/>
      <c r="G163" s="118" t="str">
        <f>'стр 1'!M12</f>
        <v xml:space="preserve">Е.В.Котлова </v>
      </c>
      <c r="H163" s="118"/>
      <c r="I163" s="59"/>
      <c r="J163" s="17"/>
      <c r="K163" s="17"/>
      <c r="L163" s="17"/>
      <c r="M163" s="17"/>
      <c r="N163" s="17"/>
    </row>
    <row r="164" spans="1:14" x14ac:dyDescent="0.25">
      <c r="B164"/>
      <c r="C164" s="116" t="s">
        <v>110</v>
      </c>
      <c r="D164" s="116"/>
      <c r="E164" s="116"/>
      <c r="F164" s="20" t="s">
        <v>111</v>
      </c>
      <c r="G164" s="116" t="s">
        <v>112</v>
      </c>
      <c r="H164" s="116"/>
      <c r="I164" s="59"/>
      <c r="J164" s="18"/>
      <c r="K164" s="18"/>
      <c r="L164" s="18"/>
      <c r="M164" s="18"/>
      <c r="N164" s="18"/>
    </row>
    <row r="165" spans="1:14" ht="15.75" x14ac:dyDescent="0.25">
      <c r="B165"/>
      <c r="C165"/>
      <c r="D165"/>
      <c r="E165"/>
      <c r="F165"/>
      <c r="G165" s="19"/>
      <c r="H165" s="17"/>
      <c r="I165" s="59"/>
      <c r="J165" s="17"/>
      <c r="K165" s="17"/>
      <c r="L165" s="17"/>
      <c r="M165" s="17"/>
      <c r="N165" s="17"/>
    </row>
    <row r="166" spans="1:14" ht="18.75" x14ac:dyDescent="0.3">
      <c r="A166" s="8" t="s">
        <v>101</v>
      </c>
      <c r="B166"/>
      <c r="C166" s="117"/>
      <c r="D166" s="117"/>
      <c r="E166" s="117"/>
      <c r="F166" s="11"/>
      <c r="G166" s="118" t="s">
        <v>315</v>
      </c>
      <c r="H166" s="118"/>
      <c r="I166" s="60"/>
      <c r="J166" s="17"/>
      <c r="K166" s="17"/>
      <c r="L166" s="4"/>
      <c r="M166" s="4"/>
      <c r="N166" s="4"/>
    </row>
    <row r="167" spans="1:14" x14ac:dyDescent="0.25">
      <c r="B167"/>
      <c r="C167" s="116" t="s">
        <v>110</v>
      </c>
      <c r="D167" s="116"/>
      <c r="E167" s="116"/>
      <c r="F167" s="20" t="s">
        <v>111</v>
      </c>
      <c r="G167" s="116" t="s">
        <v>112</v>
      </c>
      <c r="H167" s="116"/>
      <c r="I167" s="60"/>
      <c r="J167" s="18"/>
      <c r="K167" s="18"/>
      <c r="L167" s="18"/>
      <c r="M167" s="18"/>
      <c r="N167" s="18"/>
    </row>
    <row r="168" spans="1:14" x14ac:dyDescent="0.25">
      <c r="B168"/>
      <c r="C168"/>
      <c r="D168"/>
      <c r="E168"/>
      <c r="F168"/>
      <c r="G168" s="17"/>
      <c r="H168" s="17"/>
      <c r="I168" s="60"/>
      <c r="J168" s="17"/>
      <c r="K168" s="17"/>
      <c r="L168" s="17"/>
      <c r="M168" s="17"/>
      <c r="N168" s="17"/>
    </row>
    <row r="169" spans="1:14" ht="18.75" x14ac:dyDescent="0.3">
      <c r="A169" s="8" t="s">
        <v>102</v>
      </c>
      <c r="B169"/>
      <c r="C169" s="117"/>
      <c r="D169" s="117"/>
      <c r="E169" s="117"/>
      <c r="F169" s="11"/>
      <c r="G169" s="118" t="s">
        <v>395</v>
      </c>
      <c r="H169" s="118"/>
      <c r="I169" s="60"/>
      <c r="J169" s="17"/>
      <c r="K169" s="17"/>
      <c r="L169" s="4"/>
      <c r="M169" s="4"/>
      <c r="N169" s="4"/>
    </row>
    <row r="170" spans="1:14" x14ac:dyDescent="0.25">
      <c r="B170"/>
      <c r="C170" s="116" t="s">
        <v>110</v>
      </c>
      <c r="D170" s="116"/>
      <c r="E170" s="116"/>
      <c r="F170" s="20" t="s">
        <v>111</v>
      </c>
      <c r="G170" s="116" t="s">
        <v>112</v>
      </c>
      <c r="H170" s="116"/>
      <c r="I170" s="60"/>
      <c r="J170" s="18"/>
      <c r="K170" s="18"/>
      <c r="L170" s="18"/>
      <c r="M170" s="18"/>
      <c r="N170" s="18"/>
    </row>
    <row r="172" spans="1:14" x14ac:dyDescent="0.25">
      <c r="A172" t="s">
        <v>343</v>
      </c>
      <c r="E172" s="89">
        <f>E128+E127+E126+E124+E87+E85+E84+E59+E47+E42+E125</f>
        <v>1125408.3900000001</v>
      </c>
      <c r="F172" s="89">
        <f>F128+F127+F126+F124+F87+F85+F84+F59+F47+F42+F125</f>
        <v>1039000</v>
      </c>
      <c r="G172" s="89">
        <f>G128+G127+G126+G124+G87+G85+G84+G59+G47+G42+G125</f>
        <v>1052000</v>
      </c>
    </row>
    <row r="173" spans="1:14" x14ac:dyDescent="0.25">
      <c r="A173" t="s">
        <v>344</v>
      </c>
      <c r="E173" s="89">
        <f>E43+E60+E53+E129+E130+E131+E132+E133</f>
        <v>4677800</v>
      </c>
      <c r="F173" s="89">
        <f>F43+F60+F53+F129+F130+F131+F132+F133</f>
        <v>5737000</v>
      </c>
      <c r="G173" s="89">
        <f>G43+G60+G53+G129+G130+G131+G132+G133</f>
        <v>5737000</v>
      </c>
    </row>
    <row r="175" spans="1:14" x14ac:dyDescent="0.25">
      <c r="F175" s="89">
        <f>F15-F172</f>
        <v>0</v>
      </c>
      <c r="G175" s="89">
        <f>G15-G172</f>
        <v>0</v>
      </c>
    </row>
    <row r="176" spans="1:14" x14ac:dyDescent="0.25">
      <c r="E176" s="89"/>
      <c r="F176" s="89"/>
      <c r="G176" s="89"/>
    </row>
    <row r="177" spans="5:7" x14ac:dyDescent="0.25">
      <c r="E177" s="89"/>
      <c r="F177" s="89">
        <f>F16-F173</f>
        <v>0</v>
      </c>
      <c r="G177" s="89">
        <f>G16-G173</f>
        <v>0</v>
      </c>
    </row>
  </sheetData>
  <autoFilter ref="A37:N161"/>
  <mergeCells count="17">
    <mergeCell ref="D2:D3"/>
    <mergeCell ref="A2:A3"/>
    <mergeCell ref="B2:B3"/>
    <mergeCell ref="C2:C3"/>
    <mergeCell ref="E2:H2"/>
    <mergeCell ref="C163:E163"/>
    <mergeCell ref="G163:H163"/>
    <mergeCell ref="C164:E164"/>
    <mergeCell ref="G164:H164"/>
    <mergeCell ref="C166:E166"/>
    <mergeCell ref="G166:H166"/>
    <mergeCell ref="C167:E167"/>
    <mergeCell ref="G167:H167"/>
    <mergeCell ref="C169:E169"/>
    <mergeCell ref="G169:H169"/>
    <mergeCell ref="C170:E170"/>
    <mergeCell ref="G170:H170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34" location="примечания!A19" display="прочие поступления, всего6"/>
    <hyperlink ref="A152" location="примечания!A26" display="Выплаты, уменьшающие доход, всего8"/>
    <hyperlink ref="A154" location="примечания!A26" display="налог на прибыль8"/>
    <hyperlink ref="A155" location="примечания!A26" display="налог на добавленную стоимость8"/>
    <hyperlink ref="A156" location="примечания!A26" display="прочие налоги, уменьшающие доход8"/>
    <hyperlink ref="A104" location="примечания!A23" display="расходы на закупку товаров, работ, услуг, всего7"/>
    <hyperlink ref="A157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52" orientation="portrait" r:id="rId1"/>
  <rowBreaks count="3" manualBreakCount="3">
    <brk id="49" max="7" man="1"/>
    <brk id="80" max="7" man="1"/>
    <brk id="12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0" workbookViewId="0">
      <selection activeCell="G34" sqref="G34:H34"/>
    </sheetView>
  </sheetViews>
  <sheetFormatPr defaultRowHeight="15" x14ac:dyDescent="0.25"/>
  <cols>
    <col min="1" max="1" width="12.7109375" style="1" customWidth="1"/>
    <col min="2" max="2" width="46" style="1" customWidth="1"/>
    <col min="3" max="4" width="9.140625" style="1"/>
    <col min="5" max="8" width="18.140625" style="1" customWidth="1"/>
  </cols>
  <sheetData>
    <row r="1" spans="1:8" ht="21" customHeight="1" x14ac:dyDescent="0.25">
      <c r="A1" s="49" t="s">
        <v>283</v>
      </c>
    </row>
    <row r="2" spans="1:8" s="7" customFormat="1" ht="15.75" x14ac:dyDescent="0.25">
      <c r="A2" s="120" t="s">
        <v>72</v>
      </c>
      <c r="B2" s="120" t="s">
        <v>18</v>
      </c>
      <c r="C2" s="120" t="s">
        <v>73</v>
      </c>
      <c r="D2" s="120" t="s">
        <v>74</v>
      </c>
      <c r="E2" s="120" t="s">
        <v>20</v>
      </c>
      <c r="F2" s="120"/>
      <c r="G2" s="120"/>
      <c r="H2" s="120"/>
    </row>
    <row r="3" spans="1:8" s="7" customFormat="1" ht="63" x14ac:dyDescent="0.25">
      <c r="A3" s="120"/>
      <c r="B3" s="120"/>
      <c r="C3" s="120"/>
      <c r="D3" s="120"/>
      <c r="E3" s="9" t="s">
        <v>75</v>
      </c>
      <c r="F3" s="9" t="s">
        <v>76</v>
      </c>
      <c r="G3" s="9" t="s">
        <v>77</v>
      </c>
      <c r="H3" s="9" t="s">
        <v>21</v>
      </c>
    </row>
    <row r="4" spans="1:8" s="7" customFormat="1" ht="15.7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s="46" customFormat="1" ht="32.25" x14ac:dyDescent="0.25">
      <c r="A5" s="44">
        <v>1</v>
      </c>
      <c r="B5" s="50" t="s">
        <v>284</v>
      </c>
      <c r="C5" s="44">
        <v>26000</v>
      </c>
      <c r="D5" s="44" t="s">
        <v>22</v>
      </c>
      <c r="E5" s="45">
        <f>E7+E8+E9+E10+E11</f>
        <v>0</v>
      </c>
      <c r="F5" s="45">
        <f t="shared" ref="F5:H5" si="0">F7+F8+F9+F10+F11</f>
        <v>0</v>
      </c>
      <c r="G5" s="45">
        <f t="shared" si="0"/>
        <v>0</v>
      </c>
      <c r="H5" s="45">
        <f t="shared" si="0"/>
        <v>0</v>
      </c>
    </row>
    <row r="6" spans="1:8" ht="15.75" x14ac:dyDescent="0.25">
      <c r="A6" s="9"/>
      <c r="B6" s="10" t="s">
        <v>24</v>
      </c>
      <c r="C6" s="9"/>
      <c r="D6" s="9"/>
      <c r="E6" s="39"/>
      <c r="F6" s="39"/>
      <c r="G6" s="39"/>
      <c r="H6" s="39"/>
    </row>
    <row r="7" spans="1:8" ht="163.5" customHeight="1" x14ac:dyDescent="0.25">
      <c r="A7" s="9" t="s">
        <v>78</v>
      </c>
      <c r="B7" s="41" t="s">
        <v>285</v>
      </c>
      <c r="C7" s="9">
        <v>26100</v>
      </c>
      <c r="D7" s="9" t="s">
        <v>22</v>
      </c>
      <c r="E7" s="39"/>
      <c r="F7" s="39"/>
      <c r="G7" s="39"/>
      <c r="H7" s="39"/>
    </row>
    <row r="8" spans="1:8" ht="77.25" x14ac:dyDescent="0.25">
      <c r="A8" s="9" t="s">
        <v>79</v>
      </c>
      <c r="B8" s="41" t="s">
        <v>286</v>
      </c>
      <c r="C8" s="9">
        <v>26200</v>
      </c>
      <c r="D8" s="9" t="s">
        <v>22</v>
      </c>
      <c r="E8" s="39"/>
      <c r="F8" s="39"/>
      <c r="G8" s="39"/>
      <c r="H8" s="39"/>
    </row>
    <row r="9" spans="1:8" ht="47.25" x14ac:dyDescent="0.25">
      <c r="A9" s="9" t="s">
        <v>80</v>
      </c>
      <c r="B9" s="41" t="s">
        <v>287</v>
      </c>
      <c r="C9" s="9">
        <v>26300</v>
      </c>
      <c r="D9" s="9" t="s">
        <v>22</v>
      </c>
      <c r="E9" s="39"/>
      <c r="F9" s="39"/>
      <c r="G9" s="39"/>
      <c r="H9" s="39"/>
    </row>
    <row r="10" spans="1:8" ht="47.25" x14ac:dyDescent="0.25">
      <c r="A10" s="9" t="s">
        <v>81</v>
      </c>
      <c r="B10" s="41" t="s">
        <v>288</v>
      </c>
      <c r="C10" s="9">
        <v>26400</v>
      </c>
      <c r="D10" s="9" t="s">
        <v>22</v>
      </c>
      <c r="E10" s="39"/>
      <c r="F10" s="39"/>
      <c r="G10" s="39"/>
      <c r="H10" s="39"/>
    </row>
    <row r="11" spans="1:8" s="46" customFormat="1" ht="62.25" x14ac:dyDescent="0.25">
      <c r="A11" s="44" t="s">
        <v>82</v>
      </c>
      <c r="B11" s="50" t="s">
        <v>289</v>
      </c>
      <c r="C11" s="44">
        <v>26500</v>
      </c>
      <c r="D11" s="44" t="s">
        <v>22</v>
      </c>
      <c r="E11" s="45">
        <f>E13+E17+E21+E22</f>
        <v>0</v>
      </c>
      <c r="F11" s="45">
        <f t="shared" ref="F11:H11" si="1">F13+F17+F21+F22</f>
        <v>0</v>
      </c>
      <c r="G11" s="45">
        <f t="shared" si="1"/>
        <v>0</v>
      </c>
      <c r="H11" s="45">
        <f t="shared" si="1"/>
        <v>0</v>
      </c>
    </row>
    <row r="12" spans="1:8" ht="15.75" x14ac:dyDescent="0.25">
      <c r="A12" s="9"/>
      <c r="B12" s="10" t="s">
        <v>24</v>
      </c>
      <c r="C12" s="9"/>
      <c r="D12" s="9"/>
      <c r="E12" s="39"/>
      <c r="F12" s="39"/>
      <c r="G12" s="39"/>
      <c r="H12" s="39"/>
    </row>
    <row r="13" spans="1:8" s="14" customFormat="1" ht="47.25" x14ac:dyDescent="0.25">
      <c r="A13" s="13" t="s">
        <v>109</v>
      </c>
      <c r="B13" s="12" t="s">
        <v>83</v>
      </c>
      <c r="C13" s="13">
        <v>26510</v>
      </c>
      <c r="D13" s="13" t="s">
        <v>22</v>
      </c>
      <c r="E13" s="40">
        <f>E15+E16</f>
        <v>0</v>
      </c>
      <c r="F13" s="40">
        <f t="shared" ref="F13:H13" si="2">F15+F16</f>
        <v>0</v>
      </c>
      <c r="G13" s="40">
        <f t="shared" si="2"/>
        <v>0</v>
      </c>
      <c r="H13" s="40">
        <f t="shared" si="2"/>
        <v>0</v>
      </c>
    </row>
    <row r="14" spans="1:8" ht="15.75" x14ac:dyDescent="0.25">
      <c r="A14" s="9"/>
      <c r="B14" s="10" t="s">
        <v>24</v>
      </c>
      <c r="C14" s="9"/>
      <c r="D14" s="9"/>
      <c r="E14" s="39"/>
      <c r="F14" s="39"/>
      <c r="G14" s="39"/>
      <c r="H14" s="39"/>
    </row>
    <row r="15" spans="1:8" ht="31.5" x14ac:dyDescent="0.25">
      <c r="A15" s="9" t="s">
        <v>84</v>
      </c>
      <c r="B15" s="10" t="s">
        <v>85</v>
      </c>
      <c r="C15" s="9">
        <v>26511</v>
      </c>
      <c r="D15" s="9" t="s">
        <v>22</v>
      </c>
      <c r="E15" s="39"/>
      <c r="F15" s="39"/>
      <c r="G15" s="39"/>
      <c r="H15" s="39"/>
    </row>
    <row r="16" spans="1:8" ht="32.25" x14ac:dyDescent="0.25">
      <c r="A16" s="9" t="s">
        <v>86</v>
      </c>
      <c r="B16" s="41" t="s">
        <v>290</v>
      </c>
      <c r="C16" s="9">
        <v>26512</v>
      </c>
      <c r="D16" s="9" t="s">
        <v>22</v>
      </c>
      <c r="E16" s="39"/>
      <c r="F16" s="39"/>
      <c r="G16" s="39"/>
      <c r="H16" s="39"/>
    </row>
    <row r="17" spans="1:14" s="14" customFormat="1" ht="63" x14ac:dyDescent="0.25">
      <c r="A17" s="13" t="s">
        <v>87</v>
      </c>
      <c r="B17" s="12" t="s">
        <v>88</v>
      </c>
      <c r="C17" s="13">
        <v>26520</v>
      </c>
      <c r="D17" s="13" t="s">
        <v>22</v>
      </c>
      <c r="E17" s="40">
        <f>E19+E20</f>
        <v>0</v>
      </c>
      <c r="F17" s="40">
        <f t="shared" ref="F17:H17" si="3">F19+F20</f>
        <v>0</v>
      </c>
      <c r="G17" s="40">
        <f t="shared" si="3"/>
        <v>0</v>
      </c>
      <c r="H17" s="40">
        <f t="shared" si="3"/>
        <v>0</v>
      </c>
    </row>
    <row r="18" spans="1:14" ht="15.75" x14ac:dyDescent="0.25">
      <c r="A18" s="9"/>
      <c r="B18" s="10" t="s">
        <v>24</v>
      </c>
      <c r="C18" s="9"/>
      <c r="D18" s="9"/>
      <c r="E18" s="9"/>
      <c r="F18" s="9"/>
      <c r="G18" s="9"/>
      <c r="H18" s="9"/>
    </row>
    <row r="19" spans="1:14" ht="31.5" x14ac:dyDescent="0.25">
      <c r="A19" s="9" t="s">
        <v>89</v>
      </c>
      <c r="B19" s="10" t="s">
        <v>85</v>
      </c>
      <c r="C19" s="9">
        <v>26521</v>
      </c>
      <c r="D19" s="9" t="s">
        <v>22</v>
      </c>
      <c r="E19" s="9"/>
      <c r="F19" s="9"/>
      <c r="G19" s="9"/>
      <c r="H19" s="9"/>
    </row>
    <row r="20" spans="1:14" ht="32.25" x14ac:dyDescent="0.25">
      <c r="A20" s="9" t="s">
        <v>90</v>
      </c>
      <c r="B20" s="41" t="s">
        <v>290</v>
      </c>
      <c r="C20" s="9">
        <v>26522</v>
      </c>
      <c r="D20" s="9" t="s">
        <v>22</v>
      </c>
      <c r="E20" s="9"/>
      <c r="F20" s="9"/>
      <c r="G20" s="9"/>
      <c r="H20" s="9"/>
    </row>
    <row r="21" spans="1:14" ht="32.25" x14ac:dyDescent="0.25">
      <c r="A21" s="9" t="s">
        <v>91</v>
      </c>
      <c r="B21" s="41" t="s">
        <v>291</v>
      </c>
      <c r="C21" s="9">
        <v>26530</v>
      </c>
      <c r="D21" s="9" t="s">
        <v>22</v>
      </c>
      <c r="E21" s="9"/>
      <c r="F21" s="9"/>
      <c r="G21" s="9"/>
      <c r="H21" s="9"/>
    </row>
    <row r="22" spans="1:14" s="14" customFormat="1" ht="31.5" x14ac:dyDescent="0.25">
      <c r="A22" s="13" t="s">
        <v>234</v>
      </c>
      <c r="B22" s="12" t="s">
        <v>92</v>
      </c>
      <c r="C22" s="13">
        <v>26550</v>
      </c>
      <c r="D22" s="13" t="s">
        <v>22</v>
      </c>
      <c r="E22" s="40">
        <f>E24+E25</f>
        <v>0</v>
      </c>
      <c r="F22" s="40">
        <f t="shared" ref="F22:H22" si="4">F24+F25</f>
        <v>0</v>
      </c>
      <c r="G22" s="40">
        <f t="shared" si="4"/>
        <v>0</v>
      </c>
      <c r="H22" s="40">
        <f t="shared" si="4"/>
        <v>0</v>
      </c>
    </row>
    <row r="23" spans="1:14" ht="15.75" x14ac:dyDescent="0.25">
      <c r="A23" s="9"/>
      <c r="B23" s="10" t="s">
        <v>24</v>
      </c>
      <c r="C23" s="9"/>
      <c r="D23" s="9"/>
      <c r="E23" s="9"/>
      <c r="F23" s="9"/>
      <c r="G23" s="9"/>
      <c r="H23" s="9"/>
    </row>
    <row r="24" spans="1:14" ht="31.5" x14ac:dyDescent="0.25">
      <c r="A24" s="9" t="s">
        <v>93</v>
      </c>
      <c r="B24" s="10" t="s">
        <v>85</v>
      </c>
      <c r="C24" s="9">
        <v>26551</v>
      </c>
      <c r="D24" s="9" t="s">
        <v>22</v>
      </c>
      <c r="E24" s="9"/>
      <c r="F24" s="9"/>
      <c r="G24" s="9"/>
      <c r="H24" s="9"/>
    </row>
    <row r="25" spans="1:14" ht="31.5" x14ac:dyDescent="0.25">
      <c r="A25" s="9" t="s">
        <v>94</v>
      </c>
      <c r="B25" s="10" t="s">
        <v>95</v>
      </c>
      <c r="C25" s="9">
        <v>26552</v>
      </c>
      <c r="D25" s="9" t="s">
        <v>22</v>
      </c>
      <c r="E25" s="9"/>
      <c r="F25" s="9"/>
      <c r="G25" s="9"/>
      <c r="H25" s="9"/>
    </row>
    <row r="26" spans="1:14" s="46" customFormat="1" ht="62.25" x14ac:dyDescent="0.25">
      <c r="A26" s="44" t="s">
        <v>96</v>
      </c>
      <c r="B26" s="50" t="s">
        <v>292</v>
      </c>
      <c r="C26" s="44">
        <v>26600</v>
      </c>
      <c r="D26" s="44" t="s">
        <v>22</v>
      </c>
      <c r="E26" s="44"/>
      <c r="F26" s="44"/>
      <c r="G26" s="44"/>
      <c r="H26" s="44"/>
    </row>
    <row r="27" spans="1:14" ht="15.75" x14ac:dyDescent="0.25">
      <c r="A27" s="9"/>
      <c r="B27" s="10" t="s">
        <v>97</v>
      </c>
      <c r="C27" s="9">
        <v>26610</v>
      </c>
      <c r="D27" s="9"/>
      <c r="E27" s="9"/>
      <c r="F27" s="9"/>
      <c r="G27" s="9"/>
      <c r="H27" s="9"/>
    </row>
    <row r="28" spans="1:14" s="46" customFormat="1" ht="78.75" x14ac:dyDescent="0.25">
      <c r="A28" s="44" t="s">
        <v>98</v>
      </c>
      <c r="B28" s="43" t="s">
        <v>99</v>
      </c>
      <c r="C28" s="44">
        <v>26700</v>
      </c>
      <c r="D28" s="44" t="s">
        <v>22</v>
      </c>
      <c r="E28" s="44"/>
      <c r="F28" s="44"/>
      <c r="G28" s="44"/>
      <c r="H28" s="44"/>
    </row>
    <row r="29" spans="1:14" ht="15.75" x14ac:dyDescent="0.25">
      <c r="A29" s="9"/>
      <c r="B29" s="10" t="s">
        <v>97</v>
      </c>
      <c r="C29" s="9">
        <v>26710</v>
      </c>
      <c r="D29" s="9"/>
      <c r="E29" s="9"/>
      <c r="F29" s="9"/>
      <c r="G29" s="9"/>
      <c r="H29" s="9"/>
    </row>
    <row r="31" spans="1:14" ht="18.75" x14ac:dyDescent="0.3">
      <c r="A31" s="8" t="s">
        <v>100</v>
      </c>
      <c r="B31"/>
      <c r="C31" s="117"/>
      <c r="D31" s="117"/>
      <c r="E31" s="117"/>
      <c r="F31" s="11"/>
      <c r="G31" s="118" t="str">
        <f>'Раздел 1'!G163:H163</f>
        <v xml:space="preserve">Е.В.Котлова </v>
      </c>
      <c r="H31" s="118"/>
      <c r="I31" s="4"/>
      <c r="J31" s="17"/>
      <c r="K31" s="17"/>
      <c r="L31" s="17"/>
      <c r="M31" s="17"/>
      <c r="N31" s="17"/>
    </row>
    <row r="32" spans="1:14" x14ac:dyDescent="0.25">
      <c r="A32"/>
      <c r="B32"/>
      <c r="C32" s="116" t="s">
        <v>110</v>
      </c>
      <c r="D32" s="116"/>
      <c r="E32" s="116"/>
      <c r="F32" s="20" t="s">
        <v>111</v>
      </c>
      <c r="G32" s="116" t="s">
        <v>112</v>
      </c>
      <c r="H32" s="116"/>
      <c r="I32" s="4"/>
      <c r="J32" s="18"/>
      <c r="K32" s="18"/>
      <c r="L32" s="18"/>
      <c r="M32" s="18"/>
      <c r="N32" s="18"/>
    </row>
    <row r="33" spans="1:14" x14ac:dyDescent="0.25">
      <c r="A33"/>
      <c r="B33"/>
      <c r="C33"/>
      <c r="D33"/>
      <c r="E33"/>
      <c r="F33"/>
      <c r="G33" s="17"/>
      <c r="H33" s="17"/>
      <c r="I33" s="17"/>
      <c r="J33" s="17"/>
      <c r="K33" s="17"/>
      <c r="L33" s="17"/>
      <c r="M33" s="17"/>
      <c r="N33" s="17"/>
    </row>
    <row r="34" spans="1:14" ht="18.75" x14ac:dyDescent="0.3">
      <c r="A34" s="8" t="s">
        <v>102</v>
      </c>
      <c r="B34"/>
      <c r="C34" s="117"/>
      <c r="D34" s="117"/>
      <c r="E34" s="117"/>
      <c r="F34" s="11"/>
      <c r="G34" s="118"/>
      <c r="H34" s="118"/>
      <c r="I34" s="17"/>
      <c r="J34" s="17"/>
      <c r="K34" s="17"/>
      <c r="L34" s="4"/>
      <c r="M34" s="4"/>
      <c r="N34" s="4"/>
    </row>
    <row r="35" spans="1:14" x14ac:dyDescent="0.25">
      <c r="A35"/>
      <c r="B35"/>
      <c r="C35" s="116" t="s">
        <v>110</v>
      </c>
      <c r="D35" s="116"/>
      <c r="E35" s="116"/>
      <c r="F35" s="20" t="s">
        <v>111</v>
      </c>
      <c r="G35" s="116" t="s">
        <v>112</v>
      </c>
      <c r="H35" s="116"/>
      <c r="I35" s="17"/>
      <c r="J35" s="18"/>
      <c r="K35" s="18"/>
      <c r="L35" s="18"/>
      <c r="M35" s="18"/>
      <c r="N35" s="18"/>
    </row>
    <row r="36" spans="1:14" x14ac:dyDescent="0.25">
      <c r="A36"/>
      <c r="B36"/>
      <c r="C36"/>
      <c r="D36"/>
      <c r="E36"/>
      <c r="F36"/>
      <c r="G36" s="17"/>
      <c r="H36" s="17"/>
      <c r="I36" s="17"/>
      <c r="J36" s="17"/>
      <c r="K36" s="17"/>
      <c r="L36" s="17"/>
      <c r="M36" s="17"/>
      <c r="N36" s="17"/>
    </row>
    <row r="37" spans="1:14" x14ac:dyDescent="0.25">
      <c r="A37"/>
      <c r="B37"/>
      <c r="C37"/>
      <c r="D37"/>
      <c r="E37"/>
      <c r="F37"/>
      <c r="G37"/>
      <c r="H37"/>
    </row>
    <row r="38" spans="1:14" ht="18.75" x14ac:dyDescent="0.3">
      <c r="A38" s="8" t="s">
        <v>103</v>
      </c>
      <c r="B38"/>
      <c r="C38"/>
      <c r="D38"/>
      <c r="E38"/>
      <c r="F38"/>
      <c r="G38"/>
      <c r="H38"/>
    </row>
    <row r="39" spans="1:14" x14ac:dyDescent="0.25">
      <c r="A39"/>
      <c r="B39"/>
      <c r="C39"/>
      <c r="D39"/>
      <c r="E39"/>
      <c r="F39"/>
      <c r="G39"/>
      <c r="H39"/>
    </row>
    <row r="40" spans="1:14" x14ac:dyDescent="0.25">
      <c r="A40"/>
      <c r="B40"/>
      <c r="C40"/>
      <c r="D40"/>
      <c r="E40"/>
      <c r="F40"/>
      <c r="G40"/>
      <c r="H40"/>
    </row>
    <row r="41" spans="1:14" ht="18.75" x14ac:dyDescent="0.3">
      <c r="A41" s="121"/>
      <c r="B41" s="121"/>
      <c r="C41" s="121"/>
      <c r="D41" s="121"/>
      <c r="E41" s="121"/>
      <c r="F41" s="121"/>
      <c r="G41" s="121"/>
      <c r="H41" s="121"/>
      <c r="I41" s="121"/>
      <c r="J41" s="121"/>
    </row>
    <row r="42" spans="1:14" ht="18.75" x14ac:dyDescent="0.3">
      <c r="A42" s="121" t="s">
        <v>106</v>
      </c>
      <c r="B42" s="121"/>
      <c r="C42" s="121"/>
      <c r="D42" s="121"/>
      <c r="E42" s="121"/>
      <c r="F42" s="15"/>
      <c r="G42" s="15"/>
      <c r="H42" s="15"/>
      <c r="I42" s="15"/>
      <c r="J42" s="15"/>
    </row>
    <row r="43" spans="1:14" ht="44.25" customHeight="1" x14ac:dyDescent="0.3">
      <c r="A43" s="108" t="s">
        <v>312</v>
      </c>
      <c r="B43" s="108"/>
      <c r="C43" s="108"/>
      <c r="D43" s="108"/>
      <c r="E43" s="108"/>
      <c r="F43" s="15"/>
      <c r="G43" s="15"/>
      <c r="H43" s="15"/>
      <c r="I43" s="15"/>
      <c r="J43" s="15"/>
    </row>
    <row r="44" spans="1:14" ht="15.75" x14ac:dyDescent="0.25">
      <c r="A44" s="122" t="s">
        <v>108</v>
      </c>
      <c r="B44" s="122"/>
      <c r="C44" s="122"/>
      <c r="D44" s="122"/>
      <c r="E44" s="122"/>
      <c r="F44" s="16"/>
      <c r="G44" s="16"/>
      <c r="H44" s="16"/>
      <c r="I44" s="16"/>
      <c r="J44" s="16"/>
    </row>
    <row r="45" spans="1:14" ht="15.75" x14ac:dyDescent="0.25">
      <c r="A45" s="122" t="s">
        <v>107</v>
      </c>
      <c r="B45" s="122"/>
      <c r="C45" s="122"/>
      <c r="D45" s="122"/>
      <c r="E45" s="122"/>
      <c r="F45" s="16"/>
      <c r="G45" s="16"/>
      <c r="H45" s="16"/>
      <c r="I45" s="16"/>
      <c r="J45" s="16"/>
    </row>
    <row r="46" spans="1:14" ht="18.75" x14ac:dyDescent="0.3">
      <c r="A46" s="123" t="s">
        <v>313</v>
      </c>
      <c r="B46" s="123"/>
      <c r="C46" s="123"/>
      <c r="D46" s="123"/>
      <c r="E46" s="123"/>
      <c r="F46" s="15"/>
      <c r="G46" s="15"/>
      <c r="H46" s="15"/>
      <c r="I46" s="15"/>
      <c r="J46" s="15"/>
    </row>
    <row r="47" spans="1:14" ht="15.75" x14ac:dyDescent="0.25">
      <c r="A47" s="124" t="s">
        <v>105</v>
      </c>
      <c r="B47" s="124"/>
      <c r="C47" s="124"/>
      <c r="D47" s="124"/>
      <c r="E47" s="124"/>
      <c r="F47" s="16"/>
      <c r="G47" s="16"/>
      <c r="H47" s="16"/>
      <c r="I47" s="16"/>
      <c r="J47" s="16"/>
    </row>
    <row r="48" spans="1:14" ht="18.75" x14ac:dyDescent="0.3">
      <c r="A48" s="121" t="s">
        <v>104</v>
      </c>
      <c r="B48" s="121"/>
      <c r="C48" s="121"/>
      <c r="D48" s="121"/>
      <c r="E48" s="121"/>
      <c r="F48" s="15"/>
      <c r="G48" s="15"/>
      <c r="H48" s="15"/>
      <c r="I48" s="15"/>
      <c r="J48" s="15"/>
    </row>
    <row r="49" spans="1:10" ht="18.75" x14ac:dyDescent="0.3">
      <c r="A49" s="121" t="s">
        <v>314</v>
      </c>
      <c r="B49" s="121"/>
      <c r="C49" s="121"/>
      <c r="D49" s="121"/>
      <c r="E49" s="121"/>
      <c r="F49" s="15"/>
      <c r="G49" s="15"/>
      <c r="H49" s="15"/>
      <c r="I49" s="15"/>
      <c r="J49" s="15"/>
    </row>
    <row r="50" spans="1:10" ht="18.7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</row>
  </sheetData>
  <mergeCells count="22">
    <mergeCell ref="A49:E49"/>
    <mergeCell ref="G31:H31"/>
    <mergeCell ref="G34:H34"/>
    <mergeCell ref="C32:E32"/>
    <mergeCell ref="G32:H32"/>
    <mergeCell ref="C35:E35"/>
    <mergeCell ref="A42:E42"/>
    <mergeCell ref="A43:E43"/>
    <mergeCell ref="A44:E44"/>
    <mergeCell ref="A45:E45"/>
    <mergeCell ref="A46:E46"/>
    <mergeCell ref="A47:E47"/>
    <mergeCell ref="A48:E48"/>
    <mergeCell ref="C34:E34"/>
    <mergeCell ref="A41:J41"/>
    <mergeCell ref="G35:H35"/>
    <mergeCell ref="C31:E31"/>
    <mergeCell ref="A2:A3"/>
    <mergeCell ref="B2:B3"/>
    <mergeCell ref="C2:C3"/>
    <mergeCell ref="D2:D3"/>
    <mergeCell ref="E2:H2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0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11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16" location="примечания!A47" display="в соответствии с Федеральным законом № 223-ФЗ14"/>
    <hyperlink ref="B20" location="примечания!A47" display="в соответствии с Федеральным законом № 223-ФЗ14"/>
    <hyperlink ref="B21" location="примечания!A49" display="за счет субсидий, предоставляемых на осуществление капитальных вложений15"/>
    <hyperlink ref="B26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U144"/>
  <sheetViews>
    <sheetView view="pageBreakPreview" zoomScaleNormal="100" zoomScaleSheetLayoutView="100" workbookViewId="0">
      <selection activeCell="BW16" sqref="BW16:CJ16"/>
    </sheetView>
  </sheetViews>
  <sheetFormatPr defaultColWidth="1.140625" defaultRowHeight="15.75" x14ac:dyDescent="0.25"/>
  <cols>
    <col min="1" max="2" width="7.42578125" style="22" bestFit="1" customWidth="1"/>
    <col min="3" max="18" width="1.140625" style="22"/>
    <col min="19" max="19" width="11.7109375" style="22" bestFit="1" customWidth="1"/>
    <col min="20" max="124" width="1.140625" style="22"/>
    <col min="125" max="125" width="13.42578125" style="22" customWidth="1"/>
    <col min="126" max="256" width="1.140625" style="22"/>
    <col min="257" max="257" width="7.42578125" style="22" bestFit="1" customWidth="1"/>
    <col min="258" max="274" width="1.140625" style="22"/>
    <col min="275" max="275" width="11.7109375" style="22" bestFit="1" customWidth="1"/>
    <col min="276" max="512" width="1.140625" style="22"/>
    <col min="513" max="513" width="7.42578125" style="22" bestFit="1" customWidth="1"/>
    <col min="514" max="530" width="1.140625" style="22"/>
    <col min="531" max="531" width="11.7109375" style="22" bestFit="1" customWidth="1"/>
    <col min="532" max="768" width="1.140625" style="22"/>
    <col min="769" max="769" width="7.42578125" style="22" bestFit="1" customWidth="1"/>
    <col min="770" max="786" width="1.140625" style="22"/>
    <col min="787" max="787" width="11.7109375" style="22" bestFit="1" customWidth="1"/>
    <col min="788" max="1024" width="1.140625" style="22"/>
    <col min="1025" max="1025" width="7.42578125" style="22" bestFit="1" customWidth="1"/>
    <col min="1026" max="1042" width="1.140625" style="22"/>
    <col min="1043" max="1043" width="11.7109375" style="22" bestFit="1" customWidth="1"/>
    <col min="1044" max="1280" width="1.140625" style="22"/>
    <col min="1281" max="1281" width="7.42578125" style="22" bestFit="1" customWidth="1"/>
    <col min="1282" max="1298" width="1.140625" style="22"/>
    <col min="1299" max="1299" width="11.7109375" style="22" bestFit="1" customWidth="1"/>
    <col min="1300" max="1536" width="1.140625" style="22"/>
    <col min="1537" max="1537" width="7.42578125" style="22" bestFit="1" customWidth="1"/>
    <col min="1538" max="1554" width="1.140625" style="22"/>
    <col min="1555" max="1555" width="11.7109375" style="22" bestFit="1" customWidth="1"/>
    <col min="1556" max="1792" width="1.140625" style="22"/>
    <col min="1793" max="1793" width="7.42578125" style="22" bestFit="1" customWidth="1"/>
    <col min="1794" max="1810" width="1.140625" style="22"/>
    <col min="1811" max="1811" width="11.7109375" style="22" bestFit="1" customWidth="1"/>
    <col min="1812" max="2048" width="1.140625" style="22"/>
    <col min="2049" max="2049" width="7.42578125" style="22" bestFit="1" customWidth="1"/>
    <col min="2050" max="2066" width="1.140625" style="22"/>
    <col min="2067" max="2067" width="11.7109375" style="22" bestFit="1" customWidth="1"/>
    <col min="2068" max="2304" width="1.140625" style="22"/>
    <col min="2305" max="2305" width="7.42578125" style="22" bestFit="1" customWidth="1"/>
    <col min="2306" max="2322" width="1.140625" style="22"/>
    <col min="2323" max="2323" width="11.7109375" style="22" bestFit="1" customWidth="1"/>
    <col min="2324" max="2560" width="1.140625" style="22"/>
    <col min="2561" max="2561" width="7.42578125" style="22" bestFit="1" customWidth="1"/>
    <col min="2562" max="2578" width="1.140625" style="22"/>
    <col min="2579" max="2579" width="11.7109375" style="22" bestFit="1" customWidth="1"/>
    <col min="2580" max="2816" width="1.140625" style="22"/>
    <col min="2817" max="2817" width="7.42578125" style="22" bestFit="1" customWidth="1"/>
    <col min="2818" max="2834" width="1.140625" style="22"/>
    <col min="2835" max="2835" width="11.7109375" style="22" bestFit="1" customWidth="1"/>
    <col min="2836" max="3072" width="1.140625" style="22"/>
    <col min="3073" max="3073" width="7.42578125" style="22" bestFit="1" customWidth="1"/>
    <col min="3074" max="3090" width="1.140625" style="22"/>
    <col min="3091" max="3091" width="11.7109375" style="22" bestFit="1" customWidth="1"/>
    <col min="3092" max="3328" width="1.140625" style="22"/>
    <col min="3329" max="3329" width="7.42578125" style="22" bestFit="1" customWidth="1"/>
    <col min="3330" max="3346" width="1.140625" style="22"/>
    <col min="3347" max="3347" width="11.7109375" style="22" bestFit="1" customWidth="1"/>
    <col min="3348" max="3584" width="1.140625" style="22"/>
    <col min="3585" max="3585" width="7.42578125" style="22" bestFit="1" customWidth="1"/>
    <col min="3586" max="3602" width="1.140625" style="22"/>
    <col min="3603" max="3603" width="11.7109375" style="22" bestFit="1" customWidth="1"/>
    <col min="3604" max="3840" width="1.140625" style="22"/>
    <col min="3841" max="3841" width="7.42578125" style="22" bestFit="1" customWidth="1"/>
    <col min="3842" max="3858" width="1.140625" style="22"/>
    <col min="3859" max="3859" width="11.7109375" style="22" bestFit="1" customWidth="1"/>
    <col min="3860" max="4096" width="1.140625" style="22"/>
    <col min="4097" max="4097" width="7.42578125" style="22" bestFit="1" customWidth="1"/>
    <col min="4098" max="4114" width="1.140625" style="22"/>
    <col min="4115" max="4115" width="11.7109375" style="22" bestFit="1" customWidth="1"/>
    <col min="4116" max="4352" width="1.140625" style="22"/>
    <col min="4353" max="4353" width="7.42578125" style="22" bestFit="1" customWidth="1"/>
    <col min="4354" max="4370" width="1.140625" style="22"/>
    <col min="4371" max="4371" width="11.7109375" style="22" bestFit="1" customWidth="1"/>
    <col min="4372" max="4608" width="1.140625" style="22"/>
    <col min="4609" max="4609" width="7.42578125" style="22" bestFit="1" customWidth="1"/>
    <col min="4610" max="4626" width="1.140625" style="22"/>
    <col min="4627" max="4627" width="11.7109375" style="22" bestFit="1" customWidth="1"/>
    <col min="4628" max="4864" width="1.140625" style="22"/>
    <col min="4865" max="4865" width="7.42578125" style="22" bestFit="1" customWidth="1"/>
    <col min="4866" max="4882" width="1.140625" style="22"/>
    <col min="4883" max="4883" width="11.7109375" style="22" bestFit="1" customWidth="1"/>
    <col min="4884" max="5120" width="1.140625" style="22"/>
    <col min="5121" max="5121" width="7.42578125" style="22" bestFit="1" customWidth="1"/>
    <col min="5122" max="5138" width="1.140625" style="22"/>
    <col min="5139" max="5139" width="11.7109375" style="22" bestFit="1" customWidth="1"/>
    <col min="5140" max="5376" width="1.140625" style="22"/>
    <col min="5377" max="5377" width="7.42578125" style="22" bestFit="1" customWidth="1"/>
    <col min="5378" max="5394" width="1.140625" style="22"/>
    <col min="5395" max="5395" width="11.7109375" style="22" bestFit="1" customWidth="1"/>
    <col min="5396" max="5632" width="1.140625" style="22"/>
    <col min="5633" max="5633" width="7.42578125" style="22" bestFit="1" customWidth="1"/>
    <col min="5634" max="5650" width="1.140625" style="22"/>
    <col min="5651" max="5651" width="11.7109375" style="22" bestFit="1" customWidth="1"/>
    <col min="5652" max="5888" width="1.140625" style="22"/>
    <col min="5889" max="5889" width="7.42578125" style="22" bestFit="1" customWidth="1"/>
    <col min="5890" max="5906" width="1.140625" style="22"/>
    <col min="5907" max="5907" width="11.7109375" style="22" bestFit="1" customWidth="1"/>
    <col min="5908" max="6144" width="1.140625" style="22"/>
    <col min="6145" max="6145" width="7.42578125" style="22" bestFit="1" customWidth="1"/>
    <col min="6146" max="6162" width="1.140625" style="22"/>
    <col min="6163" max="6163" width="11.7109375" style="22" bestFit="1" customWidth="1"/>
    <col min="6164" max="6400" width="1.140625" style="22"/>
    <col min="6401" max="6401" width="7.42578125" style="22" bestFit="1" customWidth="1"/>
    <col min="6402" max="6418" width="1.140625" style="22"/>
    <col min="6419" max="6419" width="11.7109375" style="22" bestFit="1" customWidth="1"/>
    <col min="6420" max="6656" width="1.140625" style="22"/>
    <col min="6657" max="6657" width="7.42578125" style="22" bestFit="1" customWidth="1"/>
    <col min="6658" max="6674" width="1.140625" style="22"/>
    <col min="6675" max="6675" width="11.7109375" style="22" bestFit="1" customWidth="1"/>
    <col min="6676" max="6912" width="1.140625" style="22"/>
    <col min="6913" max="6913" width="7.42578125" style="22" bestFit="1" customWidth="1"/>
    <col min="6914" max="6930" width="1.140625" style="22"/>
    <col min="6931" max="6931" width="11.7109375" style="22" bestFit="1" customWidth="1"/>
    <col min="6932" max="7168" width="1.140625" style="22"/>
    <col min="7169" max="7169" width="7.42578125" style="22" bestFit="1" customWidth="1"/>
    <col min="7170" max="7186" width="1.140625" style="22"/>
    <col min="7187" max="7187" width="11.7109375" style="22" bestFit="1" customWidth="1"/>
    <col min="7188" max="7424" width="1.140625" style="22"/>
    <col min="7425" max="7425" width="7.42578125" style="22" bestFit="1" customWidth="1"/>
    <col min="7426" max="7442" width="1.140625" style="22"/>
    <col min="7443" max="7443" width="11.7109375" style="22" bestFit="1" customWidth="1"/>
    <col min="7444" max="7680" width="1.140625" style="22"/>
    <col min="7681" max="7681" width="7.42578125" style="22" bestFit="1" customWidth="1"/>
    <col min="7682" max="7698" width="1.140625" style="22"/>
    <col min="7699" max="7699" width="11.7109375" style="22" bestFit="1" customWidth="1"/>
    <col min="7700" max="7936" width="1.140625" style="22"/>
    <col min="7937" max="7937" width="7.42578125" style="22" bestFit="1" customWidth="1"/>
    <col min="7938" max="7954" width="1.140625" style="22"/>
    <col min="7955" max="7955" width="11.7109375" style="22" bestFit="1" customWidth="1"/>
    <col min="7956" max="8192" width="1.140625" style="22"/>
    <col min="8193" max="8193" width="7.42578125" style="22" bestFit="1" customWidth="1"/>
    <col min="8194" max="8210" width="1.140625" style="22"/>
    <col min="8211" max="8211" width="11.7109375" style="22" bestFit="1" customWidth="1"/>
    <col min="8212" max="8448" width="1.140625" style="22"/>
    <col min="8449" max="8449" width="7.42578125" style="22" bestFit="1" customWidth="1"/>
    <col min="8450" max="8466" width="1.140625" style="22"/>
    <col min="8467" max="8467" width="11.7109375" style="22" bestFit="1" customWidth="1"/>
    <col min="8468" max="8704" width="1.140625" style="22"/>
    <col min="8705" max="8705" width="7.42578125" style="22" bestFit="1" customWidth="1"/>
    <col min="8706" max="8722" width="1.140625" style="22"/>
    <col min="8723" max="8723" width="11.7109375" style="22" bestFit="1" customWidth="1"/>
    <col min="8724" max="8960" width="1.140625" style="22"/>
    <col min="8961" max="8961" width="7.42578125" style="22" bestFit="1" customWidth="1"/>
    <col min="8962" max="8978" width="1.140625" style="22"/>
    <col min="8979" max="8979" width="11.7109375" style="22" bestFit="1" customWidth="1"/>
    <col min="8980" max="9216" width="1.140625" style="22"/>
    <col min="9217" max="9217" width="7.42578125" style="22" bestFit="1" customWidth="1"/>
    <col min="9218" max="9234" width="1.140625" style="22"/>
    <col min="9235" max="9235" width="11.7109375" style="22" bestFit="1" customWidth="1"/>
    <col min="9236" max="9472" width="1.140625" style="22"/>
    <col min="9473" max="9473" width="7.42578125" style="22" bestFit="1" customWidth="1"/>
    <col min="9474" max="9490" width="1.140625" style="22"/>
    <col min="9491" max="9491" width="11.7109375" style="22" bestFit="1" customWidth="1"/>
    <col min="9492" max="9728" width="1.140625" style="22"/>
    <col min="9729" max="9729" width="7.42578125" style="22" bestFit="1" customWidth="1"/>
    <col min="9730" max="9746" width="1.140625" style="22"/>
    <col min="9747" max="9747" width="11.7109375" style="22" bestFit="1" customWidth="1"/>
    <col min="9748" max="9984" width="1.140625" style="22"/>
    <col min="9985" max="9985" width="7.42578125" style="22" bestFit="1" customWidth="1"/>
    <col min="9986" max="10002" width="1.140625" style="22"/>
    <col min="10003" max="10003" width="11.7109375" style="22" bestFit="1" customWidth="1"/>
    <col min="10004" max="10240" width="1.140625" style="22"/>
    <col min="10241" max="10241" width="7.42578125" style="22" bestFit="1" customWidth="1"/>
    <col min="10242" max="10258" width="1.140625" style="22"/>
    <col min="10259" max="10259" width="11.7109375" style="22" bestFit="1" customWidth="1"/>
    <col min="10260" max="10496" width="1.140625" style="22"/>
    <col min="10497" max="10497" width="7.42578125" style="22" bestFit="1" customWidth="1"/>
    <col min="10498" max="10514" width="1.140625" style="22"/>
    <col min="10515" max="10515" width="11.7109375" style="22" bestFit="1" customWidth="1"/>
    <col min="10516" max="10752" width="1.140625" style="22"/>
    <col min="10753" max="10753" width="7.42578125" style="22" bestFit="1" customWidth="1"/>
    <col min="10754" max="10770" width="1.140625" style="22"/>
    <col min="10771" max="10771" width="11.7109375" style="22" bestFit="1" customWidth="1"/>
    <col min="10772" max="11008" width="1.140625" style="22"/>
    <col min="11009" max="11009" width="7.42578125" style="22" bestFit="1" customWidth="1"/>
    <col min="11010" max="11026" width="1.140625" style="22"/>
    <col min="11027" max="11027" width="11.7109375" style="22" bestFit="1" customWidth="1"/>
    <col min="11028" max="11264" width="1.140625" style="22"/>
    <col min="11265" max="11265" width="7.42578125" style="22" bestFit="1" customWidth="1"/>
    <col min="11266" max="11282" width="1.140625" style="22"/>
    <col min="11283" max="11283" width="11.7109375" style="22" bestFit="1" customWidth="1"/>
    <col min="11284" max="11520" width="1.140625" style="22"/>
    <col min="11521" max="11521" width="7.42578125" style="22" bestFit="1" customWidth="1"/>
    <col min="11522" max="11538" width="1.140625" style="22"/>
    <col min="11539" max="11539" width="11.7109375" style="22" bestFit="1" customWidth="1"/>
    <col min="11540" max="11776" width="1.140625" style="22"/>
    <col min="11777" max="11777" width="7.42578125" style="22" bestFit="1" customWidth="1"/>
    <col min="11778" max="11794" width="1.140625" style="22"/>
    <col min="11795" max="11795" width="11.7109375" style="22" bestFit="1" customWidth="1"/>
    <col min="11796" max="12032" width="1.140625" style="22"/>
    <col min="12033" max="12033" width="7.42578125" style="22" bestFit="1" customWidth="1"/>
    <col min="12034" max="12050" width="1.140625" style="22"/>
    <col min="12051" max="12051" width="11.7109375" style="22" bestFit="1" customWidth="1"/>
    <col min="12052" max="12288" width="1.140625" style="22"/>
    <col min="12289" max="12289" width="7.42578125" style="22" bestFit="1" customWidth="1"/>
    <col min="12290" max="12306" width="1.140625" style="22"/>
    <col min="12307" max="12307" width="11.7109375" style="22" bestFit="1" customWidth="1"/>
    <col min="12308" max="12544" width="1.140625" style="22"/>
    <col min="12545" max="12545" width="7.42578125" style="22" bestFit="1" customWidth="1"/>
    <col min="12546" max="12562" width="1.140625" style="22"/>
    <col min="12563" max="12563" width="11.7109375" style="22" bestFit="1" customWidth="1"/>
    <col min="12564" max="12800" width="1.140625" style="22"/>
    <col min="12801" max="12801" width="7.42578125" style="22" bestFit="1" customWidth="1"/>
    <col min="12802" max="12818" width="1.140625" style="22"/>
    <col min="12819" max="12819" width="11.7109375" style="22" bestFit="1" customWidth="1"/>
    <col min="12820" max="13056" width="1.140625" style="22"/>
    <col min="13057" max="13057" width="7.42578125" style="22" bestFit="1" customWidth="1"/>
    <col min="13058" max="13074" width="1.140625" style="22"/>
    <col min="13075" max="13075" width="11.7109375" style="22" bestFit="1" customWidth="1"/>
    <col min="13076" max="13312" width="1.140625" style="22"/>
    <col min="13313" max="13313" width="7.42578125" style="22" bestFit="1" customWidth="1"/>
    <col min="13314" max="13330" width="1.140625" style="22"/>
    <col min="13331" max="13331" width="11.7109375" style="22" bestFit="1" customWidth="1"/>
    <col min="13332" max="13568" width="1.140625" style="22"/>
    <col min="13569" max="13569" width="7.42578125" style="22" bestFit="1" customWidth="1"/>
    <col min="13570" max="13586" width="1.140625" style="22"/>
    <col min="13587" max="13587" width="11.7109375" style="22" bestFit="1" customWidth="1"/>
    <col min="13588" max="13824" width="1.140625" style="22"/>
    <col min="13825" max="13825" width="7.42578125" style="22" bestFit="1" customWidth="1"/>
    <col min="13826" max="13842" width="1.140625" style="22"/>
    <col min="13843" max="13843" width="11.7109375" style="22" bestFit="1" customWidth="1"/>
    <col min="13844" max="14080" width="1.140625" style="22"/>
    <col min="14081" max="14081" width="7.42578125" style="22" bestFit="1" customWidth="1"/>
    <col min="14082" max="14098" width="1.140625" style="22"/>
    <col min="14099" max="14099" width="11.7109375" style="22" bestFit="1" customWidth="1"/>
    <col min="14100" max="14336" width="1.140625" style="22"/>
    <col min="14337" max="14337" width="7.42578125" style="22" bestFit="1" customWidth="1"/>
    <col min="14338" max="14354" width="1.140625" style="22"/>
    <col min="14355" max="14355" width="11.7109375" style="22" bestFit="1" customWidth="1"/>
    <col min="14356" max="14592" width="1.140625" style="22"/>
    <col min="14593" max="14593" width="7.42578125" style="22" bestFit="1" customWidth="1"/>
    <col min="14594" max="14610" width="1.140625" style="22"/>
    <col min="14611" max="14611" width="11.7109375" style="22" bestFit="1" customWidth="1"/>
    <col min="14612" max="14848" width="1.140625" style="22"/>
    <col min="14849" max="14849" width="7.42578125" style="22" bestFit="1" customWidth="1"/>
    <col min="14850" max="14866" width="1.140625" style="22"/>
    <col min="14867" max="14867" width="11.7109375" style="22" bestFit="1" customWidth="1"/>
    <col min="14868" max="15104" width="1.140625" style="22"/>
    <col min="15105" max="15105" width="7.42578125" style="22" bestFit="1" customWidth="1"/>
    <col min="15106" max="15122" width="1.140625" style="22"/>
    <col min="15123" max="15123" width="11.7109375" style="22" bestFit="1" customWidth="1"/>
    <col min="15124" max="15360" width="1.140625" style="22"/>
    <col min="15361" max="15361" width="7.42578125" style="22" bestFit="1" customWidth="1"/>
    <col min="15362" max="15378" width="1.140625" style="22"/>
    <col min="15379" max="15379" width="11.7109375" style="22" bestFit="1" customWidth="1"/>
    <col min="15380" max="15616" width="1.140625" style="22"/>
    <col min="15617" max="15617" width="7.42578125" style="22" bestFit="1" customWidth="1"/>
    <col min="15618" max="15634" width="1.140625" style="22"/>
    <col min="15635" max="15635" width="11.7109375" style="22" bestFit="1" customWidth="1"/>
    <col min="15636" max="15872" width="1.140625" style="22"/>
    <col min="15873" max="15873" width="7.42578125" style="22" bestFit="1" customWidth="1"/>
    <col min="15874" max="15890" width="1.140625" style="22"/>
    <col min="15891" max="15891" width="11.7109375" style="22" bestFit="1" customWidth="1"/>
    <col min="15892" max="16128" width="1.140625" style="22"/>
    <col min="16129" max="16129" width="7.42578125" style="22" bestFit="1" customWidth="1"/>
    <col min="16130" max="16146" width="1.140625" style="22"/>
    <col min="16147" max="16147" width="11.7109375" style="22" bestFit="1" customWidth="1"/>
    <col min="16148" max="16384" width="1.140625" style="22"/>
  </cols>
  <sheetData>
    <row r="1" spans="1:123" s="53" customFormat="1" x14ac:dyDescent="0.25">
      <c r="A1" s="155" t="s">
        <v>113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</row>
    <row r="2" spans="1:123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</row>
    <row r="3" spans="1:123" s="53" customFormat="1" x14ac:dyDescent="0.25">
      <c r="A3" s="155" t="s">
        <v>309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</row>
    <row r="4" spans="1:123" s="26" customFormat="1" ht="12.75" x14ac:dyDescent="0.2"/>
    <row r="5" spans="1:123" x14ac:dyDescent="0.25">
      <c r="A5" s="22" t="s">
        <v>114</v>
      </c>
      <c r="T5" s="156" t="s">
        <v>338</v>
      </c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</row>
    <row r="6" spans="1:123" s="27" customFormat="1" ht="9.75" x14ac:dyDescent="0.2">
      <c r="A6" s="25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</row>
    <row r="7" spans="1:123" s="26" customFormat="1" ht="12.75" x14ac:dyDescent="0.2">
      <c r="A7" s="149" t="s">
        <v>116</v>
      </c>
      <c r="B7" s="150"/>
      <c r="C7" s="150"/>
      <c r="D7" s="151"/>
      <c r="E7" s="149" t="s">
        <v>117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149" t="s">
        <v>118</v>
      </c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1"/>
      <c r="AG7" s="143" t="s">
        <v>119</v>
      </c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5"/>
      <c r="CK7" s="149" t="s">
        <v>120</v>
      </c>
      <c r="CL7" s="150"/>
      <c r="CM7" s="150"/>
      <c r="CN7" s="150"/>
      <c r="CO7" s="150"/>
      <c r="CP7" s="150"/>
      <c r="CQ7" s="150"/>
      <c r="CR7" s="150"/>
      <c r="CS7" s="150"/>
      <c r="CT7" s="150"/>
      <c r="CU7" s="151"/>
      <c r="CV7" s="149" t="s">
        <v>121</v>
      </c>
      <c r="CW7" s="150"/>
      <c r="CX7" s="150"/>
      <c r="CY7" s="150"/>
      <c r="CZ7" s="150"/>
      <c r="DA7" s="150"/>
      <c r="DB7" s="150"/>
      <c r="DC7" s="150"/>
      <c r="DD7" s="150"/>
      <c r="DE7" s="151"/>
      <c r="DF7" s="149" t="s">
        <v>122</v>
      </c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1"/>
    </row>
    <row r="8" spans="1:123" s="26" customFormat="1" ht="12.75" x14ac:dyDescent="0.2">
      <c r="A8" s="146" t="s">
        <v>123</v>
      </c>
      <c r="B8" s="147"/>
      <c r="C8" s="147"/>
      <c r="D8" s="148"/>
      <c r="E8" s="146" t="s">
        <v>124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  <c r="U8" s="146" t="s">
        <v>125</v>
      </c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8"/>
      <c r="AG8" s="149" t="s">
        <v>126</v>
      </c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1"/>
      <c r="AU8" s="143" t="s">
        <v>24</v>
      </c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5"/>
      <c r="CK8" s="146" t="s">
        <v>127</v>
      </c>
      <c r="CL8" s="147"/>
      <c r="CM8" s="147"/>
      <c r="CN8" s="147"/>
      <c r="CO8" s="147"/>
      <c r="CP8" s="147"/>
      <c r="CQ8" s="147"/>
      <c r="CR8" s="147"/>
      <c r="CS8" s="147"/>
      <c r="CT8" s="147"/>
      <c r="CU8" s="148"/>
      <c r="CV8" s="146" t="s">
        <v>128</v>
      </c>
      <c r="CW8" s="147"/>
      <c r="CX8" s="147"/>
      <c r="CY8" s="147"/>
      <c r="CZ8" s="147"/>
      <c r="DA8" s="147"/>
      <c r="DB8" s="147"/>
      <c r="DC8" s="147"/>
      <c r="DD8" s="147"/>
      <c r="DE8" s="148"/>
      <c r="DF8" s="146" t="s">
        <v>129</v>
      </c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8"/>
    </row>
    <row r="9" spans="1:123" s="26" customFormat="1" ht="12.75" x14ac:dyDescent="0.2">
      <c r="A9" s="146"/>
      <c r="B9" s="147"/>
      <c r="C9" s="147"/>
      <c r="D9" s="148"/>
      <c r="E9" s="146" t="s">
        <v>130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8"/>
      <c r="U9" s="146" t="s">
        <v>131</v>
      </c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8"/>
      <c r="AG9" s="146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9" t="s">
        <v>132</v>
      </c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 t="s">
        <v>133</v>
      </c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1"/>
      <c r="BW9" s="149" t="s">
        <v>133</v>
      </c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1"/>
      <c r="CK9" s="146" t="s">
        <v>134</v>
      </c>
      <c r="CL9" s="147"/>
      <c r="CM9" s="147"/>
      <c r="CN9" s="147"/>
      <c r="CO9" s="147"/>
      <c r="CP9" s="147"/>
      <c r="CQ9" s="147"/>
      <c r="CR9" s="147"/>
      <c r="CS9" s="147"/>
      <c r="CT9" s="147"/>
      <c r="CU9" s="148"/>
      <c r="CV9" s="146"/>
      <c r="CW9" s="147"/>
      <c r="CX9" s="147"/>
      <c r="CY9" s="147"/>
      <c r="CZ9" s="147"/>
      <c r="DA9" s="147"/>
      <c r="DB9" s="147"/>
      <c r="DC9" s="147"/>
      <c r="DD9" s="147"/>
      <c r="DE9" s="148"/>
      <c r="DF9" s="146" t="s">
        <v>135</v>
      </c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8"/>
    </row>
    <row r="10" spans="1:123" s="26" customFormat="1" ht="12.75" x14ac:dyDescent="0.2">
      <c r="A10" s="146"/>
      <c r="B10" s="147"/>
      <c r="C10" s="147"/>
      <c r="D10" s="148"/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8"/>
      <c r="U10" s="14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146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8"/>
      <c r="AU10" s="146" t="s">
        <v>134</v>
      </c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8"/>
      <c r="BI10" s="146" t="s">
        <v>136</v>
      </c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8"/>
      <c r="BW10" s="146" t="s">
        <v>137</v>
      </c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8"/>
      <c r="CK10" s="146" t="s">
        <v>138</v>
      </c>
      <c r="CL10" s="147"/>
      <c r="CM10" s="147"/>
      <c r="CN10" s="147"/>
      <c r="CO10" s="147"/>
      <c r="CP10" s="147"/>
      <c r="CQ10" s="147"/>
      <c r="CR10" s="147"/>
      <c r="CS10" s="147"/>
      <c r="CT10" s="147"/>
      <c r="CU10" s="148"/>
      <c r="CV10" s="146"/>
      <c r="CW10" s="147"/>
      <c r="CX10" s="147"/>
      <c r="CY10" s="147"/>
      <c r="CZ10" s="147"/>
      <c r="DA10" s="147"/>
      <c r="DB10" s="147"/>
      <c r="DC10" s="147"/>
      <c r="DD10" s="147"/>
      <c r="DE10" s="148"/>
      <c r="DF10" s="146" t="s">
        <v>139</v>
      </c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8"/>
    </row>
    <row r="11" spans="1:123" s="26" customFormat="1" ht="12.75" x14ac:dyDescent="0.2">
      <c r="A11" s="146"/>
      <c r="B11" s="147"/>
      <c r="C11" s="147"/>
      <c r="D11" s="148"/>
      <c r="E11" s="146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8"/>
      <c r="U11" s="146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8"/>
      <c r="AG11" s="146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140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8"/>
      <c r="BI11" s="146" t="s">
        <v>141</v>
      </c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8"/>
      <c r="BW11" s="146" t="s">
        <v>141</v>
      </c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8"/>
      <c r="CK11" s="146"/>
      <c r="CL11" s="147"/>
      <c r="CM11" s="147"/>
      <c r="CN11" s="147"/>
      <c r="CO11" s="147"/>
      <c r="CP11" s="147"/>
      <c r="CQ11" s="147"/>
      <c r="CR11" s="147"/>
      <c r="CS11" s="147"/>
      <c r="CT11" s="147"/>
      <c r="CU11" s="148"/>
      <c r="CV11" s="146"/>
      <c r="CW11" s="147"/>
      <c r="CX11" s="147"/>
      <c r="CY11" s="147"/>
      <c r="CZ11" s="147"/>
      <c r="DA11" s="147"/>
      <c r="DB11" s="147"/>
      <c r="DC11" s="147"/>
      <c r="DD11" s="147"/>
      <c r="DE11" s="148"/>
      <c r="DF11" s="146" t="s">
        <v>142</v>
      </c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8"/>
    </row>
    <row r="12" spans="1:123" s="26" customFormat="1" ht="12.75" x14ac:dyDescent="0.2">
      <c r="A12" s="143">
        <v>1</v>
      </c>
      <c r="B12" s="144"/>
      <c r="C12" s="144"/>
      <c r="D12" s="145"/>
      <c r="E12" s="143">
        <v>2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5"/>
      <c r="U12" s="143">
        <v>3</v>
      </c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5"/>
      <c r="AG12" s="143">
        <v>4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5"/>
      <c r="AU12" s="143">
        <v>5</v>
      </c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5"/>
      <c r="BI12" s="143">
        <v>6</v>
      </c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5"/>
      <c r="BW12" s="143">
        <v>7</v>
      </c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5"/>
      <c r="CK12" s="143">
        <v>8</v>
      </c>
      <c r="CL12" s="144"/>
      <c r="CM12" s="144"/>
      <c r="CN12" s="144"/>
      <c r="CO12" s="144"/>
      <c r="CP12" s="144"/>
      <c r="CQ12" s="144"/>
      <c r="CR12" s="144"/>
      <c r="CS12" s="144"/>
      <c r="CT12" s="144"/>
      <c r="CU12" s="145"/>
      <c r="CV12" s="143">
        <v>9</v>
      </c>
      <c r="CW12" s="144"/>
      <c r="CX12" s="144"/>
      <c r="CY12" s="144"/>
      <c r="CZ12" s="144"/>
      <c r="DA12" s="144"/>
      <c r="DB12" s="144"/>
      <c r="DC12" s="144"/>
      <c r="DD12" s="144"/>
      <c r="DE12" s="145"/>
      <c r="DF12" s="143">
        <v>10</v>
      </c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5"/>
    </row>
    <row r="13" spans="1:123" s="29" customFormat="1" ht="30.75" customHeight="1" x14ac:dyDescent="0.25">
      <c r="A13" s="137">
        <v>1</v>
      </c>
      <c r="B13" s="138"/>
      <c r="C13" s="138"/>
      <c r="D13" s="139"/>
      <c r="E13" s="152" t="s">
        <v>305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  <c r="U13" s="125">
        <v>1.5</v>
      </c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7"/>
      <c r="AG13" s="125">
        <f t="shared" ref="AG13:AG16" si="0">SUM(AU13:CJ13)</f>
        <v>29192.66</v>
      </c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7"/>
      <c r="AU13" s="125">
        <v>25938</v>
      </c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7"/>
      <c r="BI13" s="125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7"/>
      <c r="BW13" s="125">
        <v>3254.66</v>
      </c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7"/>
      <c r="CK13" s="125"/>
      <c r="CL13" s="126"/>
      <c r="CM13" s="126"/>
      <c r="CN13" s="126"/>
      <c r="CO13" s="126"/>
      <c r="CP13" s="126"/>
      <c r="CQ13" s="126"/>
      <c r="CR13" s="126"/>
      <c r="CS13" s="126"/>
      <c r="CT13" s="126"/>
      <c r="CU13" s="127"/>
      <c r="CV13" s="125"/>
      <c r="CW13" s="126"/>
      <c r="CX13" s="126"/>
      <c r="CY13" s="126"/>
      <c r="CZ13" s="126"/>
      <c r="DA13" s="126"/>
      <c r="DB13" s="126"/>
      <c r="DC13" s="126"/>
      <c r="DD13" s="126"/>
      <c r="DE13" s="127"/>
      <c r="DF13" s="125">
        <f>ROUNDUP(AG13*U13*12,-2)</f>
        <v>525500</v>
      </c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7"/>
    </row>
    <row r="14" spans="1:123" s="29" customFormat="1" ht="30.75" customHeight="1" x14ac:dyDescent="0.25">
      <c r="A14" s="137" t="s">
        <v>143</v>
      </c>
      <c r="B14" s="138"/>
      <c r="C14" s="138"/>
      <c r="D14" s="139"/>
      <c r="E14" s="152" t="s">
        <v>306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  <c r="U14" s="125">
        <v>12.28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7"/>
      <c r="AG14" s="125">
        <f t="shared" si="0"/>
        <v>17256.92512</v>
      </c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7"/>
      <c r="AU14" s="125">
        <v>12851.0496</v>
      </c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7"/>
      <c r="BI14" s="125">
        <v>378.1</v>
      </c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7"/>
      <c r="BW14" s="125">
        <v>4027.7755200000001</v>
      </c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7"/>
      <c r="CK14" s="125"/>
      <c r="CL14" s="126"/>
      <c r="CM14" s="126"/>
      <c r="CN14" s="126"/>
      <c r="CO14" s="126"/>
      <c r="CP14" s="126"/>
      <c r="CQ14" s="126"/>
      <c r="CR14" s="126"/>
      <c r="CS14" s="126"/>
      <c r="CT14" s="126"/>
      <c r="CU14" s="127"/>
      <c r="CV14" s="125"/>
      <c r="CW14" s="126"/>
      <c r="CX14" s="126"/>
      <c r="CY14" s="126"/>
      <c r="CZ14" s="126"/>
      <c r="DA14" s="126"/>
      <c r="DB14" s="126"/>
      <c r="DC14" s="126"/>
      <c r="DD14" s="126"/>
      <c r="DE14" s="127"/>
      <c r="DF14" s="125">
        <f>ROUNDUP(AG14*U14*12,0)</f>
        <v>2542981</v>
      </c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7"/>
    </row>
    <row r="15" spans="1:123" s="29" customFormat="1" ht="30.75" hidden="1" customHeight="1" x14ac:dyDescent="0.25">
      <c r="A15" s="137" t="s">
        <v>144</v>
      </c>
      <c r="B15" s="138"/>
      <c r="C15" s="138"/>
      <c r="D15" s="139"/>
      <c r="E15" s="152" t="s">
        <v>307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  <c r="U15" s="125">
        <v>3.5</v>
      </c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7"/>
      <c r="AG15" s="125">
        <f t="shared" si="0"/>
        <v>0</v>
      </c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7"/>
      <c r="AU15" s="125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7"/>
      <c r="BI15" s="125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7"/>
      <c r="BW15" s="125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7"/>
      <c r="CK15" s="125"/>
      <c r="CL15" s="126"/>
      <c r="CM15" s="126"/>
      <c r="CN15" s="126"/>
      <c r="CO15" s="126"/>
      <c r="CP15" s="126"/>
      <c r="CQ15" s="126"/>
      <c r="CR15" s="126"/>
      <c r="CS15" s="126"/>
      <c r="CT15" s="126"/>
      <c r="CU15" s="127"/>
      <c r="CV15" s="125"/>
      <c r="CW15" s="126"/>
      <c r="CX15" s="126"/>
      <c r="CY15" s="126"/>
      <c r="CZ15" s="126"/>
      <c r="DA15" s="126"/>
      <c r="DB15" s="126"/>
      <c r="DC15" s="126"/>
      <c r="DD15" s="126"/>
      <c r="DE15" s="127"/>
      <c r="DF15" s="125">
        <f t="shared" ref="DF15:DF16" si="1">ROUNDUP(AG15*U15*12,-2)</f>
        <v>0</v>
      </c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7"/>
    </row>
    <row r="16" spans="1:123" s="29" customFormat="1" ht="30.75" customHeight="1" x14ac:dyDescent="0.25">
      <c r="A16" s="137" t="s">
        <v>145</v>
      </c>
      <c r="B16" s="138"/>
      <c r="C16" s="138"/>
      <c r="D16" s="139"/>
      <c r="E16" s="152" t="s">
        <v>308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  <c r="U16" s="125">
        <v>0.75</v>
      </c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7"/>
      <c r="AG16" s="125">
        <f t="shared" si="0"/>
        <v>6001.6080000000002</v>
      </c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7"/>
      <c r="AU16" s="125">
        <v>5725.6080000000002</v>
      </c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7"/>
      <c r="BI16" s="125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7"/>
      <c r="BW16" s="125">
        <v>276</v>
      </c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7"/>
      <c r="CK16" s="125"/>
      <c r="CL16" s="126"/>
      <c r="CM16" s="126"/>
      <c r="CN16" s="126"/>
      <c r="CO16" s="126"/>
      <c r="CP16" s="126"/>
      <c r="CQ16" s="126"/>
      <c r="CR16" s="126"/>
      <c r="CS16" s="126"/>
      <c r="CT16" s="126"/>
      <c r="CU16" s="127"/>
      <c r="CV16" s="125"/>
      <c r="CW16" s="126"/>
      <c r="CX16" s="126"/>
      <c r="CY16" s="126"/>
      <c r="CZ16" s="126"/>
      <c r="DA16" s="126"/>
      <c r="DB16" s="126"/>
      <c r="DC16" s="126"/>
      <c r="DD16" s="126"/>
      <c r="DE16" s="127"/>
      <c r="DF16" s="125">
        <f t="shared" si="1"/>
        <v>54100</v>
      </c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7"/>
    </row>
    <row r="17" spans="1:125" s="29" customFormat="1" ht="30.75" customHeight="1" x14ac:dyDescent="0.25">
      <c r="A17" s="137" t="s">
        <v>340</v>
      </c>
      <c r="B17" s="138"/>
      <c r="C17" s="138"/>
      <c r="D17" s="139"/>
      <c r="E17" s="152" t="s">
        <v>341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  <c r="U17" s="125">
        <v>7.3604000000000003</v>
      </c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7"/>
      <c r="AG17" s="125">
        <f t="shared" ref="AG17" si="2">SUM(AU17:CJ17)</f>
        <v>3000</v>
      </c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7"/>
      <c r="AU17" s="125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7"/>
      <c r="BI17" s="125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7"/>
      <c r="BW17" s="125">
        <v>3000</v>
      </c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7"/>
      <c r="CK17" s="125"/>
      <c r="CL17" s="126"/>
      <c r="CM17" s="126"/>
      <c r="CN17" s="126"/>
      <c r="CO17" s="126"/>
      <c r="CP17" s="126"/>
      <c r="CQ17" s="126"/>
      <c r="CR17" s="126"/>
      <c r="CS17" s="126"/>
      <c r="CT17" s="126"/>
      <c r="CU17" s="127"/>
      <c r="CV17" s="125"/>
      <c r="CW17" s="126"/>
      <c r="CX17" s="126"/>
      <c r="CY17" s="126"/>
      <c r="CZ17" s="126"/>
      <c r="DA17" s="126"/>
      <c r="DB17" s="126"/>
      <c r="DC17" s="126"/>
      <c r="DD17" s="126"/>
      <c r="DE17" s="127"/>
      <c r="DF17" s="125">
        <f t="shared" ref="DF17" si="3">ROUNDUP(AG17*U17*12,-2)</f>
        <v>265000</v>
      </c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7"/>
      <c r="DU17" s="29">
        <v>3922581</v>
      </c>
    </row>
    <row r="18" spans="1:125" s="30" customFormat="1" ht="24" customHeight="1" x14ac:dyDescent="0.25">
      <c r="A18" s="128" t="s">
        <v>146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30"/>
      <c r="U18" s="128" t="s">
        <v>22</v>
      </c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30"/>
      <c r="AG18" s="128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30"/>
      <c r="AU18" s="128" t="s">
        <v>22</v>
      </c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28" t="s">
        <v>22</v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22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30"/>
      <c r="CK18" s="131" t="s">
        <v>22</v>
      </c>
      <c r="CL18" s="132"/>
      <c r="CM18" s="132"/>
      <c r="CN18" s="132"/>
      <c r="CO18" s="132"/>
      <c r="CP18" s="132"/>
      <c r="CQ18" s="132"/>
      <c r="CR18" s="132"/>
      <c r="CS18" s="132"/>
      <c r="CT18" s="132"/>
      <c r="CU18" s="133"/>
      <c r="CV18" s="128" t="s">
        <v>22</v>
      </c>
      <c r="CW18" s="129"/>
      <c r="CX18" s="129"/>
      <c r="CY18" s="129"/>
      <c r="CZ18" s="129"/>
      <c r="DA18" s="129"/>
      <c r="DB18" s="129"/>
      <c r="DC18" s="129"/>
      <c r="DD18" s="129"/>
      <c r="DE18" s="130"/>
      <c r="DF18" s="134">
        <f>ROUND(SUM(DF13:DS17),0)</f>
        <v>3387581</v>
      </c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6"/>
      <c r="DU18" s="30">
        <v>3387581</v>
      </c>
    </row>
    <row r="19" spans="1:125" s="26" customFormat="1" ht="12.75" x14ac:dyDescent="0.2">
      <c r="DU19" s="88">
        <f>DF18-DU18</f>
        <v>0</v>
      </c>
    </row>
    <row r="20" spans="1:125" x14ac:dyDescent="0.25">
      <c r="A20" s="53" t="s">
        <v>114</v>
      </c>
      <c r="T20" s="156" t="s">
        <v>354</v>
      </c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U20" s="22">
        <f>DU19/12/U14</f>
        <v>0</v>
      </c>
    </row>
    <row r="21" spans="1:125" s="27" customFormat="1" ht="9.75" x14ac:dyDescent="0.2">
      <c r="A21" s="25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</row>
    <row r="22" spans="1:125" s="26" customFormat="1" ht="12.75" x14ac:dyDescent="0.2">
      <c r="A22" s="149" t="s">
        <v>116</v>
      </c>
      <c r="B22" s="150"/>
      <c r="C22" s="150"/>
      <c r="D22" s="151"/>
      <c r="E22" s="149" t="s">
        <v>117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1"/>
      <c r="U22" s="149" t="s">
        <v>118</v>
      </c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1"/>
      <c r="AG22" s="143" t="s">
        <v>119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5"/>
      <c r="CK22" s="149" t="s">
        <v>120</v>
      </c>
      <c r="CL22" s="150"/>
      <c r="CM22" s="150"/>
      <c r="CN22" s="150"/>
      <c r="CO22" s="150"/>
      <c r="CP22" s="150"/>
      <c r="CQ22" s="150"/>
      <c r="CR22" s="150"/>
      <c r="CS22" s="150"/>
      <c r="CT22" s="150"/>
      <c r="CU22" s="151"/>
      <c r="CV22" s="149" t="s">
        <v>121</v>
      </c>
      <c r="CW22" s="150"/>
      <c r="CX22" s="150"/>
      <c r="CY22" s="150"/>
      <c r="CZ22" s="150"/>
      <c r="DA22" s="150"/>
      <c r="DB22" s="150"/>
      <c r="DC22" s="150"/>
      <c r="DD22" s="150"/>
      <c r="DE22" s="151"/>
      <c r="DF22" s="149" t="s">
        <v>122</v>
      </c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1"/>
    </row>
    <row r="23" spans="1:125" s="26" customFormat="1" ht="12.75" x14ac:dyDescent="0.2">
      <c r="A23" s="146" t="s">
        <v>123</v>
      </c>
      <c r="B23" s="147"/>
      <c r="C23" s="147"/>
      <c r="D23" s="148"/>
      <c r="E23" s="146" t="s">
        <v>124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8"/>
      <c r="U23" s="146" t="s">
        <v>125</v>
      </c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8"/>
      <c r="AG23" s="149" t="s">
        <v>126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1"/>
      <c r="AU23" s="143" t="s">
        <v>24</v>
      </c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5"/>
      <c r="CK23" s="146" t="s">
        <v>127</v>
      </c>
      <c r="CL23" s="147"/>
      <c r="CM23" s="147"/>
      <c r="CN23" s="147"/>
      <c r="CO23" s="147"/>
      <c r="CP23" s="147"/>
      <c r="CQ23" s="147"/>
      <c r="CR23" s="147"/>
      <c r="CS23" s="147"/>
      <c r="CT23" s="147"/>
      <c r="CU23" s="148"/>
      <c r="CV23" s="146" t="s">
        <v>128</v>
      </c>
      <c r="CW23" s="147"/>
      <c r="CX23" s="147"/>
      <c r="CY23" s="147"/>
      <c r="CZ23" s="147"/>
      <c r="DA23" s="147"/>
      <c r="DB23" s="147"/>
      <c r="DC23" s="147"/>
      <c r="DD23" s="147"/>
      <c r="DE23" s="148"/>
      <c r="DF23" s="146" t="s">
        <v>129</v>
      </c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8"/>
    </row>
    <row r="24" spans="1:125" s="26" customFormat="1" ht="12.75" x14ac:dyDescent="0.2">
      <c r="A24" s="146"/>
      <c r="B24" s="147"/>
      <c r="C24" s="147"/>
      <c r="D24" s="148"/>
      <c r="E24" s="146" t="s">
        <v>130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8"/>
      <c r="U24" s="146" t="s">
        <v>131</v>
      </c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8"/>
      <c r="AG24" s="146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8"/>
      <c r="AU24" s="149" t="s">
        <v>132</v>
      </c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1"/>
      <c r="BI24" s="149" t="s">
        <v>133</v>
      </c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1"/>
      <c r="BW24" s="149" t="s">
        <v>133</v>
      </c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1"/>
      <c r="CK24" s="146" t="s">
        <v>134</v>
      </c>
      <c r="CL24" s="147"/>
      <c r="CM24" s="147"/>
      <c r="CN24" s="147"/>
      <c r="CO24" s="147"/>
      <c r="CP24" s="147"/>
      <c r="CQ24" s="147"/>
      <c r="CR24" s="147"/>
      <c r="CS24" s="147"/>
      <c r="CT24" s="147"/>
      <c r="CU24" s="148"/>
      <c r="CV24" s="146"/>
      <c r="CW24" s="147"/>
      <c r="CX24" s="147"/>
      <c r="CY24" s="147"/>
      <c r="CZ24" s="147"/>
      <c r="DA24" s="147"/>
      <c r="DB24" s="147"/>
      <c r="DC24" s="147"/>
      <c r="DD24" s="147"/>
      <c r="DE24" s="148"/>
      <c r="DF24" s="146" t="s">
        <v>135</v>
      </c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8"/>
    </row>
    <row r="25" spans="1:125" s="26" customFormat="1" ht="12.75" x14ac:dyDescent="0.2">
      <c r="A25" s="146"/>
      <c r="B25" s="147"/>
      <c r="C25" s="147"/>
      <c r="D25" s="148"/>
      <c r="E25" s="146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8"/>
      <c r="U25" s="146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8"/>
      <c r="AG25" s="146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8"/>
      <c r="AU25" s="146" t="s">
        <v>134</v>
      </c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8"/>
      <c r="BI25" s="146" t="s">
        <v>136</v>
      </c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8"/>
      <c r="BW25" s="146" t="s">
        <v>137</v>
      </c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8"/>
      <c r="CK25" s="146" t="s">
        <v>138</v>
      </c>
      <c r="CL25" s="147"/>
      <c r="CM25" s="147"/>
      <c r="CN25" s="147"/>
      <c r="CO25" s="147"/>
      <c r="CP25" s="147"/>
      <c r="CQ25" s="147"/>
      <c r="CR25" s="147"/>
      <c r="CS25" s="147"/>
      <c r="CT25" s="147"/>
      <c r="CU25" s="148"/>
      <c r="CV25" s="146"/>
      <c r="CW25" s="147"/>
      <c r="CX25" s="147"/>
      <c r="CY25" s="147"/>
      <c r="CZ25" s="147"/>
      <c r="DA25" s="147"/>
      <c r="DB25" s="147"/>
      <c r="DC25" s="147"/>
      <c r="DD25" s="147"/>
      <c r="DE25" s="148"/>
      <c r="DF25" s="146" t="s">
        <v>139</v>
      </c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8"/>
    </row>
    <row r="26" spans="1:125" s="26" customFormat="1" ht="12.75" x14ac:dyDescent="0.2">
      <c r="A26" s="146"/>
      <c r="B26" s="147"/>
      <c r="C26" s="147"/>
      <c r="D26" s="148"/>
      <c r="E26" s="146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8"/>
      <c r="U26" s="146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8"/>
      <c r="AG26" s="146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8"/>
      <c r="AU26" s="146" t="s">
        <v>140</v>
      </c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8"/>
      <c r="BI26" s="146" t="s">
        <v>141</v>
      </c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8"/>
      <c r="BW26" s="146" t="s">
        <v>141</v>
      </c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8"/>
      <c r="CK26" s="146"/>
      <c r="CL26" s="147"/>
      <c r="CM26" s="147"/>
      <c r="CN26" s="147"/>
      <c r="CO26" s="147"/>
      <c r="CP26" s="147"/>
      <c r="CQ26" s="147"/>
      <c r="CR26" s="147"/>
      <c r="CS26" s="147"/>
      <c r="CT26" s="147"/>
      <c r="CU26" s="148"/>
      <c r="CV26" s="146"/>
      <c r="CW26" s="147"/>
      <c r="CX26" s="147"/>
      <c r="CY26" s="147"/>
      <c r="CZ26" s="147"/>
      <c r="DA26" s="147"/>
      <c r="DB26" s="147"/>
      <c r="DC26" s="147"/>
      <c r="DD26" s="147"/>
      <c r="DE26" s="148"/>
      <c r="DF26" s="146" t="s">
        <v>142</v>
      </c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8"/>
    </row>
    <row r="27" spans="1:125" s="26" customFormat="1" ht="12.75" x14ac:dyDescent="0.2">
      <c r="A27" s="143">
        <v>1</v>
      </c>
      <c r="B27" s="144"/>
      <c r="C27" s="144"/>
      <c r="D27" s="145"/>
      <c r="E27" s="143">
        <v>2</v>
      </c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5"/>
      <c r="U27" s="143">
        <v>3</v>
      </c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5"/>
      <c r="AG27" s="143">
        <v>4</v>
      </c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5"/>
      <c r="AU27" s="143">
        <v>5</v>
      </c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5"/>
      <c r="BI27" s="143">
        <v>6</v>
      </c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5"/>
      <c r="BW27" s="143">
        <v>7</v>
      </c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5"/>
      <c r="CK27" s="143">
        <v>8</v>
      </c>
      <c r="CL27" s="144"/>
      <c r="CM27" s="144"/>
      <c r="CN27" s="144"/>
      <c r="CO27" s="144"/>
      <c r="CP27" s="144"/>
      <c r="CQ27" s="144"/>
      <c r="CR27" s="144"/>
      <c r="CS27" s="144"/>
      <c r="CT27" s="144"/>
      <c r="CU27" s="145"/>
      <c r="CV27" s="143">
        <v>9</v>
      </c>
      <c r="CW27" s="144"/>
      <c r="CX27" s="144"/>
      <c r="CY27" s="144"/>
      <c r="CZ27" s="144"/>
      <c r="DA27" s="144"/>
      <c r="DB27" s="144"/>
      <c r="DC27" s="144"/>
      <c r="DD27" s="144"/>
      <c r="DE27" s="145"/>
      <c r="DF27" s="143">
        <v>10</v>
      </c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5"/>
    </row>
    <row r="28" spans="1:125" s="29" customFormat="1" ht="30.75" customHeight="1" x14ac:dyDescent="0.25">
      <c r="A28" s="137">
        <v>1</v>
      </c>
      <c r="B28" s="138"/>
      <c r="C28" s="138"/>
      <c r="D28" s="139"/>
      <c r="E28" s="140" t="s">
        <v>308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2"/>
      <c r="U28" s="125">
        <v>3.35</v>
      </c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7"/>
      <c r="AG28" s="125">
        <f>SUM(AU28:CJ28)</f>
        <v>12129.993143</v>
      </c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7"/>
      <c r="AU28" s="125">
        <v>5628.0360000000001</v>
      </c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7"/>
      <c r="BI28" s="125">
        <v>909.81784000000005</v>
      </c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7"/>
      <c r="BW28" s="125">
        <v>5592.1393029999999</v>
      </c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7"/>
      <c r="CK28" s="125"/>
      <c r="CL28" s="126"/>
      <c r="CM28" s="126"/>
      <c r="CN28" s="126"/>
      <c r="CO28" s="126"/>
      <c r="CP28" s="126"/>
      <c r="CQ28" s="126"/>
      <c r="CR28" s="126"/>
      <c r="CS28" s="126"/>
      <c r="CT28" s="126"/>
      <c r="CU28" s="127"/>
      <c r="CV28" s="125"/>
      <c r="CW28" s="126"/>
      <c r="CX28" s="126"/>
      <c r="CY28" s="126"/>
      <c r="CZ28" s="126"/>
      <c r="DA28" s="126"/>
      <c r="DB28" s="126"/>
      <c r="DC28" s="126"/>
      <c r="DD28" s="126"/>
      <c r="DE28" s="127"/>
      <c r="DF28" s="125">
        <f>ROUNDUP(AG28*U28*12,)</f>
        <v>487626</v>
      </c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7"/>
    </row>
    <row r="29" spans="1:125" s="29" customFormat="1" ht="30.75" hidden="1" customHeight="1" x14ac:dyDescent="0.25">
      <c r="A29" s="137"/>
      <c r="B29" s="138"/>
      <c r="C29" s="138"/>
      <c r="D29" s="139"/>
      <c r="E29" s="14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2"/>
      <c r="U29" s="125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  <c r="AG29" s="125">
        <f>SUM(AU29:CJ29)</f>
        <v>0</v>
      </c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7"/>
      <c r="AU29" s="125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7"/>
      <c r="BI29" s="125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7"/>
      <c r="BW29" s="125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7"/>
      <c r="CK29" s="125"/>
      <c r="CL29" s="126"/>
      <c r="CM29" s="126"/>
      <c r="CN29" s="126"/>
      <c r="CO29" s="126"/>
      <c r="CP29" s="126"/>
      <c r="CQ29" s="126"/>
      <c r="CR29" s="126"/>
      <c r="CS29" s="126"/>
      <c r="CT29" s="126"/>
      <c r="CU29" s="127"/>
      <c r="CV29" s="125"/>
      <c r="CW29" s="126"/>
      <c r="CX29" s="126"/>
      <c r="CY29" s="126"/>
      <c r="CZ29" s="126"/>
      <c r="DA29" s="126"/>
      <c r="DB29" s="126"/>
      <c r="DC29" s="126"/>
      <c r="DD29" s="126"/>
      <c r="DE29" s="127"/>
      <c r="DF29" s="125">
        <f>ROUNDUP(AG29*U29*12,0)</f>
        <v>0</v>
      </c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7"/>
    </row>
    <row r="30" spans="1:125" s="29" customFormat="1" ht="30.75" hidden="1" customHeight="1" x14ac:dyDescent="0.25">
      <c r="A30" s="137"/>
      <c r="B30" s="138"/>
      <c r="C30" s="138"/>
      <c r="D30" s="139"/>
      <c r="E30" s="14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2"/>
      <c r="U30" s="125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7"/>
      <c r="AG30" s="125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7"/>
      <c r="AU30" s="125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7"/>
      <c r="BI30" s="125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7"/>
      <c r="BW30" s="125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7"/>
      <c r="CK30" s="125"/>
      <c r="CL30" s="126"/>
      <c r="CM30" s="126"/>
      <c r="CN30" s="126"/>
      <c r="CO30" s="126"/>
      <c r="CP30" s="126"/>
      <c r="CQ30" s="126"/>
      <c r="CR30" s="126"/>
      <c r="CS30" s="126"/>
      <c r="CT30" s="126"/>
      <c r="CU30" s="127"/>
      <c r="CV30" s="125"/>
      <c r="CW30" s="126"/>
      <c r="CX30" s="126"/>
      <c r="CY30" s="126"/>
      <c r="CZ30" s="126"/>
      <c r="DA30" s="126"/>
      <c r="DB30" s="126"/>
      <c r="DC30" s="126"/>
      <c r="DD30" s="126"/>
      <c r="DE30" s="127"/>
      <c r="DF30" s="125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7"/>
    </row>
    <row r="31" spans="1:125" s="30" customFormat="1" ht="24" customHeight="1" x14ac:dyDescent="0.25">
      <c r="A31" s="128" t="s">
        <v>146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30"/>
      <c r="U31" s="128" t="s">
        <v>22</v>
      </c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30"/>
      <c r="AG31" s="128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30"/>
      <c r="AU31" s="128" t="s">
        <v>22</v>
      </c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0"/>
      <c r="BI31" s="128" t="s">
        <v>22</v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30"/>
      <c r="BW31" s="128" t="s">
        <v>22</v>
      </c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30"/>
      <c r="CK31" s="131" t="s">
        <v>22</v>
      </c>
      <c r="CL31" s="132"/>
      <c r="CM31" s="132"/>
      <c r="CN31" s="132"/>
      <c r="CO31" s="132"/>
      <c r="CP31" s="132"/>
      <c r="CQ31" s="132"/>
      <c r="CR31" s="132"/>
      <c r="CS31" s="132"/>
      <c r="CT31" s="132"/>
      <c r="CU31" s="133"/>
      <c r="CV31" s="128" t="s">
        <v>22</v>
      </c>
      <c r="CW31" s="129"/>
      <c r="CX31" s="129"/>
      <c r="CY31" s="129"/>
      <c r="CZ31" s="129"/>
      <c r="DA31" s="129"/>
      <c r="DB31" s="129"/>
      <c r="DC31" s="129"/>
      <c r="DD31" s="129"/>
      <c r="DE31" s="130"/>
      <c r="DF31" s="134">
        <f>ROUND(SUM(DF28:DS30),)</f>
        <v>487626</v>
      </c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6"/>
      <c r="DU31" s="30">
        <v>487626</v>
      </c>
    </row>
    <row r="32" spans="1:125" s="26" customFormat="1" ht="12.75" x14ac:dyDescent="0.2">
      <c r="DU32" s="88">
        <f>DU31-DF31</f>
        <v>0</v>
      </c>
    </row>
    <row r="33" spans="1:125" hidden="1" x14ac:dyDescent="0.25">
      <c r="A33" s="86" t="s">
        <v>114</v>
      </c>
      <c r="T33" s="156" t="s">
        <v>357</v>
      </c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U33" s="22">
        <f>DU32/12/U27</f>
        <v>0</v>
      </c>
    </row>
    <row r="34" spans="1:125" s="27" customFormat="1" ht="9.75" hidden="1" x14ac:dyDescent="0.2">
      <c r="A34" s="2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</row>
    <row r="35" spans="1:125" s="26" customFormat="1" ht="12.75" hidden="1" x14ac:dyDescent="0.2">
      <c r="A35" s="149" t="s">
        <v>116</v>
      </c>
      <c r="B35" s="150"/>
      <c r="C35" s="150"/>
      <c r="D35" s="151"/>
      <c r="E35" s="149" t="s">
        <v>117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1"/>
      <c r="U35" s="149" t="s">
        <v>118</v>
      </c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1"/>
      <c r="AG35" s="143" t="s">
        <v>119</v>
      </c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5"/>
      <c r="CK35" s="149" t="s">
        <v>120</v>
      </c>
      <c r="CL35" s="150"/>
      <c r="CM35" s="150"/>
      <c r="CN35" s="150"/>
      <c r="CO35" s="150"/>
      <c r="CP35" s="150"/>
      <c r="CQ35" s="150"/>
      <c r="CR35" s="150"/>
      <c r="CS35" s="150"/>
      <c r="CT35" s="150"/>
      <c r="CU35" s="151"/>
      <c r="CV35" s="149" t="s">
        <v>121</v>
      </c>
      <c r="CW35" s="150"/>
      <c r="CX35" s="150"/>
      <c r="CY35" s="150"/>
      <c r="CZ35" s="150"/>
      <c r="DA35" s="150"/>
      <c r="DB35" s="150"/>
      <c r="DC35" s="150"/>
      <c r="DD35" s="150"/>
      <c r="DE35" s="151"/>
      <c r="DF35" s="149" t="s">
        <v>122</v>
      </c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1"/>
    </row>
    <row r="36" spans="1:125" s="26" customFormat="1" ht="12.75" hidden="1" x14ac:dyDescent="0.2">
      <c r="A36" s="146" t="s">
        <v>123</v>
      </c>
      <c r="B36" s="147"/>
      <c r="C36" s="147"/>
      <c r="D36" s="148"/>
      <c r="E36" s="146" t="s">
        <v>124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8"/>
      <c r="U36" s="146" t="s">
        <v>125</v>
      </c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8"/>
      <c r="AG36" s="149" t="s">
        <v>126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1"/>
      <c r="AU36" s="143" t="s">
        <v>24</v>
      </c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5"/>
      <c r="CK36" s="146" t="s">
        <v>127</v>
      </c>
      <c r="CL36" s="147"/>
      <c r="CM36" s="147"/>
      <c r="CN36" s="147"/>
      <c r="CO36" s="147"/>
      <c r="CP36" s="147"/>
      <c r="CQ36" s="147"/>
      <c r="CR36" s="147"/>
      <c r="CS36" s="147"/>
      <c r="CT36" s="147"/>
      <c r="CU36" s="148"/>
      <c r="CV36" s="146" t="s">
        <v>128</v>
      </c>
      <c r="CW36" s="147"/>
      <c r="CX36" s="147"/>
      <c r="CY36" s="147"/>
      <c r="CZ36" s="147"/>
      <c r="DA36" s="147"/>
      <c r="DB36" s="147"/>
      <c r="DC36" s="147"/>
      <c r="DD36" s="147"/>
      <c r="DE36" s="148"/>
      <c r="DF36" s="146" t="s">
        <v>129</v>
      </c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8"/>
    </row>
    <row r="37" spans="1:125" s="26" customFormat="1" ht="12.75" hidden="1" x14ac:dyDescent="0.2">
      <c r="A37" s="146"/>
      <c r="B37" s="147"/>
      <c r="C37" s="147"/>
      <c r="D37" s="148"/>
      <c r="E37" s="146" t="s">
        <v>130</v>
      </c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8"/>
      <c r="U37" s="146" t="s">
        <v>131</v>
      </c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8"/>
      <c r="AG37" s="146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8"/>
      <c r="AU37" s="149" t="s">
        <v>132</v>
      </c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1"/>
      <c r="BI37" s="149" t="s">
        <v>133</v>
      </c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1"/>
      <c r="BW37" s="149" t="s">
        <v>133</v>
      </c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1"/>
      <c r="CK37" s="146" t="s">
        <v>134</v>
      </c>
      <c r="CL37" s="147"/>
      <c r="CM37" s="147"/>
      <c r="CN37" s="147"/>
      <c r="CO37" s="147"/>
      <c r="CP37" s="147"/>
      <c r="CQ37" s="147"/>
      <c r="CR37" s="147"/>
      <c r="CS37" s="147"/>
      <c r="CT37" s="147"/>
      <c r="CU37" s="148"/>
      <c r="CV37" s="146"/>
      <c r="CW37" s="147"/>
      <c r="CX37" s="147"/>
      <c r="CY37" s="147"/>
      <c r="CZ37" s="147"/>
      <c r="DA37" s="147"/>
      <c r="DB37" s="147"/>
      <c r="DC37" s="147"/>
      <c r="DD37" s="147"/>
      <c r="DE37" s="148"/>
      <c r="DF37" s="146" t="s">
        <v>135</v>
      </c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8"/>
    </row>
    <row r="38" spans="1:125" s="26" customFormat="1" ht="12.75" hidden="1" x14ac:dyDescent="0.2">
      <c r="A38" s="146"/>
      <c r="B38" s="147"/>
      <c r="C38" s="147"/>
      <c r="D38" s="148"/>
      <c r="E38" s="146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8"/>
      <c r="U38" s="146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8"/>
      <c r="AG38" s="146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8"/>
      <c r="AU38" s="146" t="s">
        <v>134</v>
      </c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8"/>
      <c r="BI38" s="146" t="s">
        <v>136</v>
      </c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8"/>
      <c r="BW38" s="146" t="s">
        <v>137</v>
      </c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8"/>
      <c r="CK38" s="146" t="s">
        <v>138</v>
      </c>
      <c r="CL38" s="147"/>
      <c r="CM38" s="147"/>
      <c r="CN38" s="147"/>
      <c r="CO38" s="147"/>
      <c r="CP38" s="147"/>
      <c r="CQ38" s="147"/>
      <c r="CR38" s="147"/>
      <c r="CS38" s="147"/>
      <c r="CT38" s="147"/>
      <c r="CU38" s="148"/>
      <c r="CV38" s="146"/>
      <c r="CW38" s="147"/>
      <c r="CX38" s="147"/>
      <c r="CY38" s="147"/>
      <c r="CZ38" s="147"/>
      <c r="DA38" s="147"/>
      <c r="DB38" s="147"/>
      <c r="DC38" s="147"/>
      <c r="DD38" s="147"/>
      <c r="DE38" s="148"/>
      <c r="DF38" s="146" t="s">
        <v>139</v>
      </c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8"/>
    </row>
    <row r="39" spans="1:125" s="26" customFormat="1" ht="12.75" hidden="1" x14ac:dyDescent="0.2">
      <c r="A39" s="146"/>
      <c r="B39" s="147"/>
      <c r="C39" s="147"/>
      <c r="D39" s="148"/>
      <c r="E39" s="146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146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8"/>
      <c r="AG39" s="146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8"/>
      <c r="AU39" s="146" t="s">
        <v>140</v>
      </c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8"/>
      <c r="BI39" s="146" t="s">
        <v>141</v>
      </c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8"/>
      <c r="BW39" s="146" t="s">
        <v>141</v>
      </c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8"/>
      <c r="CK39" s="146"/>
      <c r="CL39" s="147"/>
      <c r="CM39" s="147"/>
      <c r="CN39" s="147"/>
      <c r="CO39" s="147"/>
      <c r="CP39" s="147"/>
      <c r="CQ39" s="147"/>
      <c r="CR39" s="147"/>
      <c r="CS39" s="147"/>
      <c r="CT39" s="147"/>
      <c r="CU39" s="148"/>
      <c r="CV39" s="146"/>
      <c r="CW39" s="147"/>
      <c r="CX39" s="147"/>
      <c r="CY39" s="147"/>
      <c r="CZ39" s="147"/>
      <c r="DA39" s="147"/>
      <c r="DB39" s="147"/>
      <c r="DC39" s="147"/>
      <c r="DD39" s="147"/>
      <c r="DE39" s="148"/>
      <c r="DF39" s="146" t="s">
        <v>142</v>
      </c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8"/>
    </row>
    <row r="40" spans="1:125" s="26" customFormat="1" ht="12.75" hidden="1" x14ac:dyDescent="0.2">
      <c r="A40" s="143">
        <v>1</v>
      </c>
      <c r="B40" s="144"/>
      <c r="C40" s="144"/>
      <c r="D40" s="145"/>
      <c r="E40" s="143">
        <v>2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5"/>
      <c r="U40" s="143">
        <v>3</v>
      </c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5"/>
      <c r="AG40" s="143">
        <v>4</v>
      </c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5"/>
      <c r="AU40" s="143">
        <v>5</v>
      </c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5"/>
      <c r="BI40" s="143">
        <v>6</v>
      </c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5"/>
      <c r="BW40" s="143">
        <v>7</v>
      </c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5"/>
      <c r="CK40" s="143">
        <v>8</v>
      </c>
      <c r="CL40" s="144"/>
      <c r="CM40" s="144"/>
      <c r="CN40" s="144"/>
      <c r="CO40" s="144"/>
      <c r="CP40" s="144"/>
      <c r="CQ40" s="144"/>
      <c r="CR40" s="144"/>
      <c r="CS40" s="144"/>
      <c r="CT40" s="144"/>
      <c r="CU40" s="145"/>
      <c r="CV40" s="143">
        <v>9</v>
      </c>
      <c r="CW40" s="144"/>
      <c r="CX40" s="144"/>
      <c r="CY40" s="144"/>
      <c r="CZ40" s="144"/>
      <c r="DA40" s="144"/>
      <c r="DB40" s="144"/>
      <c r="DC40" s="144"/>
      <c r="DD40" s="144"/>
      <c r="DE40" s="145"/>
      <c r="DF40" s="143">
        <v>10</v>
      </c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5"/>
    </row>
    <row r="41" spans="1:125" s="29" customFormat="1" ht="30.75" hidden="1" customHeight="1" x14ac:dyDescent="0.25">
      <c r="A41" s="137">
        <v>1</v>
      </c>
      <c r="B41" s="138"/>
      <c r="C41" s="138"/>
      <c r="D41" s="139"/>
      <c r="E41" s="140" t="s">
        <v>356</v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2"/>
      <c r="U41" s="125">
        <v>0.33</v>
      </c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7"/>
      <c r="AG41" s="125">
        <f>SUM(AU41:CJ41)</f>
        <v>0</v>
      </c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7"/>
      <c r="AU41" s="125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7"/>
      <c r="BI41" s="125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7"/>
      <c r="BW41" s="125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7"/>
      <c r="CK41" s="125"/>
      <c r="CL41" s="126"/>
      <c r="CM41" s="126"/>
      <c r="CN41" s="126"/>
      <c r="CO41" s="126"/>
      <c r="CP41" s="126"/>
      <c r="CQ41" s="126"/>
      <c r="CR41" s="126"/>
      <c r="CS41" s="126"/>
      <c r="CT41" s="126"/>
      <c r="CU41" s="127"/>
      <c r="CV41" s="125"/>
      <c r="CW41" s="126"/>
      <c r="CX41" s="126"/>
      <c r="CY41" s="126"/>
      <c r="CZ41" s="126"/>
      <c r="DA41" s="126"/>
      <c r="DB41" s="126"/>
      <c r="DC41" s="126"/>
      <c r="DD41" s="126"/>
      <c r="DE41" s="127"/>
      <c r="DF41" s="125">
        <f>ROUNDUP(AG41*U41*12,-1)</f>
        <v>0</v>
      </c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7"/>
    </row>
    <row r="42" spans="1:125" s="29" customFormat="1" ht="30.75" hidden="1" customHeight="1" x14ac:dyDescent="0.25">
      <c r="A42" s="137" t="s">
        <v>143</v>
      </c>
      <c r="B42" s="138"/>
      <c r="C42" s="138"/>
      <c r="D42" s="139"/>
      <c r="E42" s="140" t="s">
        <v>355</v>
      </c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2"/>
      <c r="U42" s="125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7"/>
      <c r="AG42" s="125">
        <f>SUM(AU42:CJ42)</f>
        <v>0</v>
      </c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7"/>
      <c r="AU42" s="125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7"/>
      <c r="BI42" s="125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7"/>
      <c r="BW42" s="125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7"/>
      <c r="CK42" s="125"/>
      <c r="CL42" s="126"/>
      <c r="CM42" s="126"/>
      <c r="CN42" s="126"/>
      <c r="CO42" s="126"/>
      <c r="CP42" s="126"/>
      <c r="CQ42" s="126"/>
      <c r="CR42" s="126"/>
      <c r="CS42" s="126"/>
      <c r="CT42" s="126"/>
      <c r="CU42" s="127"/>
      <c r="CV42" s="125"/>
      <c r="CW42" s="126"/>
      <c r="CX42" s="126"/>
      <c r="CY42" s="126"/>
      <c r="CZ42" s="126"/>
      <c r="DA42" s="126"/>
      <c r="DB42" s="126"/>
      <c r="DC42" s="126"/>
      <c r="DD42" s="126"/>
      <c r="DE42" s="127"/>
      <c r="DF42" s="125">
        <f>ROUNDUP(AG42*U42*12,0)</f>
        <v>0</v>
      </c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7"/>
    </row>
    <row r="43" spans="1:125" s="30" customFormat="1" ht="24" hidden="1" customHeight="1" x14ac:dyDescent="0.25">
      <c r="A43" s="128" t="s">
        <v>146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30"/>
      <c r="U43" s="128" t="s">
        <v>22</v>
      </c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30"/>
      <c r="AG43" s="128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30"/>
      <c r="AU43" s="128" t="s">
        <v>22</v>
      </c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  <c r="BI43" s="128" t="s">
        <v>22</v>
      </c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30"/>
      <c r="BW43" s="128" t="s">
        <v>22</v>
      </c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30"/>
      <c r="CK43" s="131" t="s">
        <v>22</v>
      </c>
      <c r="CL43" s="132"/>
      <c r="CM43" s="132"/>
      <c r="CN43" s="132"/>
      <c r="CO43" s="132"/>
      <c r="CP43" s="132"/>
      <c r="CQ43" s="132"/>
      <c r="CR43" s="132"/>
      <c r="CS43" s="132"/>
      <c r="CT43" s="132"/>
      <c r="CU43" s="133"/>
      <c r="CV43" s="128" t="s">
        <v>22</v>
      </c>
      <c r="CW43" s="129"/>
      <c r="CX43" s="129"/>
      <c r="CY43" s="129"/>
      <c r="CZ43" s="129"/>
      <c r="DA43" s="129"/>
      <c r="DB43" s="129"/>
      <c r="DC43" s="129"/>
      <c r="DD43" s="129"/>
      <c r="DE43" s="130"/>
      <c r="DF43" s="134">
        <f>ROUND(SUM(DF41:DS42),-1)</f>
        <v>0</v>
      </c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6"/>
    </row>
    <row r="44" spans="1:125" s="26" customFormat="1" ht="12.75" x14ac:dyDescent="0.2">
      <c r="B44" s="26" t="str">
        <f>'стр 1'!J10</f>
        <v>Директор</v>
      </c>
      <c r="S44" s="26" t="str">
        <f>'стр 1'!M12</f>
        <v xml:space="preserve">Е.В.Котлова </v>
      </c>
    </row>
    <row r="45" spans="1:125" s="26" customFormat="1" ht="12.75" x14ac:dyDescent="0.2"/>
    <row r="46" spans="1:125" s="26" customFormat="1" ht="12.75" x14ac:dyDescent="0.2">
      <c r="DU46" s="26">
        <f>DU32/U28/12</f>
        <v>0</v>
      </c>
    </row>
    <row r="47" spans="1:125" s="26" customFormat="1" ht="12.75" x14ac:dyDescent="0.2"/>
    <row r="48" spans="1:125" s="26" customFormat="1" ht="12.75" x14ac:dyDescent="0.2"/>
    <row r="49" s="26" customFormat="1" ht="12.75" x14ac:dyDescent="0.2"/>
    <row r="50" s="26" customFormat="1" ht="12.75" x14ac:dyDescent="0.2"/>
    <row r="51" s="26" customFormat="1" ht="12.75" x14ac:dyDescent="0.2"/>
    <row r="52" s="26" customFormat="1" ht="12.75" x14ac:dyDescent="0.2"/>
    <row r="53" s="26" customFormat="1" ht="12.75" x14ac:dyDescent="0.2"/>
    <row r="54" s="26" customFormat="1" ht="12.75" x14ac:dyDescent="0.2"/>
    <row r="55" s="26" customFormat="1" ht="12.75" x14ac:dyDescent="0.2"/>
    <row r="56" s="26" customFormat="1" ht="12.75" x14ac:dyDescent="0.2"/>
    <row r="57" s="26" customFormat="1" ht="12.75" x14ac:dyDescent="0.2"/>
    <row r="58" s="26" customFormat="1" ht="12.75" x14ac:dyDescent="0.2"/>
    <row r="59" s="26" customFormat="1" ht="12.75" x14ac:dyDescent="0.2"/>
    <row r="60" s="26" customFormat="1" ht="12.75" x14ac:dyDescent="0.2"/>
    <row r="61" s="26" customFormat="1" ht="12.75" x14ac:dyDescent="0.2"/>
    <row r="62" s="26" customFormat="1" ht="12.75" x14ac:dyDescent="0.2"/>
    <row r="63" s="26" customFormat="1" ht="12.75" x14ac:dyDescent="0.2"/>
    <row r="64" s="26" customFormat="1" ht="12.75" x14ac:dyDescent="0.2"/>
    <row r="65" s="26" customFormat="1" ht="12.75" x14ac:dyDescent="0.2"/>
    <row r="66" s="26" customFormat="1" ht="12.75" x14ac:dyDescent="0.2"/>
    <row r="67" s="26" customFormat="1" ht="12.75" x14ac:dyDescent="0.2"/>
    <row r="68" s="26" customFormat="1" ht="12.75" x14ac:dyDescent="0.2"/>
    <row r="69" s="26" customFormat="1" ht="12.75" x14ac:dyDescent="0.2"/>
    <row r="70" s="26" customFormat="1" ht="12.75" x14ac:dyDescent="0.2"/>
    <row r="71" s="26" customFormat="1" ht="12.75" x14ac:dyDescent="0.2"/>
    <row r="72" s="26" customFormat="1" ht="12.75" x14ac:dyDescent="0.2"/>
    <row r="73" s="26" customFormat="1" ht="12.75" x14ac:dyDescent="0.2"/>
    <row r="74" s="26" customFormat="1" ht="12.75" x14ac:dyDescent="0.2"/>
    <row r="75" s="26" customFormat="1" ht="12.75" x14ac:dyDescent="0.2"/>
    <row r="76" s="26" customFormat="1" ht="12.75" x14ac:dyDescent="0.2"/>
    <row r="77" s="26" customFormat="1" ht="12.75" x14ac:dyDescent="0.2"/>
    <row r="78" s="26" customFormat="1" ht="12.75" x14ac:dyDescent="0.2"/>
    <row r="79" s="26" customFormat="1" ht="12.75" x14ac:dyDescent="0.2"/>
    <row r="80" s="26" customFormat="1" ht="12.75" x14ac:dyDescent="0.2"/>
    <row r="81" s="26" customFormat="1" ht="12.75" x14ac:dyDescent="0.2"/>
    <row r="82" s="26" customFormat="1" ht="12.75" x14ac:dyDescent="0.2"/>
    <row r="83" s="26" customFormat="1" ht="12.75" x14ac:dyDescent="0.2"/>
    <row r="84" s="26" customFormat="1" ht="12.75" x14ac:dyDescent="0.2"/>
    <row r="85" s="26" customFormat="1" ht="12.75" x14ac:dyDescent="0.2"/>
    <row r="86" s="26" customFormat="1" ht="12.75" x14ac:dyDescent="0.2"/>
    <row r="87" s="26" customFormat="1" ht="12.75" x14ac:dyDescent="0.2"/>
    <row r="88" s="26" customFormat="1" ht="12.75" x14ac:dyDescent="0.2"/>
    <row r="89" s="26" customFormat="1" ht="12.75" x14ac:dyDescent="0.2"/>
    <row r="90" s="26" customFormat="1" ht="12.75" x14ac:dyDescent="0.2"/>
    <row r="91" s="26" customFormat="1" ht="12.75" x14ac:dyDescent="0.2"/>
    <row r="92" s="26" customFormat="1" ht="12.75" x14ac:dyDescent="0.2"/>
    <row r="93" s="26" customFormat="1" ht="12.75" x14ac:dyDescent="0.2"/>
    <row r="94" s="26" customFormat="1" ht="12.75" x14ac:dyDescent="0.2"/>
    <row r="95" s="26" customFormat="1" ht="12.75" x14ac:dyDescent="0.2"/>
    <row r="96" s="26" customFormat="1" ht="12.75" x14ac:dyDescent="0.2"/>
    <row r="97" s="26" customFormat="1" ht="12.75" x14ac:dyDescent="0.2"/>
    <row r="98" s="26" customFormat="1" ht="12.75" x14ac:dyDescent="0.2"/>
    <row r="99" s="26" customFormat="1" ht="12.75" x14ac:dyDescent="0.2"/>
    <row r="100" s="26" customFormat="1" ht="12.75" x14ac:dyDescent="0.2"/>
    <row r="101" s="26" customFormat="1" ht="12.75" x14ac:dyDescent="0.2"/>
    <row r="102" s="26" customFormat="1" ht="12.75" x14ac:dyDescent="0.2"/>
    <row r="103" s="26" customFormat="1" ht="12.75" x14ac:dyDescent="0.2"/>
    <row r="104" s="26" customFormat="1" ht="12.75" x14ac:dyDescent="0.2"/>
    <row r="105" s="26" customFormat="1" ht="12.75" x14ac:dyDescent="0.2"/>
    <row r="106" s="26" customFormat="1" ht="12.75" x14ac:dyDescent="0.2"/>
    <row r="107" s="26" customFormat="1" ht="12.75" x14ac:dyDescent="0.2"/>
    <row r="108" s="26" customFormat="1" ht="12.75" x14ac:dyDescent="0.2"/>
    <row r="109" s="26" customFormat="1" ht="12.75" x14ac:dyDescent="0.2"/>
    <row r="110" s="26" customFormat="1" ht="12.75" x14ac:dyDescent="0.2"/>
    <row r="111" s="26" customFormat="1" ht="12.75" x14ac:dyDescent="0.2"/>
    <row r="112" s="26" customFormat="1" ht="12.75" x14ac:dyDescent="0.2"/>
    <row r="113" s="26" customFormat="1" ht="12.75" x14ac:dyDescent="0.2"/>
    <row r="114" s="26" customFormat="1" ht="12.75" x14ac:dyDescent="0.2"/>
    <row r="115" s="26" customFormat="1" ht="12.75" x14ac:dyDescent="0.2"/>
    <row r="116" s="26" customFormat="1" ht="12.75" x14ac:dyDescent="0.2"/>
    <row r="117" s="26" customFormat="1" ht="12.75" x14ac:dyDescent="0.2"/>
    <row r="118" s="26" customFormat="1" ht="12.75" x14ac:dyDescent="0.2"/>
    <row r="119" s="26" customFormat="1" ht="12.75" x14ac:dyDescent="0.2"/>
    <row r="120" s="26" customFormat="1" ht="12.75" x14ac:dyDescent="0.2"/>
    <row r="121" s="26" customFormat="1" ht="12.75" x14ac:dyDescent="0.2"/>
    <row r="122" s="26" customFormat="1" ht="12.75" x14ac:dyDescent="0.2"/>
    <row r="123" s="26" customFormat="1" ht="12.75" x14ac:dyDescent="0.2"/>
    <row r="124" s="26" customFormat="1" ht="12.75" x14ac:dyDescent="0.2"/>
    <row r="125" s="26" customFormat="1" ht="12.75" x14ac:dyDescent="0.2"/>
    <row r="126" s="26" customFormat="1" ht="12.75" x14ac:dyDescent="0.2"/>
    <row r="127" s="26" customFormat="1" ht="12.75" x14ac:dyDescent="0.2"/>
    <row r="128" s="26" customFormat="1" ht="12.75" x14ac:dyDescent="0.2"/>
    <row r="129" s="26" customFormat="1" ht="12.75" x14ac:dyDescent="0.2"/>
    <row r="130" s="26" customFormat="1" ht="12.75" x14ac:dyDescent="0.2"/>
    <row r="131" s="26" customFormat="1" ht="12.75" x14ac:dyDescent="0.2"/>
    <row r="132" s="26" customFormat="1" ht="12.75" x14ac:dyDescent="0.2"/>
    <row r="133" s="26" customFormat="1" ht="12.75" x14ac:dyDescent="0.2"/>
    <row r="134" s="26" customFormat="1" ht="12.75" x14ac:dyDescent="0.2"/>
    <row r="135" s="26" customFormat="1" ht="12.75" x14ac:dyDescent="0.2"/>
    <row r="136" s="26" customFormat="1" ht="12.75" x14ac:dyDescent="0.2"/>
    <row r="137" s="26" customFormat="1" ht="12.75" x14ac:dyDescent="0.2"/>
    <row r="138" s="26" customFormat="1" ht="12.75" x14ac:dyDescent="0.2"/>
    <row r="139" s="26" customFormat="1" ht="12.75" x14ac:dyDescent="0.2"/>
    <row r="140" s="26" customFormat="1" ht="12.75" x14ac:dyDescent="0.2"/>
    <row r="141" s="26" customFormat="1" ht="12.75" x14ac:dyDescent="0.2"/>
    <row r="142" s="26" customFormat="1" ht="12.75" x14ac:dyDescent="0.2"/>
    <row r="143" s="26" customFormat="1" ht="12.75" x14ac:dyDescent="0.2"/>
    <row r="144" s="26" customFormat="1" ht="12.75" x14ac:dyDescent="0.2"/>
  </sheetData>
  <mergeCells count="297">
    <mergeCell ref="A43:T43"/>
    <mergeCell ref="U43:AF43"/>
    <mergeCell ref="AG43:AT43"/>
    <mergeCell ref="AU43:BH43"/>
    <mergeCell ref="BI43:BV43"/>
    <mergeCell ref="BW43:CJ43"/>
    <mergeCell ref="CK43:CU43"/>
    <mergeCell ref="CV43:DE43"/>
    <mergeCell ref="DF43:DS43"/>
    <mergeCell ref="DF42:DS42"/>
    <mergeCell ref="A42:D42"/>
    <mergeCell ref="E42:T42"/>
    <mergeCell ref="U42:AF42"/>
    <mergeCell ref="AG42:AT42"/>
    <mergeCell ref="AU42:BH42"/>
    <mergeCell ref="BI42:BV42"/>
    <mergeCell ref="BW42:CJ42"/>
    <mergeCell ref="CK42:CU42"/>
    <mergeCell ref="CV42:DE42"/>
    <mergeCell ref="DF40:DS40"/>
    <mergeCell ref="A41:D41"/>
    <mergeCell ref="E41:T41"/>
    <mergeCell ref="U41:AF41"/>
    <mergeCell ref="AG41:AT41"/>
    <mergeCell ref="AU41:BH41"/>
    <mergeCell ref="BI41:BV41"/>
    <mergeCell ref="BW41:CJ41"/>
    <mergeCell ref="CK41:CU41"/>
    <mergeCell ref="CV41:DE41"/>
    <mergeCell ref="DF41:DS41"/>
    <mergeCell ref="A40:D40"/>
    <mergeCell ref="E40:T40"/>
    <mergeCell ref="U40:AF40"/>
    <mergeCell ref="AG40:AT40"/>
    <mergeCell ref="AU40:BH40"/>
    <mergeCell ref="BI40:BV40"/>
    <mergeCell ref="BW40:CJ40"/>
    <mergeCell ref="CK40:CU40"/>
    <mergeCell ref="CV40:DE40"/>
    <mergeCell ref="DF38:DS38"/>
    <mergeCell ref="A39:D39"/>
    <mergeCell ref="E39:T39"/>
    <mergeCell ref="U39:AF39"/>
    <mergeCell ref="AG39:AT39"/>
    <mergeCell ref="AU39:BH39"/>
    <mergeCell ref="BI39:BV39"/>
    <mergeCell ref="BW39:CJ39"/>
    <mergeCell ref="CK39:CU39"/>
    <mergeCell ref="CV39:DE39"/>
    <mergeCell ref="DF39:DS39"/>
    <mergeCell ref="A38:D38"/>
    <mergeCell ref="E38:T38"/>
    <mergeCell ref="U38:AF38"/>
    <mergeCell ref="AG38:AT38"/>
    <mergeCell ref="AU38:BH38"/>
    <mergeCell ref="BI38:BV38"/>
    <mergeCell ref="BW38:CJ38"/>
    <mergeCell ref="CK38:CU38"/>
    <mergeCell ref="CV38:DE38"/>
    <mergeCell ref="A36:D36"/>
    <mergeCell ref="E36:T36"/>
    <mergeCell ref="U36:AF36"/>
    <mergeCell ref="AG36:AT36"/>
    <mergeCell ref="AU36:CJ36"/>
    <mergeCell ref="CK36:CU36"/>
    <mergeCell ref="CV36:DE36"/>
    <mergeCell ref="DF36:DS36"/>
    <mergeCell ref="A37:D37"/>
    <mergeCell ref="E37:T37"/>
    <mergeCell ref="U37:AF37"/>
    <mergeCell ref="AG37:AT37"/>
    <mergeCell ref="AU37:BH37"/>
    <mergeCell ref="BI37:BV37"/>
    <mergeCell ref="BW37:CJ37"/>
    <mergeCell ref="CK37:CU37"/>
    <mergeCell ref="CV37:DE37"/>
    <mergeCell ref="DF37:DS37"/>
    <mergeCell ref="T33:DS33"/>
    <mergeCell ref="A35:D35"/>
    <mergeCell ref="E35:T35"/>
    <mergeCell ref="U35:AF35"/>
    <mergeCell ref="AG35:CJ35"/>
    <mergeCell ref="CK35:CU35"/>
    <mergeCell ref="CV35:DE35"/>
    <mergeCell ref="DF35:DS35"/>
    <mergeCell ref="BW18:CJ18"/>
    <mergeCell ref="CK18:CU18"/>
    <mergeCell ref="CV18:DE18"/>
    <mergeCell ref="DF18:DS18"/>
    <mergeCell ref="A18:T18"/>
    <mergeCell ref="T20:DS20"/>
    <mergeCell ref="A28:D28"/>
    <mergeCell ref="E28:T28"/>
    <mergeCell ref="AG29:AT29"/>
    <mergeCell ref="CK22:CU22"/>
    <mergeCell ref="CV22:DE22"/>
    <mergeCell ref="DF22:DS22"/>
    <mergeCell ref="A23:D23"/>
    <mergeCell ref="E23:T23"/>
    <mergeCell ref="U23:AF23"/>
    <mergeCell ref="AG23:AT23"/>
    <mergeCell ref="DF8:DS8"/>
    <mergeCell ref="BW9:CJ9"/>
    <mergeCell ref="CK9:CU9"/>
    <mergeCell ref="CV9:DE9"/>
    <mergeCell ref="DF9:DS9"/>
    <mergeCell ref="A1:DS1"/>
    <mergeCell ref="A3:DS3"/>
    <mergeCell ref="T5:DS5"/>
    <mergeCell ref="A7:D7"/>
    <mergeCell ref="E7:T7"/>
    <mergeCell ref="U7:AF7"/>
    <mergeCell ref="AG7:CJ7"/>
    <mergeCell ref="CK7:CU7"/>
    <mergeCell ref="CV7:DE7"/>
    <mergeCell ref="DF7:DS7"/>
    <mergeCell ref="A9:D9"/>
    <mergeCell ref="E9:T9"/>
    <mergeCell ref="U9:AF9"/>
    <mergeCell ref="AG9:AT9"/>
    <mergeCell ref="AU9:BH9"/>
    <mergeCell ref="BI9:BV9"/>
    <mergeCell ref="A8:D8"/>
    <mergeCell ref="E8:T8"/>
    <mergeCell ref="U8:AF8"/>
    <mergeCell ref="AG8:AT8"/>
    <mergeCell ref="AU8:CJ8"/>
    <mergeCell ref="BW10:CJ10"/>
    <mergeCell ref="CK10:CU10"/>
    <mergeCell ref="CV10:DE10"/>
    <mergeCell ref="CK8:CU8"/>
    <mergeCell ref="CV8:DE8"/>
    <mergeCell ref="DF10:DS10"/>
    <mergeCell ref="A11:D11"/>
    <mergeCell ref="E11:T11"/>
    <mergeCell ref="U11:AF11"/>
    <mergeCell ref="AG11:AT11"/>
    <mergeCell ref="AU11:BH11"/>
    <mergeCell ref="BI11:BV11"/>
    <mergeCell ref="BW11:CJ11"/>
    <mergeCell ref="CK11:CU11"/>
    <mergeCell ref="CV11:DE11"/>
    <mergeCell ref="DF11:DS11"/>
    <mergeCell ref="A10:D10"/>
    <mergeCell ref="E10:T10"/>
    <mergeCell ref="U10:AF10"/>
    <mergeCell ref="AG10:AT10"/>
    <mergeCell ref="AU10:BH10"/>
    <mergeCell ref="BI10:BV10"/>
    <mergeCell ref="DF12:DS12"/>
    <mergeCell ref="A13:D13"/>
    <mergeCell ref="E13:T13"/>
    <mergeCell ref="U13:AF13"/>
    <mergeCell ref="AG13:AT13"/>
    <mergeCell ref="AU13:BH13"/>
    <mergeCell ref="BI13:BV13"/>
    <mergeCell ref="BW13:CJ13"/>
    <mergeCell ref="CK13:CU13"/>
    <mergeCell ref="CV13:DE13"/>
    <mergeCell ref="DF13:DS13"/>
    <mergeCell ref="A12:D12"/>
    <mergeCell ref="E12:T12"/>
    <mergeCell ref="U12:AF12"/>
    <mergeCell ref="AG12:AT12"/>
    <mergeCell ref="AU12:BH12"/>
    <mergeCell ref="BI12:BV12"/>
    <mergeCell ref="BW12:CJ12"/>
    <mergeCell ref="CK12:CU12"/>
    <mergeCell ref="CV12:DE12"/>
    <mergeCell ref="DF15:DS15"/>
    <mergeCell ref="DF14:DS14"/>
    <mergeCell ref="A14:D14"/>
    <mergeCell ref="E14:T14"/>
    <mergeCell ref="U14:AF14"/>
    <mergeCell ref="AG14:AT14"/>
    <mergeCell ref="AU14:BH14"/>
    <mergeCell ref="BI14:BV14"/>
    <mergeCell ref="BW14:CJ14"/>
    <mergeCell ref="CK14:CU14"/>
    <mergeCell ref="CV14:DE14"/>
    <mergeCell ref="A15:D15"/>
    <mergeCell ref="E15:T15"/>
    <mergeCell ref="U15:AF15"/>
    <mergeCell ref="AG15:AT15"/>
    <mergeCell ref="AU15:BH15"/>
    <mergeCell ref="BI15:BV15"/>
    <mergeCell ref="BW15:CJ15"/>
    <mergeCell ref="CK15:CU15"/>
    <mergeCell ref="CV15:DE15"/>
    <mergeCell ref="DF16:DS16"/>
    <mergeCell ref="U18:AF18"/>
    <mergeCell ref="AG18:AT18"/>
    <mergeCell ref="AU18:BH18"/>
    <mergeCell ref="BI18:BV18"/>
    <mergeCell ref="A16:D16"/>
    <mergeCell ref="E16:T16"/>
    <mergeCell ref="U16:AF16"/>
    <mergeCell ref="AG16:AT16"/>
    <mergeCell ref="AU16:BH16"/>
    <mergeCell ref="BI16:BV16"/>
    <mergeCell ref="BW16:CJ16"/>
    <mergeCell ref="CK16:CU16"/>
    <mergeCell ref="CV16:DE16"/>
    <mergeCell ref="A17:D17"/>
    <mergeCell ref="E17:T17"/>
    <mergeCell ref="U17:AF17"/>
    <mergeCell ref="AG17:AT17"/>
    <mergeCell ref="AU17:BH17"/>
    <mergeCell ref="BI17:BV17"/>
    <mergeCell ref="BW17:CJ17"/>
    <mergeCell ref="CK17:CU17"/>
    <mergeCell ref="CV17:DE17"/>
    <mergeCell ref="DF17:DS17"/>
    <mergeCell ref="A22:D22"/>
    <mergeCell ref="E22:T22"/>
    <mergeCell ref="U22:AF22"/>
    <mergeCell ref="CK23:CU23"/>
    <mergeCell ref="CV23:DE23"/>
    <mergeCell ref="DF23:DS23"/>
    <mergeCell ref="AG22:CJ22"/>
    <mergeCell ref="AU23:CJ23"/>
    <mergeCell ref="DF24:DS24"/>
    <mergeCell ref="DF25:DS25"/>
    <mergeCell ref="A24:D24"/>
    <mergeCell ref="E24:T24"/>
    <mergeCell ref="U24:AF24"/>
    <mergeCell ref="AG24:AT24"/>
    <mergeCell ref="AU24:BH24"/>
    <mergeCell ref="BI24:BV24"/>
    <mergeCell ref="BW24:CJ24"/>
    <mergeCell ref="CK24:CU24"/>
    <mergeCell ref="CV24:DE24"/>
    <mergeCell ref="A25:D25"/>
    <mergeCell ref="E25:T25"/>
    <mergeCell ref="U25:AF25"/>
    <mergeCell ref="AG25:AT25"/>
    <mergeCell ref="AU25:BH25"/>
    <mergeCell ref="BI25:BV25"/>
    <mergeCell ref="BW25:CJ25"/>
    <mergeCell ref="CK25:CU25"/>
    <mergeCell ref="CV25:DE25"/>
    <mergeCell ref="DF28:DS28"/>
    <mergeCell ref="DF29:DS29"/>
    <mergeCell ref="DF27:DS27"/>
    <mergeCell ref="BW26:CJ26"/>
    <mergeCell ref="CK26:CU26"/>
    <mergeCell ref="CV26:DE26"/>
    <mergeCell ref="DF26:DS26"/>
    <mergeCell ref="A27:D27"/>
    <mergeCell ref="E27:T27"/>
    <mergeCell ref="U27:AF27"/>
    <mergeCell ref="AG27:AT27"/>
    <mergeCell ref="AU27:BH27"/>
    <mergeCell ref="BI27:BV27"/>
    <mergeCell ref="A26:D26"/>
    <mergeCell ref="E26:T26"/>
    <mergeCell ref="U26:AF26"/>
    <mergeCell ref="AG26:AT26"/>
    <mergeCell ref="AU26:BH26"/>
    <mergeCell ref="BI26:BV26"/>
    <mergeCell ref="BW27:CJ27"/>
    <mergeCell ref="CK27:CU27"/>
    <mergeCell ref="CV27:DE27"/>
    <mergeCell ref="A29:D29"/>
    <mergeCell ref="E29:T29"/>
    <mergeCell ref="DF30:DS30"/>
    <mergeCell ref="A31:T31"/>
    <mergeCell ref="U31:AF31"/>
    <mergeCell ref="AG31:AT31"/>
    <mergeCell ref="AU31:BH31"/>
    <mergeCell ref="BI31:BV31"/>
    <mergeCell ref="BW31:CJ31"/>
    <mergeCell ref="CK31:CU31"/>
    <mergeCell ref="CV31:DE31"/>
    <mergeCell ref="DF31:DS31"/>
    <mergeCell ref="A30:D30"/>
    <mergeCell ref="E30:T30"/>
    <mergeCell ref="U30:AF30"/>
    <mergeCell ref="AG30:AT30"/>
    <mergeCell ref="AU30:BH30"/>
    <mergeCell ref="BI30:BV30"/>
    <mergeCell ref="BW30:CJ30"/>
    <mergeCell ref="CK30:CU30"/>
    <mergeCell ref="CV30:DE30"/>
    <mergeCell ref="CK28:CU28"/>
    <mergeCell ref="CV28:DE28"/>
    <mergeCell ref="U29:AF29"/>
    <mergeCell ref="U28:AF28"/>
    <mergeCell ref="AG28:AT28"/>
    <mergeCell ref="AU28:BH28"/>
    <mergeCell ref="BI28:BV28"/>
    <mergeCell ref="BW28:CJ28"/>
    <mergeCell ref="AU29:BH29"/>
    <mergeCell ref="BI29:BV29"/>
    <mergeCell ref="BW29:CJ29"/>
    <mergeCell ref="CK29:CU29"/>
    <mergeCell ref="CV29:DE29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50"/>
  <sheetViews>
    <sheetView view="pageBreakPreview" topLeftCell="A7" zoomScaleNormal="100" zoomScaleSheetLayoutView="100" workbookViewId="0">
      <selection activeCell="BX50" sqref="BX50"/>
    </sheetView>
  </sheetViews>
  <sheetFormatPr defaultColWidth="1.140625" defaultRowHeight="12.75" x14ac:dyDescent="0.2"/>
  <cols>
    <col min="1" max="2" width="7.42578125" style="26" bestFit="1" customWidth="1"/>
    <col min="3" max="17" width="1.140625" style="26"/>
    <col min="18" max="18" width="10" style="26" bestFit="1" customWidth="1"/>
    <col min="19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73" width="1.140625" style="26"/>
    <col min="274" max="274" width="10" style="26" bestFit="1" customWidth="1"/>
    <col min="275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29" width="1.140625" style="26"/>
    <col min="530" max="530" width="10" style="26" bestFit="1" customWidth="1"/>
    <col min="531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85" width="1.140625" style="26"/>
    <col min="786" max="786" width="10" style="26" bestFit="1" customWidth="1"/>
    <col min="787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41" width="1.140625" style="26"/>
    <col min="1042" max="1042" width="10" style="26" bestFit="1" customWidth="1"/>
    <col min="1043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297" width="1.140625" style="26"/>
    <col min="1298" max="1298" width="10" style="26" bestFit="1" customWidth="1"/>
    <col min="1299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53" width="1.140625" style="26"/>
    <col min="1554" max="1554" width="10" style="26" bestFit="1" customWidth="1"/>
    <col min="1555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09" width="1.140625" style="26"/>
    <col min="1810" max="1810" width="10" style="26" bestFit="1" customWidth="1"/>
    <col min="1811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65" width="1.140625" style="26"/>
    <col min="2066" max="2066" width="10" style="26" bestFit="1" customWidth="1"/>
    <col min="2067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21" width="1.140625" style="26"/>
    <col min="2322" max="2322" width="10" style="26" bestFit="1" customWidth="1"/>
    <col min="2323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77" width="1.140625" style="26"/>
    <col min="2578" max="2578" width="10" style="26" bestFit="1" customWidth="1"/>
    <col min="2579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33" width="1.140625" style="26"/>
    <col min="2834" max="2834" width="10" style="26" bestFit="1" customWidth="1"/>
    <col min="2835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089" width="1.140625" style="26"/>
    <col min="3090" max="3090" width="10" style="26" bestFit="1" customWidth="1"/>
    <col min="3091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45" width="1.140625" style="26"/>
    <col min="3346" max="3346" width="10" style="26" bestFit="1" customWidth="1"/>
    <col min="3347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01" width="1.140625" style="26"/>
    <col min="3602" max="3602" width="10" style="26" bestFit="1" customWidth="1"/>
    <col min="3603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57" width="1.140625" style="26"/>
    <col min="3858" max="3858" width="10" style="26" bestFit="1" customWidth="1"/>
    <col min="3859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13" width="1.140625" style="26"/>
    <col min="4114" max="4114" width="10" style="26" bestFit="1" customWidth="1"/>
    <col min="4115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69" width="1.140625" style="26"/>
    <col min="4370" max="4370" width="10" style="26" bestFit="1" customWidth="1"/>
    <col min="4371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25" width="1.140625" style="26"/>
    <col min="4626" max="4626" width="10" style="26" bestFit="1" customWidth="1"/>
    <col min="4627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81" width="1.140625" style="26"/>
    <col min="4882" max="4882" width="10" style="26" bestFit="1" customWidth="1"/>
    <col min="4883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37" width="1.140625" style="26"/>
    <col min="5138" max="5138" width="10" style="26" bestFit="1" customWidth="1"/>
    <col min="5139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393" width="1.140625" style="26"/>
    <col min="5394" max="5394" width="10" style="26" bestFit="1" customWidth="1"/>
    <col min="5395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49" width="1.140625" style="26"/>
    <col min="5650" max="5650" width="10" style="26" bestFit="1" customWidth="1"/>
    <col min="5651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05" width="1.140625" style="26"/>
    <col min="5906" max="5906" width="10" style="26" bestFit="1" customWidth="1"/>
    <col min="5907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61" width="1.140625" style="26"/>
    <col min="6162" max="6162" width="10" style="26" bestFit="1" customWidth="1"/>
    <col min="6163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17" width="1.140625" style="26"/>
    <col min="6418" max="6418" width="10" style="26" bestFit="1" customWidth="1"/>
    <col min="6419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73" width="1.140625" style="26"/>
    <col min="6674" max="6674" width="10" style="26" bestFit="1" customWidth="1"/>
    <col min="6675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29" width="1.140625" style="26"/>
    <col min="6930" max="6930" width="10" style="26" bestFit="1" customWidth="1"/>
    <col min="6931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85" width="1.140625" style="26"/>
    <col min="7186" max="7186" width="10" style="26" bestFit="1" customWidth="1"/>
    <col min="7187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41" width="1.140625" style="26"/>
    <col min="7442" max="7442" width="10" style="26" bestFit="1" customWidth="1"/>
    <col min="7443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697" width="1.140625" style="26"/>
    <col min="7698" max="7698" width="10" style="26" bestFit="1" customWidth="1"/>
    <col min="7699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53" width="1.140625" style="26"/>
    <col min="7954" max="7954" width="10" style="26" bestFit="1" customWidth="1"/>
    <col min="7955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09" width="1.140625" style="26"/>
    <col min="8210" max="8210" width="10" style="26" bestFit="1" customWidth="1"/>
    <col min="8211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65" width="1.140625" style="26"/>
    <col min="8466" max="8466" width="10" style="26" bestFit="1" customWidth="1"/>
    <col min="8467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21" width="1.140625" style="26"/>
    <col min="8722" max="8722" width="10" style="26" bestFit="1" customWidth="1"/>
    <col min="8723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77" width="1.140625" style="26"/>
    <col min="8978" max="8978" width="10" style="26" bestFit="1" customWidth="1"/>
    <col min="8979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33" width="1.140625" style="26"/>
    <col min="9234" max="9234" width="10" style="26" bestFit="1" customWidth="1"/>
    <col min="9235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489" width="1.140625" style="26"/>
    <col min="9490" max="9490" width="10" style="26" bestFit="1" customWidth="1"/>
    <col min="9491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45" width="1.140625" style="26"/>
    <col min="9746" max="9746" width="10" style="26" bestFit="1" customWidth="1"/>
    <col min="9747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01" width="1.140625" style="26"/>
    <col min="10002" max="10002" width="10" style="26" bestFit="1" customWidth="1"/>
    <col min="10003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57" width="1.140625" style="26"/>
    <col min="10258" max="10258" width="10" style="26" bestFit="1" customWidth="1"/>
    <col min="10259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13" width="1.140625" style="26"/>
    <col min="10514" max="10514" width="10" style="26" bestFit="1" customWidth="1"/>
    <col min="10515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69" width="1.140625" style="26"/>
    <col min="10770" max="10770" width="10" style="26" bestFit="1" customWidth="1"/>
    <col min="10771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25" width="1.140625" style="26"/>
    <col min="11026" max="11026" width="10" style="26" bestFit="1" customWidth="1"/>
    <col min="11027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81" width="1.140625" style="26"/>
    <col min="11282" max="11282" width="10" style="26" bestFit="1" customWidth="1"/>
    <col min="11283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37" width="1.140625" style="26"/>
    <col min="11538" max="11538" width="10" style="26" bestFit="1" customWidth="1"/>
    <col min="11539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793" width="1.140625" style="26"/>
    <col min="11794" max="11794" width="10" style="26" bestFit="1" customWidth="1"/>
    <col min="11795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49" width="1.140625" style="26"/>
    <col min="12050" max="12050" width="10" style="26" bestFit="1" customWidth="1"/>
    <col min="12051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05" width="1.140625" style="26"/>
    <col min="12306" max="12306" width="10" style="26" bestFit="1" customWidth="1"/>
    <col min="12307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61" width="1.140625" style="26"/>
    <col min="12562" max="12562" width="10" style="26" bestFit="1" customWidth="1"/>
    <col min="12563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17" width="1.140625" style="26"/>
    <col min="12818" max="12818" width="10" style="26" bestFit="1" customWidth="1"/>
    <col min="12819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73" width="1.140625" style="26"/>
    <col min="13074" max="13074" width="10" style="26" bestFit="1" customWidth="1"/>
    <col min="13075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29" width="1.140625" style="26"/>
    <col min="13330" max="13330" width="10" style="26" bestFit="1" customWidth="1"/>
    <col min="13331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85" width="1.140625" style="26"/>
    <col min="13586" max="13586" width="10" style="26" bestFit="1" customWidth="1"/>
    <col min="13587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41" width="1.140625" style="26"/>
    <col min="13842" max="13842" width="10" style="26" bestFit="1" customWidth="1"/>
    <col min="13843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097" width="1.140625" style="26"/>
    <col min="14098" max="14098" width="10" style="26" bestFit="1" customWidth="1"/>
    <col min="14099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53" width="1.140625" style="26"/>
    <col min="14354" max="14354" width="10" style="26" bestFit="1" customWidth="1"/>
    <col min="14355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09" width="1.140625" style="26"/>
    <col min="14610" max="14610" width="10" style="26" bestFit="1" customWidth="1"/>
    <col min="14611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65" width="1.140625" style="26"/>
    <col min="14866" max="14866" width="10" style="26" bestFit="1" customWidth="1"/>
    <col min="14867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21" width="1.140625" style="26"/>
    <col min="15122" max="15122" width="10" style="26" bestFit="1" customWidth="1"/>
    <col min="15123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77" width="1.140625" style="26"/>
    <col min="15378" max="15378" width="10" style="26" bestFit="1" customWidth="1"/>
    <col min="15379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33" width="1.140625" style="26"/>
    <col min="15634" max="15634" width="10" style="26" bestFit="1" customWidth="1"/>
    <col min="15635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889" width="1.140625" style="26"/>
    <col min="15890" max="15890" width="10" style="26" bestFit="1" customWidth="1"/>
    <col min="15891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45" width="1.140625" style="26"/>
    <col min="16146" max="16146" width="10" style="26" bestFit="1" customWidth="1"/>
    <col min="16147" max="16158" width="1.140625" style="26"/>
    <col min="16159" max="16159" width="7.42578125" style="26" bestFit="1" customWidth="1"/>
    <col min="16160" max="16384" width="1.140625" style="26"/>
  </cols>
  <sheetData>
    <row r="1" spans="1:80" s="53" customFormat="1" ht="15.75" x14ac:dyDescent="0.25">
      <c r="A1" s="190" t="s">
        <v>316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</row>
    <row r="2" spans="1:80" s="22" customFormat="1" ht="15.75" x14ac:dyDescent="0.25">
      <c r="A2" s="53" t="s">
        <v>114</v>
      </c>
      <c r="T2" s="156" t="s">
        <v>362</v>
      </c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</row>
    <row r="3" spans="1:80" s="27" customFormat="1" ht="9.75" x14ac:dyDescent="0.2">
      <c r="A3" s="2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</row>
    <row r="4" spans="1:80" x14ac:dyDescent="0.2">
      <c r="A4" s="149" t="s">
        <v>116</v>
      </c>
      <c r="B4" s="150"/>
      <c r="C4" s="150"/>
      <c r="D4" s="151"/>
      <c r="E4" s="149" t="s">
        <v>148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1"/>
      <c r="AJ4" s="149" t="s">
        <v>149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1"/>
      <c r="AX4" s="149" t="s">
        <v>150</v>
      </c>
      <c r="AY4" s="150"/>
      <c r="AZ4" s="150"/>
      <c r="BA4" s="150"/>
      <c r="BB4" s="150"/>
      <c r="BC4" s="150"/>
      <c r="BD4" s="150"/>
      <c r="BE4" s="150"/>
      <c r="BF4" s="151"/>
      <c r="BG4" s="149" t="s">
        <v>150</v>
      </c>
      <c r="BH4" s="150"/>
      <c r="BI4" s="150"/>
      <c r="BJ4" s="150"/>
      <c r="BK4" s="150"/>
      <c r="BL4" s="150"/>
      <c r="BM4" s="150"/>
      <c r="BN4" s="150"/>
      <c r="BO4" s="151"/>
      <c r="BP4" s="149" t="s">
        <v>151</v>
      </c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1"/>
    </row>
    <row r="5" spans="1:80" x14ac:dyDescent="0.2">
      <c r="A5" s="146" t="s">
        <v>123</v>
      </c>
      <c r="B5" s="147"/>
      <c r="C5" s="147"/>
      <c r="D5" s="148"/>
      <c r="E5" s="146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8"/>
      <c r="AJ5" s="146" t="s">
        <v>152</v>
      </c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46" t="s">
        <v>153</v>
      </c>
      <c r="AY5" s="147"/>
      <c r="AZ5" s="147"/>
      <c r="BA5" s="147"/>
      <c r="BB5" s="147"/>
      <c r="BC5" s="147"/>
      <c r="BD5" s="147"/>
      <c r="BE5" s="147"/>
      <c r="BF5" s="148"/>
      <c r="BG5" s="146" t="s">
        <v>154</v>
      </c>
      <c r="BH5" s="147"/>
      <c r="BI5" s="147"/>
      <c r="BJ5" s="147"/>
      <c r="BK5" s="147"/>
      <c r="BL5" s="147"/>
      <c r="BM5" s="147"/>
      <c r="BN5" s="147"/>
      <c r="BO5" s="148"/>
      <c r="BP5" s="146" t="s">
        <v>155</v>
      </c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8"/>
    </row>
    <row r="6" spans="1:80" x14ac:dyDescent="0.2">
      <c r="A6" s="146"/>
      <c r="B6" s="147"/>
      <c r="C6" s="147"/>
      <c r="D6" s="148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8"/>
      <c r="AJ6" s="146" t="s">
        <v>156</v>
      </c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8"/>
      <c r="AX6" s="146" t="s">
        <v>157</v>
      </c>
      <c r="AY6" s="147"/>
      <c r="AZ6" s="147"/>
      <c r="BA6" s="147"/>
      <c r="BB6" s="147"/>
      <c r="BC6" s="147"/>
      <c r="BD6" s="147"/>
      <c r="BE6" s="147"/>
      <c r="BF6" s="148"/>
      <c r="BG6" s="146"/>
      <c r="BH6" s="147"/>
      <c r="BI6" s="147"/>
      <c r="BJ6" s="147"/>
      <c r="BK6" s="147"/>
      <c r="BL6" s="147"/>
      <c r="BM6" s="147"/>
      <c r="BN6" s="147"/>
      <c r="BO6" s="148"/>
      <c r="BP6" s="146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8"/>
    </row>
    <row r="7" spans="1:80" x14ac:dyDescent="0.2">
      <c r="A7" s="172"/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4"/>
      <c r="AJ7" s="172" t="s">
        <v>158</v>
      </c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4"/>
      <c r="AX7" s="172"/>
      <c r="AY7" s="173"/>
      <c r="AZ7" s="173"/>
      <c r="BA7" s="173"/>
      <c r="BB7" s="173"/>
      <c r="BC7" s="173"/>
      <c r="BD7" s="173"/>
      <c r="BE7" s="173"/>
      <c r="BF7" s="174"/>
      <c r="BG7" s="172"/>
      <c r="BH7" s="173"/>
      <c r="BI7" s="173"/>
      <c r="BJ7" s="173"/>
      <c r="BK7" s="173"/>
      <c r="BL7" s="173"/>
      <c r="BM7" s="173"/>
      <c r="BN7" s="173"/>
      <c r="BO7" s="174"/>
      <c r="BP7" s="172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 x14ac:dyDescent="0.2">
      <c r="A8" s="172">
        <v>1</v>
      </c>
      <c r="B8" s="173"/>
      <c r="C8" s="173"/>
      <c r="D8" s="174"/>
      <c r="E8" s="172">
        <v>2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4"/>
      <c r="AJ8" s="172">
        <v>3</v>
      </c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4"/>
      <c r="AX8" s="172">
        <v>4</v>
      </c>
      <c r="AY8" s="173"/>
      <c r="AZ8" s="173"/>
      <c r="BA8" s="173"/>
      <c r="BB8" s="173"/>
      <c r="BC8" s="173"/>
      <c r="BD8" s="173"/>
      <c r="BE8" s="173"/>
      <c r="BF8" s="174"/>
      <c r="BG8" s="172">
        <v>5</v>
      </c>
      <c r="BH8" s="173"/>
      <c r="BI8" s="173"/>
      <c r="BJ8" s="173"/>
      <c r="BK8" s="173"/>
      <c r="BL8" s="173"/>
      <c r="BM8" s="173"/>
      <c r="BN8" s="173"/>
      <c r="BO8" s="174"/>
      <c r="BP8" s="172">
        <v>6</v>
      </c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4"/>
    </row>
    <row r="9" spans="1:80" x14ac:dyDescent="0.2">
      <c r="A9" s="143">
        <v>1</v>
      </c>
      <c r="B9" s="144"/>
      <c r="C9" s="144"/>
      <c r="D9" s="145"/>
      <c r="E9" s="157" t="s">
        <v>310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9"/>
      <c r="AJ9" s="160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2"/>
      <c r="AX9" s="160"/>
      <c r="AY9" s="161"/>
      <c r="AZ9" s="161"/>
      <c r="BA9" s="161"/>
      <c r="BB9" s="161"/>
      <c r="BC9" s="161"/>
      <c r="BD9" s="161"/>
      <c r="BE9" s="161"/>
      <c r="BF9" s="162"/>
      <c r="BG9" s="160"/>
      <c r="BH9" s="161"/>
      <c r="BI9" s="161"/>
      <c r="BJ9" s="161"/>
      <c r="BK9" s="161"/>
      <c r="BL9" s="161"/>
      <c r="BM9" s="161"/>
      <c r="BN9" s="161"/>
      <c r="BO9" s="162"/>
      <c r="BP9" s="160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2"/>
    </row>
    <row r="10" spans="1:80" x14ac:dyDescent="0.2">
      <c r="A10" s="157"/>
      <c r="B10" s="158"/>
      <c r="C10" s="158"/>
      <c r="D10" s="159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9"/>
      <c r="AJ10" s="160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2"/>
      <c r="AX10" s="160"/>
      <c r="AY10" s="161"/>
      <c r="AZ10" s="161"/>
      <c r="BA10" s="161"/>
      <c r="BB10" s="161"/>
      <c r="BC10" s="161"/>
      <c r="BD10" s="161"/>
      <c r="BE10" s="161"/>
      <c r="BF10" s="162"/>
      <c r="BG10" s="160"/>
      <c r="BH10" s="161"/>
      <c r="BI10" s="161"/>
      <c r="BJ10" s="161"/>
      <c r="BK10" s="161"/>
      <c r="BL10" s="161"/>
      <c r="BM10" s="161"/>
      <c r="BN10" s="161"/>
      <c r="BO10" s="162"/>
      <c r="BP10" s="160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2"/>
    </row>
    <row r="11" spans="1:80" x14ac:dyDescent="0.2">
      <c r="A11" s="157"/>
      <c r="B11" s="158"/>
      <c r="C11" s="158"/>
      <c r="D11" s="159"/>
      <c r="E11" s="163" t="s">
        <v>146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5"/>
      <c r="AJ11" s="166" t="s">
        <v>22</v>
      </c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8"/>
      <c r="AX11" s="166" t="s">
        <v>22</v>
      </c>
      <c r="AY11" s="167"/>
      <c r="AZ11" s="167"/>
      <c r="BA11" s="167"/>
      <c r="BB11" s="167"/>
      <c r="BC11" s="167"/>
      <c r="BD11" s="167"/>
      <c r="BE11" s="167"/>
      <c r="BF11" s="168"/>
      <c r="BG11" s="166" t="s">
        <v>22</v>
      </c>
      <c r="BH11" s="167"/>
      <c r="BI11" s="167"/>
      <c r="BJ11" s="167"/>
      <c r="BK11" s="167"/>
      <c r="BL11" s="167"/>
      <c r="BM11" s="167"/>
      <c r="BN11" s="167"/>
      <c r="BO11" s="168"/>
      <c r="BP11" s="169">
        <f>BP9</f>
        <v>0</v>
      </c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1"/>
    </row>
    <row r="12" spans="1:80" x14ac:dyDescent="0.2">
      <c r="A12" s="36"/>
      <c r="B12" s="36"/>
      <c r="C12" s="36"/>
      <c r="D12" s="36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</row>
    <row r="13" spans="1:80" x14ac:dyDescent="0.2">
      <c r="A13" s="36"/>
      <c r="B13" s="36"/>
      <c r="C13" s="36"/>
      <c r="D13" s="36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</row>
    <row r="14" spans="1:80" s="22" customFormat="1" ht="15.75" x14ac:dyDescent="0.25">
      <c r="A14" s="66" t="s">
        <v>114</v>
      </c>
      <c r="T14" s="156" t="s">
        <v>361</v>
      </c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</row>
    <row r="15" spans="1:80" s="27" customFormat="1" ht="9.75" x14ac:dyDescent="0.2">
      <c r="A15" s="2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</row>
    <row r="16" spans="1:80" x14ac:dyDescent="0.2">
      <c r="A16" s="149" t="s">
        <v>116</v>
      </c>
      <c r="B16" s="150"/>
      <c r="C16" s="150"/>
      <c r="D16" s="151"/>
      <c r="E16" s="149" t="s">
        <v>148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1"/>
      <c r="AJ16" s="149" t="s">
        <v>149</v>
      </c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1"/>
      <c r="AX16" s="149" t="s">
        <v>150</v>
      </c>
      <c r="AY16" s="150"/>
      <c r="AZ16" s="150"/>
      <c r="BA16" s="150"/>
      <c r="BB16" s="150"/>
      <c r="BC16" s="150"/>
      <c r="BD16" s="150"/>
      <c r="BE16" s="150"/>
      <c r="BF16" s="151"/>
      <c r="BG16" s="149" t="s">
        <v>150</v>
      </c>
      <c r="BH16" s="150"/>
      <c r="BI16" s="150"/>
      <c r="BJ16" s="150"/>
      <c r="BK16" s="150"/>
      <c r="BL16" s="150"/>
      <c r="BM16" s="150"/>
      <c r="BN16" s="150"/>
      <c r="BO16" s="151"/>
      <c r="BP16" s="149" t="s">
        <v>151</v>
      </c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1"/>
    </row>
    <row r="17" spans="1:80" x14ac:dyDescent="0.2">
      <c r="A17" s="146" t="s">
        <v>123</v>
      </c>
      <c r="B17" s="147"/>
      <c r="C17" s="147"/>
      <c r="D17" s="148"/>
      <c r="E17" s="146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8"/>
      <c r="AJ17" s="146" t="s">
        <v>152</v>
      </c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8"/>
      <c r="AX17" s="146" t="s">
        <v>153</v>
      </c>
      <c r="AY17" s="147"/>
      <c r="AZ17" s="147"/>
      <c r="BA17" s="147"/>
      <c r="BB17" s="147"/>
      <c r="BC17" s="147"/>
      <c r="BD17" s="147"/>
      <c r="BE17" s="147"/>
      <c r="BF17" s="148"/>
      <c r="BG17" s="146" t="s">
        <v>154</v>
      </c>
      <c r="BH17" s="147"/>
      <c r="BI17" s="147"/>
      <c r="BJ17" s="147"/>
      <c r="BK17" s="147"/>
      <c r="BL17" s="147"/>
      <c r="BM17" s="147"/>
      <c r="BN17" s="147"/>
      <c r="BO17" s="148"/>
      <c r="BP17" s="146" t="s">
        <v>155</v>
      </c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8"/>
    </row>
    <row r="18" spans="1:80" x14ac:dyDescent="0.2">
      <c r="A18" s="146"/>
      <c r="B18" s="147"/>
      <c r="C18" s="147"/>
      <c r="D18" s="148"/>
      <c r="E18" s="146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8"/>
      <c r="AJ18" s="146" t="s">
        <v>156</v>
      </c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8"/>
      <c r="AX18" s="146" t="s">
        <v>157</v>
      </c>
      <c r="AY18" s="147"/>
      <c r="AZ18" s="147"/>
      <c r="BA18" s="147"/>
      <c r="BB18" s="147"/>
      <c r="BC18" s="147"/>
      <c r="BD18" s="147"/>
      <c r="BE18" s="147"/>
      <c r="BF18" s="148"/>
      <c r="BG18" s="146"/>
      <c r="BH18" s="147"/>
      <c r="BI18" s="147"/>
      <c r="BJ18" s="147"/>
      <c r="BK18" s="147"/>
      <c r="BL18" s="147"/>
      <c r="BM18" s="147"/>
      <c r="BN18" s="147"/>
      <c r="BO18" s="148"/>
      <c r="BP18" s="146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8"/>
    </row>
    <row r="19" spans="1:80" x14ac:dyDescent="0.2">
      <c r="A19" s="172"/>
      <c r="B19" s="173"/>
      <c r="C19" s="173"/>
      <c r="D19" s="174"/>
      <c r="E19" s="172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4"/>
      <c r="AJ19" s="172" t="s">
        <v>158</v>
      </c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4"/>
      <c r="AX19" s="172"/>
      <c r="AY19" s="173"/>
      <c r="AZ19" s="173"/>
      <c r="BA19" s="173"/>
      <c r="BB19" s="173"/>
      <c r="BC19" s="173"/>
      <c r="BD19" s="173"/>
      <c r="BE19" s="173"/>
      <c r="BF19" s="174"/>
      <c r="BG19" s="172"/>
      <c r="BH19" s="173"/>
      <c r="BI19" s="173"/>
      <c r="BJ19" s="173"/>
      <c r="BK19" s="173"/>
      <c r="BL19" s="173"/>
      <c r="BM19" s="173"/>
      <c r="BN19" s="173"/>
      <c r="BO19" s="174"/>
      <c r="BP19" s="172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4"/>
    </row>
    <row r="20" spans="1:80" x14ac:dyDescent="0.2">
      <c r="A20" s="172">
        <v>1</v>
      </c>
      <c r="B20" s="173"/>
      <c r="C20" s="173"/>
      <c r="D20" s="174"/>
      <c r="E20" s="172">
        <v>2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4"/>
      <c r="AJ20" s="172">
        <v>3</v>
      </c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4"/>
      <c r="AX20" s="172">
        <v>4</v>
      </c>
      <c r="AY20" s="173"/>
      <c r="AZ20" s="173"/>
      <c r="BA20" s="173"/>
      <c r="BB20" s="173"/>
      <c r="BC20" s="173"/>
      <c r="BD20" s="173"/>
      <c r="BE20" s="173"/>
      <c r="BF20" s="174"/>
      <c r="BG20" s="172">
        <v>5</v>
      </c>
      <c r="BH20" s="173"/>
      <c r="BI20" s="173"/>
      <c r="BJ20" s="173"/>
      <c r="BK20" s="173"/>
      <c r="BL20" s="173"/>
      <c r="BM20" s="173"/>
      <c r="BN20" s="173"/>
      <c r="BO20" s="174"/>
      <c r="BP20" s="172">
        <v>6</v>
      </c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4"/>
    </row>
    <row r="21" spans="1:80" x14ac:dyDescent="0.2">
      <c r="A21" s="143">
        <v>1</v>
      </c>
      <c r="B21" s="144"/>
      <c r="C21" s="144"/>
      <c r="D21" s="145"/>
      <c r="E21" s="157" t="s">
        <v>310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9"/>
      <c r="AJ21" s="187">
        <f>BP21/BG21/AX21</f>
        <v>0</v>
      </c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9"/>
      <c r="AX21" s="160">
        <v>4</v>
      </c>
      <c r="AY21" s="161"/>
      <c r="AZ21" s="161"/>
      <c r="BA21" s="161"/>
      <c r="BB21" s="161"/>
      <c r="BC21" s="161"/>
      <c r="BD21" s="161"/>
      <c r="BE21" s="161"/>
      <c r="BF21" s="162"/>
      <c r="BG21" s="160">
        <v>5</v>
      </c>
      <c r="BH21" s="161"/>
      <c r="BI21" s="161"/>
      <c r="BJ21" s="161"/>
      <c r="BK21" s="161"/>
      <c r="BL21" s="161"/>
      <c r="BM21" s="161"/>
      <c r="BN21" s="161"/>
      <c r="BO21" s="162"/>
      <c r="BP21" s="160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2"/>
    </row>
    <row r="22" spans="1:80" x14ac:dyDescent="0.2">
      <c r="A22" s="157"/>
      <c r="B22" s="158"/>
      <c r="C22" s="158"/>
      <c r="D22" s="159"/>
      <c r="E22" s="157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9"/>
      <c r="AJ22" s="160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2"/>
      <c r="AX22" s="160"/>
      <c r="AY22" s="161"/>
      <c r="AZ22" s="161"/>
      <c r="BA22" s="161"/>
      <c r="BB22" s="161"/>
      <c r="BC22" s="161"/>
      <c r="BD22" s="161"/>
      <c r="BE22" s="161"/>
      <c r="BF22" s="162"/>
      <c r="BG22" s="160"/>
      <c r="BH22" s="161"/>
      <c r="BI22" s="161"/>
      <c r="BJ22" s="161"/>
      <c r="BK22" s="161"/>
      <c r="BL22" s="161"/>
      <c r="BM22" s="161"/>
      <c r="BN22" s="161"/>
      <c r="BO22" s="162"/>
      <c r="BP22" s="160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2"/>
    </row>
    <row r="23" spans="1:80" x14ac:dyDescent="0.2">
      <c r="A23" s="157"/>
      <c r="B23" s="158"/>
      <c r="C23" s="158"/>
      <c r="D23" s="159"/>
      <c r="E23" s="163" t="s">
        <v>146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5"/>
      <c r="AJ23" s="166" t="s">
        <v>22</v>
      </c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8"/>
      <c r="AX23" s="166" t="s">
        <v>22</v>
      </c>
      <c r="AY23" s="167"/>
      <c r="AZ23" s="167"/>
      <c r="BA23" s="167"/>
      <c r="BB23" s="167"/>
      <c r="BC23" s="167"/>
      <c r="BD23" s="167"/>
      <c r="BE23" s="167"/>
      <c r="BF23" s="168"/>
      <c r="BG23" s="166" t="s">
        <v>22</v>
      </c>
      <c r="BH23" s="167"/>
      <c r="BI23" s="167"/>
      <c r="BJ23" s="167"/>
      <c r="BK23" s="167"/>
      <c r="BL23" s="167"/>
      <c r="BM23" s="167"/>
      <c r="BN23" s="167"/>
      <c r="BO23" s="168"/>
      <c r="BP23" s="169">
        <f>BP21</f>
        <v>0</v>
      </c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1"/>
    </row>
    <row r="24" spans="1:80" x14ac:dyDescent="0.2">
      <c r="A24" s="36"/>
      <c r="B24" s="36"/>
      <c r="C24" s="36"/>
      <c r="D24" s="3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</row>
    <row r="25" spans="1:80" x14ac:dyDescent="0.2">
      <c r="A25" s="36"/>
      <c r="B25" s="36"/>
      <c r="C25" s="36"/>
      <c r="D25" s="3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</row>
    <row r="26" spans="1:80" s="53" customFormat="1" ht="15.75" x14ac:dyDescent="0.25">
      <c r="A26" s="155" t="s">
        <v>317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</row>
    <row r="27" spans="1:80" s="22" customFormat="1" ht="15.75" x14ac:dyDescent="0.25">
      <c r="A27" s="66" t="s">
        <v>114</v>
      </c>
      <c r="T27" s="156" t="s">
        <v>362</v>
      </c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</row>
    <row r="28" spans="1:80" s="27" customFormat="1" ht="8.25" x14ac:dyDescent="0.15"/>
    <row r="29" spans="1:80" x14ac:dyDescent="0.2">
      <c r="A29" s="149" t="s">
        <v>116</v>
      </c>
      <c r="B29" s="150"/>
      <c r="C29" s="150"/>
      <c r="D29" s="151"/>
      <c r="E29" s="149" t="s">
        <v>148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1"/>
      <c r="AJ29" s="149" t="s">
        <v>159</v>
      </c>
      <c r="AK29" s="150"/>
      <c r="AL29" s="150"/>
      <c r="AM29" s="150"/>
      <c r="AN29" s="150"/>
      <c r="AO29" s="150"/>
      <c r="AP29" s="150"/>
      <c r="AQ29" s="150"/>
      <c r="AR29" s="150"/>
      <c r="AS29" s="150"/>
      <c r="AT29" s="151"/>
      <c r="AU29" s="149" t="s">
        <v>150</v>
      </c>
      <c r="AV29" s="150"/>
      <c r="AW29" s="150"/>
      <c r="AX29" s="150"/>
      <c r="AY29" s="150"/>
      <c r="AZ29" s="150"/>
      <c r="BA29" s="150"/>
      <c r="BB29" s="150"/>
      <c r="BC29" s="150"/>
      <c r="BD29" s="151"/>
      <c r="BE29" s="149" t="s">
        <v>160</v>
      </c>
      <c r="BF29" s="150"/>
      <c r="BG29" s="150"/>
      <c r="BH29" s="150"/>
      <c r="BI29" s="150"/>
      <c r="BJ29" s="150"/>
      <c r="BK29" s="150"/>
      <c r="BL29" s="150"/>
      <c r="BM29" s="150"/>
      <c r="BN29" s="150"/>
      <c r="BO29" s="151"/>
      <c r="BP29" s="149" t="s">
        <v>151</v>
      </c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1"/>
    </row>
    <row r="30" spans="1:80" x14ac:dyDescent="0.2">
      <c r="A30" s="146" t="s">
        <v>123</v>
      </c>
      <c r="B30" s="147"/>
      <c r="C30" s="147"/>
      <c r="D30" s="148"/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8"/>
      <c r="AJ30" s="146" t="s">
        <v>153</v>
      </c>
      <c r="AK30" s="147"/>
      <c r="AL30" s="147"/>
      <c r="AM30" s="147"/>
      <c r="AN30" s="147"/>
      <c r="AO30" s="147"/>
      <c r="AP30" s="147"/>
      <c r="AQ30" s="147"/>
      <c r="AR30" s="147"/>
      <c r="AS30" s="147"/>
      <c r="AT30" s="148"/>
      <c r="AU30" s="146" t="s">
        <v>161</v>
      </c>
      <c r="AV30" s="147"/>
      <c r="AW30" s="147"/>
      <c r="AX30" s="147"/>
      <c r="AY30" s="147"/>
      <c r="AZ30" s="147"/>
      <c r="BA30" s="147"/>
      <c r="BB30" s="147"/>
      <c r="BC30" s="147"/>
      <c r="BD30" s="148"/>
      <c r="BE30" s="146" t="s">
        <v>162</v>
      </c>
      <c r="BF30" s="147"/>
      <c r="BG30" s="147"/>
      <c r="BH30" s="147"/>
      <c r="BI30" s="147"/>
      <c r="BJ30" s="147"/>
      <c r="BK30" s="147"/>
      <c r="BL30" s="147"/>
      <c r="BM30" s="147"/>
      <c r="BN30" s="147"/>
      <c r="BO30" s="148"/>
      <c r="BP30" s="146" t="s">
        <v>155</v>
      </c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8"/>
    </row>
    <row r="31" spans="1:80" x14ac:dyDescent="0.2">
      <c r="A31" s="146"/>
      <c r="B31" s="147"/>
      <c r="C31" s="147"/>
      <c r="D31" s="148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146" t="s">
        <v>163</v>
      </c>
      <c r="AK31" s="147"/>
      <c r="AL31" s="147"/>
      <c r="AM31" s="147"/>
      <c r="AN31" s="147"/>
      <c r="AO31" s="147"/>
      <c r="AP31" s="147"/>
      <c r="AQ31" s="147"/>
      <c r="AR31" s="147"/>
      <c r="AS31" s="147"/>
      <c r="AT31" s="148"/>
      <c r="AU31" s="146" t="s">
        <v>164</v>
      </c>
      <c r="AV31" s="147"/>
      <c r="AW31" s="147"/>
      <c r="AX31" s="147"/>
      <c r="AY31" s="147"/>
      <c r="AZ31" s="147"/>
      <c r="BA31" s="147"/>
      <c r="BB31" s="147"/>
      <c r="BC31" s="147"/>
      <c r="BD31" s="148"/>
      <c r="BE31" s="146" t="s">
        <v>165</v>
      </c>
      <c r="BF31" s="147"/>
      <c r="BG31" s="147"/>
      <c r="BH31" s="147"/>
      <c r="BI31" s="147"/>
      <c r="BJ31" s="147"/>
      <c r="BK31" s="147"/>
      <c r="BL31" s="147"/>
      <c r="BM31" s="147"/>
      <c r="BN31" s="147"/>
      <c r="BO31" s="148"/>
      <c r="BP31" s="146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8"/>
    </row>
    <row r="32" spans="1:80" x14ac:dyDescent="0.2">
      <c r="A32" s="172"/>
      <c r="B32" s="173"/>
      <c r="C32" s="173"/>
      <c r="D32" s="174"/>
      <c r="E32" s="172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4"/>
      <c r="AJ32" s="172" t="s">
        <v>166</v>
      </c>
      <c r="AK32" s="173"/>
      <c r="AL32" s="173"/>
      <c r="AM32" s="173"/>
      <c r="AN32" s="173"/>
      <c r="AO32" s="173"/>
      <c r="AP32" s="173"/>
      <c r="AQ32" s="173"/>
      <c r="AR32" s="173"/>
      <c r="AS32" s="173"/>
      <c r="AT32" s="174"/>
      <c r="AU32" s="172" t="s">
        <v>167</v>
      </c>
      <c r="AV32" s="173"/>
      <c r="AW32" s="173"/>
      <c r="AX32" s="173"/>
      <c r="AY32" s="173"/>
      <c r="AZ32" s="173"/>
      <c r="BA32" s="173"/>
      <c r="BB32" s="173"/>
      <c r="BC32" s="173"/>
      <c r="BD32" s="174"/>
      <c r="BE32" s="172" t="s">
        <v>168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4"/>
      <c r="BP32" s="172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4"/>
    </row>
    <row r="33" spans="1:80" x14ac:dyDescent="0.2">
      <c r="A33" s="172">
        <v>1</v>
      </c>
      <c r="B33" s="173"/>
      <c r="C33" s="173"/>
      <c r="D33" s="174"/>
      <c r="E33" s="172">
        <v>2</v>
      </c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4"/>
      <c r="AJ33" s="172">
        <v>3</v>
      </c>
      <c r="AK33" s="173"/>
      <c r="AL33" s="173"/>
      <c r="AM33" s="173"/>
      <c r="AN33" s="173"/>
      <c r="AO33" s="173"/>
      <c r="AP33" s="173"/>
      <c r="AQ33" s="173"/>
      <c r="AR33" s="173"/>
      <c r="AS33" s="173"/>
      <c r="AT33" s="174"/>
      <c r="AU33" s="172">
        <v>4</v>
      </c>
      <c r="AV33" s="173"/>
      <c r="AW33" s="173"/>
      <c r="AX33" s="173"/>
      <c r="AY33" s="173"/>
      <c r="AZ33" s="173"/>
      <c r="BA33" s="173"/>
      <c r="BB33" s="173"/>
      <c r="BC33" s="173"/>
      <c r="BD33" s="174"/>
      <c r="BE33" s="172">
        <v>5</v>
      </c>
      <c r="BF33" s="173"/>
      <c r="BG33" s="173"/>
      <c r="BH33" s="173"/>
      <c r="BI33" s="173"/>
      <c r="BJ33" s="173"/>
      <c r="BK33" s="173"/>
      <c r="BL33" s="173"/>
      <c r="BM33" s="173"/>
      <c r="BN33" s="173"/>
      <c r="BO33" s="174"/>
      <c r="BP33" s="172">
        <v>6</v>
      </c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4"/>
    </row>
    <row r="34" spans="1:80" x14ac:dyDescent="0.2">
      <c r="A34" s="166">
        <v>1</v>
      </c>
      <c r="B34" s="167"/>
      <c r="C34" s="167"/>
      <c r="D34" s="168"/>
      <c r="E34" s="157" t="s">
        <v>311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9"/>
      <c r="AJ34" s="160"/>
      <c r="AK34" s="161"/>
      <c r="AL34" s="161"/>
      <c r="AM34" s="161"/>
      <c r="AN34" s="161"/>
      <c r="AO34" s="161"/>
      <c r="AP34" s="161"/>
      <c r="AQ34" s="161"/>
      <c r="AR34" s="161"/>
      <c r="AS34" s="161"/>
      <c r="AT34" s="162"/>
      <c r="AU34" s="160"/>
      <c r="AV34" s="161"/>
      <c r="AW34" s="161"/>
      <c r="AX34" s="161"/>
      <c r="AY34" s="161"/>
      <c r="AZ34" s="161"/>
      <c r="BA34" s="161"/>
      <c r="BB34" s="161"/>
      <c r="BC34" s="161"/>
      <c r="BD34" s="162"/>
      <c r="BE34" s="160"/>
      <c r="BF34" s="161"/>
      <c r="BG34" s="161"/>
      <c r="BH34" s="161"/>
      <c r="BI34" s="161"/>
      <c r="BJ34" s="161"/>
      <c r="BK34" s="161"/>
      <c r="BL34" s="161"/>
      <c r="BM34" s="161"/>
      <c r="BN34" s="161"/>
      <c r="BO34" s="162"/>
      <c r="BP34" s="175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7"/>
    </row>
    <row r="35" spans="1:80" x14ac:dyDescent="0.2">
      <c r="A35" s="166"/>
      <c r="B35" s="167"/>
      <c r="C35" s="167"/>
      <c r="D35" s="168"/>
      <c r="E35" s="157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9"/>
      <c r="AJ35" s="160"/>
      <c r="AK35" s="161"/>
      <c r="AL35" s="161"/>
      <c r="AM35" s="161"/>
      <c r="AN35" s="161"/>
      <c r="AO35" s="161"/>
      <c r="AP35" s="161"/>
      <c r="AQ35" s="161"/>
      <c r="AR35" s="161"/>
      <c r="AS35" s="161"/>
      <c r="AT35" s="162"/>
      <c r="AU35" s="160"/>
      <c r="AV35" s="161"/>
      <c r="AW35" s="161"/>
      <c r="AX35" s="161"/>
      <c r="AY35" s="161"/>
      <c r="AZ35" s="161"/>
      <c r="BA35" s="161"/>
      <c r="BB35" s="161"/>
      <c r="BC35" s="161"/>
      <c r="BD35" s="162"/>
      <c r="BE35" s="160"/>
      <c r="BF35" s="161"/>
      <c r="BG35" s="161"/>
      <c r="BH35" s="161"/>
      <c r="BI35" s="161"/>
      <c r="BJ35" s="161"/>
      <c r="BK35" s="161"/>
      <c r="BL35" s="161"/>
      <c r="BM35" s="161"/>
      <c r="BN35" s="161"/>
      <c r="BO35" s="162"/>
      <c r="BP35" s="175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7"/>
    </row>
    <row r="36" spans="1:80" x14ac:dyDescent="0.2">
      <c r="A36" s="166"/>
      <c r="B36" s="167"/>
      <c r="C36" s="167"/>
      <c r="D36" s="168"/>
      <c r="E36" s="178" t="s">
        <v>146</v>
      </c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80"/>
      <c r="AJ36" s="181" t="s">
        <v>22</v>
      </c>
      <c r="AK36" s="182"/>
      <c r="AL36" s="182"/>
      <c r="AM36" s="182"/>
      <c r="AN36" s="182"/>
      <c r="AO36" s="182"/>
      <c r="AP36" s="182"/>
      <c r="AQ36" s="182"/>
      <c r="AR36" s="182"/>
      <c r="AS36" s="182"/>
      <c r="AT36" s="183"/>
      <c r="AU36" s="181" t="s">
        <v>22</v>
      </c>
      <c r="AV36" s="182"/>
      <c r="AW36" s="182"/>
      <c r="AX36" s="182"/>
      <c r="AY36" s="182"/>
      <c r="AZ36" s="182"/>
      <c r="BA36" s="182"/>
      <c r="BB36" s="182"/>
      <c r="BC36" s="182"/>
      <c r="BD36" s="183"/>
      <c r="BE36" s="181" t="s">
        <v>22</v>
      </c>
      <c r="BF36" s="182"/>
      <c r="BG36" s="182"/>
      <c r="BH36" s="182"/>
      <c r="BI36" s="182"/>
      <c r="BJ36" s="182"/>
      <c r="BK36" s="182"/>
      <c r="BL36" s="182"/>
      <c r="BM36" s="182"/>
      <c r="BN36" s="182"/>
      <c r="BO36" s="183"/>
      <c r="BP36" s="184">
        <f>BP34+BP35</f>
        <v>0</v>
      </c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6"/>
    </row>
    <row r="37" spans="1:80" s="22" customFormat="1" ht="15.75" x14ac:dyDescent="0.25"/>
    <row r="38" spans="1:80" s="22" customFormat="1" ht="15.75" x14ac:dyDescent="0.25">
      <c r="A38" s="66" t="s">
        <v>114</v>
      </c>
      <c r="T38" s="156" t="s">
        <v>360</v>
      </c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</row>
    <row r="39" spans="1:80" s="27" customFormat="1" ht="9.75" x14ac:dyDescent="0.2">
      <c r="A39" s="2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</row>
    <row r="40" spans="1:80" s="27" customFormat="1" ht="8.25" x14ac:dyDescent="0.15"/>
    <row r="41" spans="1:80" x14ac:dyDescent="0.2">
      <c r="A41" s="149" t="s">
        <v>116</v>
      </c>
      <c r="B41" s="150"/>
      <c r="C41" s="150"/>
      <c r="D41" s="151"/>
      <c r="E41" s="149" t="s">
        <v>148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1"/>
      <c r="AJ41" s="149" t="s">
        <v>159</v>
      </c>
      <c r="AK41" s="150"/>
      <c r="AL41" s="150"/>
      <c r="AM41" s="150"/>
      <c r="AN41" s="150"/>
      <c r="AO41" s="150"/>
      <c r="AP41" s="150"/>
      <c r="AQ41" s="150"/>
      <c r="AR41" s="150"/>
      <c r="AS41" s="150"/>
      <c r="AT41" s="151"/>
      <c r="AU41" s="149" t="s">
        <v>150</v>
      </c>
      <c r="AV41" s="150"/>
      <c r="AW41" s="150"/>
      <c r="AX41" s="150"/>
      <c r="AY41" s="150"/>
      <c r="AZ41" s="150"/>
      <c r="BA41" s="150"/>
      <c r="BB41" s="150"/>
      <c r="BC41" s="150"/>
      <c r="BD41" s="151"/>
      <c r="BE41" s="149" t="s">
        <v>160</v>
      </c>
      <c r="BF41" s="150"/>
      <c r="BG41" s="150"/>
      <c r="BH41" s="150"/>
      <c r="BI41" s="150"/>
      <c r="BJ41" s="150"/>
      <c r="BK41" s="150"/>
      <c r="BL41" s="150"/>
      <c r="BM41" s="150"/>
      <c r="BN41" s="150"/>
      <c r="BO41" s="151"/>
      <c r="BP41" s="149" t="s">
        <v>151</v>
      </c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1"/>
    </row>
    <row r="42" spans="1:80" x14ac:dyDescent="0.2">
      <c r="A42" s="146" t="s">
        <v>123</v>
      </c>
      <c r="B42" s="147"/>
      <c r="C42" s="147"/>
      <c r="D42" s="148"/>
      <c r="E42" s="146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8"/>
      <c r="AJ42" s="146" t="s">
        <v>153</v>
      </c>
      <c r="AK42" s="147"/>
      <c r="AL42" s="147"/>
      <c r="AM42" s="147"/>
      <c r="AN42" s="147"/>
      <c r="AO42" s="147"/>
      <c r="AP42" s="147"/>
      <c r="AQ42" s="147"/>
      <c r="AR42" s="147"/>
      <c r="AS42" s="147"/>
      <c r="AT42" s="148"/>
      <c r="AU42" s="146" t="s">
        <v>161</v>
      </c>
      <c r="AV42" s="147"/>
      <c r="AW42" s="147"/>
      <c r="AX42" s="147"/>
      <c r="AY42" s="147"/>
      <c r="AZ42" s="147"/>
      <c r="BA42" s="147"/>
      <c r="BB42" s="147"/>
      <c r="BC42" s="147"/>
      <c r="BD42" s="148"/>
      <c r="BE42" s="146" t="s">
        <v>162</v>
      </c>
      <c r="BF42" s="147"/>
      <c r="BG42" s="147"/>
      <c r="BH42" s="147"/>
      <c r="BI42" s="147"/>
      <c r="BJ42" s="147"/>
      <c r="BK42" s="147"/>
      <c r="BL42" s="147"/>
      <c r="BM42" s="147"/>
      <c r="BN42" s="147"/>
      <c r="BO42" s="148"/>
      <c r="BP42" s="146" t="s">
        <v>155</v>
      </c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8"/>
    </row>
    <row r="43" spans="1:80" x14ac:dyDescent="0.2">
      <c r="A43" s="146"/>
      <c r="B43" s="147"/>
      <c r="C43" s="147"/>
      <c r="D43" s="148"/>
      <c r="E43" s="146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6" t="s">
        <v>163</v>
      </c>
      <c r="AK43" s="147"/>
      <c r="AL43" s="147"/>
      <c r="AM43" s="147"/>
      <c r="AN43" s="147"/>
      <c r="AO43" s="147"/>
      <c r="AP43" s="147"/>
      <c r="AQ43" s="147"/>
      <c r="AR43" s="147"/>
      <c r="AS43" s="147"/>
      <c r="AT43" s="148"/>
      <c r="AU43" s="146" t="s">
        <v>164</v>
      </c>
      <c r="AV43" s="147"/>
      <c r="AW43" s="147"/>
      <c r="AX43" s="147"/>
      <c r="AY43" s="147"/>
      <c r="AZ43" s="147"/>
      <c r="BA43" s="147"/>
      <c r="BB43" s="147"/>
      <c r="BC43" s="147"/>
      <c r="BD43" s="148"/>
      <c r="BE43" s="146" t="s">
        <v>165</v>
      </c>
      <c r="BF43" s="147"/>
      <c r="BG43" s="147"/>
      <c r="BH43" s="147"/>
      <c r="BI43" s="147"/>
      <c r="BJ43" s="147"/>
      <c r="BK43" s="147"/>
      <c r="BL43" s="147"/>
      <c r="BM43" s="147"/>
      <c r="BN43" s="147"/>
      <c r="BO43" s="148"/>
      <c r="BP43" s="146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8"/>
    </row>
    <row r="44" spans="1:80" x14ac:dyDescent="0.2">
      <c r="A44" s="172"/>
      <c r="B44" s="173"/>
      <c r="C44" s="173"/>
      <c r="D44" s="174"/>
      <c r="E44" s="172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4"/>
      <c r="AJ44" s="172" t="s">
        <v>166</v>
      </c>
      <c r="AK44" s="173"/>
      <c r="AL44" s="173"/>
      <c r="AM44" s="173"/>
      <c r="AN44" s="173"/>
      <c r="AO44" s="173"/>
      <c r="AP44" s="173"/>
      <c r="AQ44" s="173"/>
      <c r="AR44" s="173"/>
      <c r="AS44" s="173"/>
      <c r="AT44" s="174"/>
      <c r="AU44" s="172" t="s">
        <v>167</v>
      </c>
      <c r="AV44" s="173"/>
      <c r="AW44" s="173"/>
      <c r="AX44" s="173"/>
      <c r="AY44" s="173"/>
      <c r="AZ44" s="173"/>
      <c r="BA44" s="173"/>
      <c r="BB44" s="173"/>
      <c r="BC44" s="173"/>
      <c r="BD44" s="174"/>
      <c r="BE44" s="172" t="s">
        <v>168</v>
      </c>
      <c r="BF44" s="173"/>
      <c r="BG44" s="173"/>
      <c r="BH44" s="173"/>
      <c r="BI44" s="173"/>
      <c r="BJ44" s="173"/>
      <c r="BK44" s="173"/>
      <c r="BL44" s="173"/>
      <c r="BM44" s="173"/>
      <c r="BN44" s="173"/>
      <c r="BO44" s="174"/>
      <c r="BP44" s="172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4"/>
    </row>
    <row r="45" spans="1:80" x14ac:dyDescent="0.2">
      <c r="A45" s="172">
        <v>1</v>
      </c>
      <c r="B45" s="173"/>
      <c r="C45" s="173"/>
      <c r="D45" s="174"/>
      <c r="E45" s="172">
        <v>2</v>
      </c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4"/>
      <c r="AJ45" s="172">
        <v>3</v>
      </c>
      <c r="AK45" s="173"/>
      <c r="AL45" s="173"/>
      <c r="AM45" s="173"/>
      <c r="AN45" s="173"/>
      <c r="AO45" s="173"/>
      <c r="AP45" s="173"/>
      <c r="AQ45" s="173"/>
      <c r="AR45" s="173"/>
      <c r="AS45" s="173"/>
      <c r="AT45" s="174"/>
      <c r="AU45" s="172">
        <v>4</v>
      </c>
      <c r="AV45" s="173"/>
      <c r="AW45" s="173"/>
      <c r="AX45" s="173"/>
      <c r="AY45" s="173"/>
      <c r="AZ45" s="173"/>
      <c r="BA45" s="173"/>
      <c r="BB45" s="173"/>
      <c r="BC45" s="173"/>
      <c r="BD45" s="174"/>
      <c r="BE45" s="172">
        <v>5</v>
      </c>
      <c r="BF45" s="173"/>
      <c r="BG45" s="173"/>
      <c r="BH45" s="173"/>
      <c r="BI45" s="173"/>
      <c r="BJ45" s="173"/>
      <c r="BK45" s="173"/>
      <c r="BL45" s="173"/>
      <c r="BM45" s="173"/>
      <c r="BN45" s="173"/>
      <c r="BO45" s="174"/>
      <c r="BP45" s="172">
        <v>6</v>
      </c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4"/>
    </row>
    <row r="46" spans="1:80" x14ac:dyDescent="0.2">
      <c r="A46" s="166">
        <v>1</v>
      </c>
      <c r="B46" s="167"/>
      <c r="C46" s="167"/>
      <c r="D46" s="168"/>
      <c r="E46" s="157" t="s">
        <v>311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9"/>
      <c r="AJ46" s="160">
        <v>1</v>
      </c>
      <c r="AK46" s="161"/>
      <c r="AL46" s="161"/>
      <c r="AM46" s="161"/>
      <c r="AN46" s="161"/>
      <c r="AO46" s="161"/>
      <c r="AP46" s="161"/>
      <c r="AQ46" s="161"/>
      <c r="AR46" s="161"/>
      <c r="AS46" s="161"/>
      <c r="AT46" s="162"/>
      <c r="AU46" s="160">
        <v>12</v>
      </c>
      <c r="AV46" s="161"/>
      <c r="AW46" s="161"/>
      <c r="AX46" s="161"/>
      <c r="AY46" s="161"/>
      <c r="AZ46" s="161"/>
      <c r="BA46" s="161"/>
      <c r="BB46" s="161"/>
      <c r="BC46" s="161"/>
      <c r="BD46" s="162"/>
      <c r="BE46" s="160">
        <v>50</v>
      </c>
      <c r="BF46" s="161"/>
      <c r="BG46" s="161"/>
      <c r="BH46" s="161"/>
      <c r="BI46" s="161"/>
      <c r="BJ46" s="161"/>
      <c r="BK46" s="161"/>
      <c r="BL46" s="161"/>
      <c r="BM46" s="161"/>
      <c r="BN46" s="161"/>
      <c r="BO46" s="162"/>
      <c r="BP46" s="175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7"/>
    </row>
    <row r="47" spans="1:80" x14ac:dyDescent="0.2">
      <c r="A47" s="166"/>
      <c r="B47" s="167"/>
      <c r="C47" s="167"/>
      <c r="D47" s="168"/>
      <c r="E47" s="157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9"/>
      <c r="AJ47" s="160"/>
      <c r="AK47" s="161"/>
      <c r="AL47" s="161"/>
      <c r="AM47" s="161"/>
      <c r="AN47" s="161"/>
      <c r="AO47" s="161"/>
      <c r="AP47" s="161"/>
      <c r="AQ47" s="161"/>
      <c r="AR47" s="161"/>
      <c r="AS47" s="161"/>
      <c r="AT47" s="162"/>
      <c r="AU47" s="160"/>
      <c r="AV47" s="161"/>
      <c r="AW47" s="161"/>
      <c r="AX47" s="161"/>
      <c r="AY47" s="161"/>
      <c r="AZ47" s="161"/>
      <c r="BA47" s="161"/>
      <c r="BB47" s="161"/>
      <c r="BC47" s="161"/>
      <c r="BD47" s="162"/>
      <c r="BE47" s="160"/>
      <c r="BF47" s="161"/>
      <c r="BG47" s="161"/>
      <c r="BH47" s="161"/>
      <c r="BI47" s="161"/>
      <c r="BJ47" s="161"/>
      <c r="BK47" s="161"/>
      <c r="BL47" s="161"/>
      <c r="BM47" s="161"/>
      <c r="BN47" s="161"/>
      <c r="BO47" s="162"/>
      <c r="BP47" s="175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7"/>
    </row>
    <row r="48" spans="1:80" x14ac:dyDescent="0.2">
      <c r="A48" s="166"/>
      <c r="B48" s="167"/>
      <c r="C48" s="167"/>
      <c r="D48" s="168"/>
      <c r="E48" s="178" t="s">
        <v>146</v>
      </c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80"/>
      <c r="AJ48" s="181" t="s">
        <v>22</v>
      </c>
      <c r="AK48" s="182"/>
      <c r="AL48" s="182"/>
      <c r="AM48" s="182"/>
      <c r="AN48" s="182"/>
      <c r="AO48" s="182"/>
      <c r="AP48" s="182"/>
      <c r="AQ48" s="182"/>
      <c r="AR48" s="182"/>
      <c r="AS48" s="182"/>
      <c r="AT48" s="183"/>
      <c r="AU48" s="181" t="s">
        <v>22</v>
      </c>
      <c r="AV48" s="182"/>
      <c r="AW48" s="182"/>
      <c r="AX48" s="182"/>
      <c r="AY48" s="182"/>
      <c r="AZ48" s="182"/>
      <c r="BA48" s="182"/>
      <c r="BB48" s="182"/>
      <c r="BC48" s="182"/>
      <c r="BD48" s="183"/>
      <c r="BE48" s="181" t="s">
        <v>22</v>
      </c>
      <c r="BF48" s="182"/>
      <c r="BG48" s="182"/>
      <c r="BH48" s="182"/>
      <c r="BI48" s="182"/>
      <c r="BJ48" s="182"/>
      <c r="BK48" s="182"/>
      <c r="BL48" s="182"/>
      <c r="BM48" s="182"/>
      <c r="BN48" s="182"/>
      <c r="BO48" s="183"/>
      <c r="BP48" s="184">
        <f>BP46+BP47</f>
        <v>0</v>
      </c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6"/>
    </row>
    <row r="50" spans="2:18" x14ac:dyDescent="0.2">
      <c r="B50" s="26" t="str">
        <f>'стр 1'!J10</f>
        <v>Директор</v>
      </c>
      <c r="R50" s="26" t="str">
        <f>'стр 1'!M12</f>
        <v xml:space="preserve">Е.В.Котлова </v>
      </c>
    </row>
  </sheetData>
  <mergeCells count="198"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30:D30"/>
    <mergeCell ref="E30:AI30"/>
    <mergeCell ref="AJ30:AT30"/>
    <mergeCell ref="AU30:BD30"/>
    <mergeCell ref="BE30:BO30"/>
    <mergeCell ref="BP30:CB30"/>
    <mergeCell ref="A29:D29"/>
    <mergeCell ref="E29:AI29"/>
    <mergeCell ref="AJ29:AT29"/>
    <mergeCell ref="AU29:BD29"/>
    <mergeCell ref="BE29:BO29"/>
    <mergeCell ref="BP29:CB29"/>
    <mergeCell ref="AX18:BF18"/>
    <mergeCell ref="BG18:BO18"/>
    <mergeCell ref="BP18:CB18"/>
    <mergeCell ref="A19:D19"/>
    <mergeCell ref="E19:AI19"/>
    <mergeCell ref="AJ19:AW19"/>
    <mergeCell ref="AX19:BF19"/>
    <mergeCell ref="BG19:BO19"/>
    <mergeCell ref="BP19:CB19"/>
    <mergeCell ref="A18:D18"/>
    <mergeCell ref="E18:AI18"/>
    <mergeCell ref="AJ18:AW18"/>
    <mergeCell ref="A20:D20"/>
    <mergeCell ref="E20:AI20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J20:AW20"/>
    <mergeCell ref="AX20:BF20"/>
    <mergeCell ref="BG20:BO20"/>
    <mergeCell ref="BP20:CB20"/>
    <mergeCell ref="A21:D21"/>
    <mergeCell ref="E21:AI21"/>
    <mergeCell ref="AJ21:AW21"/>
    <mergeCell ref="AX21:BF21"/>
    <mergeCell ref="BG21:BO21"/>
    <mergeCell ref="BP21:CB21"/>
    <mergeCell ref="A33:D33"/>
    <mergeCell ref="E33:AI33"/>
    <mergeCell ref="AJ33:AT33"/>
    <mergeCell ref="AU33:BD33"/>
    <mergeCell ref="BE33:BO33"/>
    <mergeCell ref="BP33:CB33"/>
    <mergeCell ref="A35:D35"/>
    <mergeCell ref="E35:AI35"/>
    <mergeCell ref="AJ35:AT35"/>
    <mergeCell ref="AU35:BD35"/>
    <mergeCell ref="BE35:BO35"/>
    <mergeCell ref="BP35:CB35"/>
    <mergeCell ref="AU36:BD36"/>
    <mergeCell ref="BE36:BO36"/>
    <mergeCell ref="BP36:CB36"/>
    <mergeCell ref="A34:D34"/>
    <mergeCell ref="E34:AI34"/>
    <mergeCell ref="AJ34:AT34"/>
    <mergeCell ref="AU34:BD34"/>
    <mergeCell ref="BE34:BO34"/>
    <mergeCell ref="BP34:CB34"/>
    <mergeCell ref="A36:D36"/>
    <mergeCell ref="E36:AI36"/>
    <mergeCell ref="AJ36:AT36"/>
    <mergeCell ref="T38:CB38"/>
    <mergeCell ref="A46:D46"/>
    <mergeCell ref="E46:AI46"/>
    <mergeCell ref="AJ46:AT46"/>
    <mergeCell ref="AU46:BD46"/>
    <mergeCell ref="BE46:BO46"/>
    <mergeCell ref="BP46:CB46"/>
    <mergeCell ref="A47:D47"/>
    <mergeCell ref="E47:AI47"/>
    <mergeCell ref="AJ47:AT47"/>
    <mergeCell ref="AU47:BD47"/>
    <mergeCell ref="A41:D41"/>
    <mergeCell ref="E41:AI41"/>
    <mergeCell ref="AJ41:AT41"/>
    <mergeCell ref="AU41:BD41"/>
    <mergeCell ref="BE41:BO41"/>
    <mergeCell ref="BP41:CB41"/>
    <mergeCell ref="A42:D42"/>
    <mergeCell ref="E42:AI42"/>
    <mergeCell ref="AJ42:AT42"/>
    <mergeCell ref="AU42:BD42"/>
    <mergeCell ref="BE42:BO42"/>
    <mergeCell ref="BP42:CB42"/>
    <mergeCell ref="A43:D43"/>
    <mergeCell ref="E43:AI43"/>
    <mergeCell ref="AJ43:AT43"/>
    <mergeCell ref="AU43:BD43"/>
    <mergeCell ref="BE43:BO43"/>
    <mergeCell ref="BP43:CB43"/>
    <mergeCell ref="A44:D44"/>
    <mergeCell ref="E44:AI44"/>
    <mergeCell ref="AJ44:AT44"/>
    <mergeCell ref="AU44:BD44"/>
    <mergeCell ref="BE44:BO44"/>
    <mergeCell ref="BP44:CB44"/>
    <mergeCell ref="A45:D45"/>
    <mergeCell ref="E45:AI45"/>
    <mergeCell ref="AJ45:AT45"/>
    <mergeCell ref="AU45:BD45"/>
    <mergeCell ref="BE45:BO45"/>
    <mergeCell ref="BP45:CB45"/>
    <mergeCell ref="BE47:BO47"/>
    <mergeCell ref="BP47:CB47"/>
    <mergeCell ref="A48:D48"/>
    <mergeCell ref="E48:AI48"/>
    <mergeCell ref="AJ48:AT48"/>
    <mergeCell ref="AU48:BD48"/>
    <mergeCell ref="BE48:BO48"/>
    <mergeCell ref="BP48:CB48"/>
    <mergeCell ref="T14:CB14"/>
    <mergeCell ref="A16:D16"/>
    <mergeCell ref="E16:AI16"/>
    <mergeCell ref="AJ16:AW16"/>
    <mergeCell ref="AX16:BF16"/>
    <mergeCell ref="BG16:BO16"/>
    <mergeCell ref="BP16:CB16"/>
    <mergeCell ref="A17:D17"/>
    <mergeCell ref="E17:AI17"/>
    <mergeCell ref="AJ17:AW17"/>
    <mergeCell ref="AX17:BF17"/>
    <mergeCell ref="BG17:BO17"/>
    <mergeCell ref="BP17:CB17"/>
    <mergeCell ref="T27:CB27"/>
    <mergeCell ref="A22:D22"/>
    <mergeCell ref="E22:AI22"/>
    <mergeCell ref="AJ22:AW22"/>
    <mergeCell ref="AX22:BF22"/>
    <mergeCell ref="BG22:BO22"/>
    <mergeCell ref="BP22:CB22"/>
    <mergeCell ref="A23:D23"/>
    <mergeCell ref="E23:AI23"/>
    <mergeCell ref="AJ23:AW23"/>
    <mergeCell ref="AX23:BF23"/>
    <mergeCell ref="BG23:BO23"/>
    <mergeCell ref="BP23:CB23"/>
    <mergeCell ref="A26:CB26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66"/>
  <sheetViews>
    <sheetView view="pageBreakPreview" topLeftCell="A3" zoomScale="85" zoomScaleNormal="100" zoomScaleSheetLayoutView="85" workbookViewId="0">
      <selection activeCell="E40" sqref="E40:BD40"/>
    </sheetView>
  </sheetViews>
  <sheetFormatPr defaultColWidth="1.140625" defaultRowHeight="12.75" x14ac:dyDescent="0.2"/>
  <cols>
    <col min="1" max="1" width="7.42578125" style="26" bestFit="1" customWidth="1"/>
    <col min="2" max="2" width="1.140625" style="26"/>
    <col min="3" max="3" width="7.42578125" style="26" bestFit="1" customWidth="1"/>
    <col min="4" max="17" width="1.140625" style="26"/>
    <col min="18" max="18" width="10" style="26" bestFit="1" customWidth="1"/>
    <col min="19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73" width="1.140625" style="26"/>
    <col min="274" max="274" width="10" style="26" bestFit="1" customWidth="1"/>
    <col min="275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29" width="1.140625" style="26"/>
    <col min="530" max="530" width="10" style="26" bestFit="1" customWidth="1"/>
    <col min="531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85" width="1.140625" style="26"/>
    <col min="786" max="786" width="10" style="26" bestFit="1" customWidth="1"/>
    <col min="787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41" width="1.140625" style="26"/>
    <col min="1042" max="1042" width="10" style="26" bestFit="1" customWidth="1"/>
    <col min="1043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297" width="1.140625" style="26"/>
    <col min="1298" max="1298" width="10" style="26" bestFit="1" customWidth="1"/>
    <col min="1299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53" width="1.140625" style="26"/>
    <col min="1554" max="1554" width="10" style="26" bestFit="1" customWidth="1"/>
    <col min="1555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09" width="1.140625" style="26"/>
    <col min="1810" max="1810" width="10" style="26" bestFit="1" customWidth="1"/>
    <col min="1811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65" width="1.140625" style="26"/>
    <col min="2066" max="2066" width="10" style="26" bestFit="1" customWidth="1"/>
    <col min="2067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21" width="1.140625" style="26"/>
    <col min="2322" max="2322" width="10" style="26" bestFit="1" customWidth="1"/>
    <col min="2323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77" width="1.140625" style="26"/>
    <col min="2578" max="2578" width="10" style="26" bestFit="1" customWidth="1"/>
    <col min="2579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33" width="1.140625" style="26"/>
    <col min="2834" max="2834" width="10" style="26" bestFit="1" customWidth="1"/>
    <col min="2835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089" width="1.140625" style="26"/>
    <col min="3090" max="3090" width="10" style="26" bestFit="1" customWidth="1"/>
    <col min="3091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45" width="1.140625" style="26"/>
    <col min="3346" max="3346" width="10" style="26" bestFit="1" customWidth="1"/>
    <col min="3347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01" width="1.140625" style="26"/>
    <col min="3602" max="3602" width="10" style="26" bestFit="1" customWidth="1"/>
    <col min="3603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57" width="1.140625" style="26"/>
    <col min="3858" max="3858" width="10" style="26" bestFit="1" customWidth="1"/>
    <col min="3859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13" width="1.140625" style="26"/>
    <col min="4114" max="4114" width="10" style="26" bestFit="1" customWidth="1"/>
    <col min="4115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69" width="1.140625" style="26"/>
    <col min="4370" max="4370" width="10" style="26" bestFit="1" customWidth="1"/>
    <col min="4371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25" width="1.140625" style="26"/>
    <col min="4626" max="4626" width="10" style="26" bestFit="1" customWidth="1"/>
    <col min="4627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81" width="1.140625" style="26"/>
    <col min="4882" max="4882" width="10" style="26" bestFit="1" customWidth="1"/>
    <col min="4883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37" width="1.140625" style="26"/>
    <col min="5138" max="5138" width="10" style="26" bestFit="1" customWidth="1"/>
    <col min="5139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393" width="1.140625" style="26"/>
    <col min="5394" max="5394" width="10" style="26" bestFit="1" customWidth="1"/>
    <col min="5395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49" width="1.140625" style="26"/>
    <col min="5650" max="5650" width="10" style="26" bestFit="1" customWidth="1"/>
    <col min="5651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05" width="1.140625" style="26"/>
    <col min="5906" max="5906" width="10" style="26" bestFit="1" customWidth="1"/>
    <col min="5907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61" width="1.140625" style="26"/>
    <col min="6162" max="6162" width="10" style="26" bestFit="1" customWidth="1"/>
    <col min="6163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17" width="1.140625" style="26"/>
    <col min="6418" max="6418" width="10" style="26" bestFit="1" customWidth="1"/>
    <col min="6419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73" width="1.140625" style="26"/>
    <col min="6674" max="6674" width="10" style="26" bestFit="1" customWidth="1"/>
    <col min="6675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29" width="1.140625" style="26"/>
    <col min="6930" max="6930" width="10" style="26" bestFit="1" customWidth="1"/>
    <col min="6931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85" width="1.140625" style="26"/>
    <col min="7186" max="7186" width="10" style="26" bestFit="1" customWidth="1"/>
    <col min="7187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41" width="1.140625" style="26"/>
    <col min="7442" max="7442" width="10" style="26" bestFit="1" customWidth="1"/>
    <col min="7443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697" width="1.140625" style="26"/>
    <col min="7698" max="7698" width="10" style="26" bestFit="1" customWidth="1"/>
    <col min="7699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53" width="1.140625" style="26"/>
    <col min="7954" max="7954" width="10" style="26" bestFit="1" customWidth="1"/>
    <col min="7955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09" width="1.140625" style="26"/>
    <col min="8210" max="8210" width="10" style="26" bestFit="1" customWidth="1"/>
    <col min="8211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65" width="1.140625" style="26"/>
    <col min="8466" max="8466" width="10" style="26" bestFit="1" customWidth="1"/>
    <col min="8467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21" width="1.140625" style="26"/>
    <col min="8722" max="8722" width="10" style="26" bestFit="1" customWidth="1"/>
    <col min="8723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77" width="1.140625" style="26"/>
    <col min="8978" max="8978" width="10" style="26" bestFit="1" customWidth="1"/>
    <col min="8979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33" width="1.140625" style="26"/>
    <col min="9234" max="9234" width="10" style="26" bestFit="1" customWidth="1"/>
    <col min="9235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489" width="1.140625" style="26"/>
    <col min="9490" max="9490" width="10" style="26" bestFit="1" customWidth="1"/>
    <col min="9491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45" width="1.140625" style="26"/>
    <col min="9746" max="9746" width="10" style="26" bestFit="1" customWidth="1"/>
    <col min="9747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01" width="1.140625" style="26"/>
    <col min="10002" max="10002" width="10" style="26" bestFit="1" customWidth="1"/>
    <col min="10003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57" width="1.140625" style="26"/>
    <col min="10258" max="10258" width="10" style="26" bestFit="1" customWidth="1"/>
    <col min="10259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13" width="1.140625" style="26"/>
    <col min="10514" max="10514" width="10" style="26" bestFit="1" customWidth="1"/>
    <col min="10515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69" width="1.140625" style="26"/>
    <col min="10770" max="10770" width="10" style="26" bestFit="1" customWidth="1"/>
    <col min="10771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25" width="1.140625" style="26"/>
    <col min="11026" max="11026" width="10" style="26" bestFit="1" customWidth="1"/>
    <col min="11027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81" width="1.140625" style="26"/>
    <col min="11282" max="11282" width="10" style="26" bestFit="1" customWidth="1"/>
    <col min="11283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37" width="1.140625" style="26"/>
    <col min="11538" max="11538" width="10" style="26" bestFit="1" customWidth="1"/>
    <col min="11539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793" width="1.140625" style="26"/>
    <col min="11794" max="11794" width="10" style="26" bestFit="1" customWidth="1"/>
    <col min="11795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49" width="1.140625" style="26"/>
    <col min="12050" max="12050" width="10" style="26" bestFit="1" customWidth="1"/>
    <col min="12051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05" width="1.140625" style="26"/>
    <col min="12306" max="12306" width="10" style="26" bestFit="1" customWidth="1"/>
    <col min="12307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61" width="1.140625" style="26"/>
    <col min="12562" max="12562" width="10" style="26" bestFit="1" customWidth="1"/>
    <col min="12563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17" width="1.140625" style="26"/>
    <col min="12818" max="12818" width="10" style="26" bestFit="1" customWidth="1"/>
    <col min="12819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73" width="1.140625" style="26"/>
    <col min="13074" max="13074" width="10" style="26" bestFit="1" customWidth="1"/>
    <col min="13075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29" width="1.140625" style="26"/>
    <col min="13330" max="13330" width="10" style="26" bestFit="1" customWidth="1"/>
    <col min="13331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85" width="1.140625" style="26"/>
    <col min="13586" max="13586" width="10" style="26" bestFit="1" customWidth="1"/>
    <col min="13587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41" width="1.140625" style="26"/>
    <col min="13842" max="13842" width="10" style="26" bestFit="1" customWidth="1"/>
    <col min="13843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097" width="1.140625" style="26"/>
    <col min="14098" max="14098" width="10" style="26" bestFit="1" customWidth="1"/>
    <col min="14099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53" width="1.140625" style="26"/>
    <col min="14354" max="14354" width="10" style="26" bestFit="1" customWidth="1"/>
    <col min="14355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09" width="1.140625" style="26"/>
    <col min="14610" max="14610" width="10" style="26" bestFit="1" customWidth="1"/>
    <col min="14611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65" width="1.140625" style="26"/>
    <col min="14866" max="14866" width="10" style="26" bestFit="1" customWidth="1"/>
    <col min="14867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21" width="1.140625" style="26"/>
    <col min="15122" max="15122" width="10" style="26" bestFit="1" customWidth="1"/>
    <col min="15123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77" width="1.140625" style="26"/>
    <col min="15378" max="15378" width="10" style="26" bestFit="1" customWidth="1"/>
    <col min="15379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33" width="1.140625" style="26"/>
    <col min="15634" max="15634" width="10" style="26" bestFit="1" customWidth="1"/>
    <col min="15635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889" width="1.140625" style="26"/>
    <col min="15890" max="15890" width="10" style="26" bestFit="1" customWidth="1"/>
    <col min="15891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45" width="1.140625" style="26"/>
    <col min="16146" max="16146" width="10" style="26" bestFit="1" customWidth="1"/>
    <col min="16147" max="16158" width="1.140625" style="26"/>
    <col min="16159" max="16159" width="7.42578125" style="26" bestFit="1" customWidth="1"/>
    <col min="16160" max="16384" width="1.140625" style="26"/>
  </cols>
  <sheetData>
    <row r="1" spans="1:80" s="66" customFormat="1" ht="15.75" x14ac:dyDescent="0.25">
      <c r="A1" s="155" t="s">
        <v>363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</row>
    <row r="2" spans="1:80" ht="15.75" x14ac:dyDescent="0.25">
      <c r="A2" s="155" t="s">
        <v>169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</row>
    <row r="3" spans="1:80" ht="15.75" x14ac:dyDescent="0.25">
      <c r="A3" s="155" t="s">
        <v>170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</row>
    <row r="4" spans="1:80" s="27" customFormat="1" ht="8.25" x14ac:dyDescent="0.15"/>
    <row r="5" spans="1:80" x14ac:dyDescent="0.2">
      <c r="A5" s="149" t="s">
        <v>116</v>
      </c>
      <c r="B5" s="150"/>
      <c r="C5" s="150"/>
      <c r="D5" s="151"/>
      <c r="E5" s="149" t="s">
        <v>171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1"/>
      <c r="BE5" s="212" t="s">
        <v>172</v>
      </c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213"/>
      <c r="BQ5" s="149" t="s">
        <v>173</v>
      </c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0" x14ac:dyDescent="0.2">
      <c r="A6" s="146" t="s">
        <v>123</v>
      </c>
      <c r="B6" s="147"/>
      <c r="C6" s="147"/>
      <c r="D6" s="148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8"/>
      <c r="BE6" s="236" t="s">
        <v>174</v>
      </c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8"/>
      <c r="BQ6" s="146" t="s">
        <v>158</v>
      </c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8"/>
    </row>
    <row r="7" spans="1:80" x14ac:dyDescent="0.2">
      <c r="A7" s="146"/>
      <c r="B7" s="147"/>
      <c r="C7" s="147"/>
      <c r="D7" s="148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8"/>
      <c r="BE7" s="236" t="s">
        <v>175</v>
      </c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8"/>
      <c r="BQ7" s="146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8"/>
    </row>
    <row r="8" spans="1:80" x14ac:dyDescent="0.2">
      <c r="A8" s="172"/>
      <c r="B8" s="173"/>
      <c r="C8" s="173"/>
      <c r="D8" s="174"/>
      <c r="E8" s="172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4"/>
      <c r="BE8" s="166" t="s">
        <v>176</v>
      </c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8"/>
      <c r="BQ8" s="172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4"/>
    </row>
    <row r="9" spans="1:80" x14ac:dyDescent="0.2">
      <c r="A9" s="143">
        <v>1</v>
      </c>
      <c r="B9" s="144"/>
      <c r="C9" s="144"/>
      <c r="D9" s="145"/>
      <c r="E9" s="143">
        <v>2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5"/>
      <c r="BE9" s="226">
        <v>3</v>
      </c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8"/>
      <c r="BQ9" s="143">
        <v>4</v>
      </c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5"/>
    </row>
    <row r="10" spans="1:80" x14ac:dyDescent="0.2">
      <c r="A10" s="223" t="s">
        <v>115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5"/>
    </row>
    <row r="11" spans="1:80" x14ac:dyDescent="0.2">
      <c r="A11" s="226">
        <v>1</v>
      </c>
      <c r="B11" s="227"/>
      <c r="C11" s="227"/>
      <c r="D11" s="228"/>
      <c r="E11" s="229" t="s">
        <v>177</v>
      </c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1"/>
      <c r="BE11" s="226" t="s">
        <v>22</v>
      </c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8"/>
      <c r="BQ11" s="175">
        <f>SUM(BQ12:CB13)</f>
        <v>743667.82</v>
      </c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7"/>
    </row>
    <row r="12" spans="1:80" x14ac:dyDescent="0.2">
      <c r="A12" s="149" t="s">
        <v>78</v>
      </c>
      <c r="B12" s="150"/>
      <c r="C12" s="150"/>
      <c r="D12" s="151"/>
      <c r="E12" s="194" t="s">
        <v>24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6"/>
      <c r="BE12" s="239">
        <f>'111'!DF18</f>
        <v>3387581</v>
      </c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1"/>
      <c r="BQ12" s="200">
        <f>BE12*22%-1600</f>
        <v>743667.82</v>
      </c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2"/>
    </row>
    <row r="13" spans="1:80" ht="14.25" customHeight="1" x14ac:dyDescent="0.2">
      <c r="A13" s="172"/>
      <c r="B13" s="173"/>
      <c r="C13" s="173"/>
      <c r="D13" s="174"/>
      <c r="E13" s="206" t="s">
        <v>178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8"/>
      <c r="BE13" s="242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4"/>
      <c r="BQ13" s="203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5"/>
    </row>
    <row r="14" spans="1:80" x14ac:dyDescent="0.2">
      <c r="A14" s="149">
        <v>2</v>
      </c>
      <c r="B14" s="150"/>
      <c r="C14" s="150"/>
      <c r="D14" s="151"/>
      <c r="E14" s="209" t="s">
        <v>179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1"/>
      <c r="BE14" s="212" t="s">
        <v>22</v>
      </c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213"/>
      <c r="BQ14" s="200">
        <f>SUM(BQ16:CB20)</f>
        <v>105015.01099999998</v>
      </c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2"/>
    </row>
    <row r="15" spans="1:80" x14ac:dyDescent="0.2">
      <c r="A15" s="172"/>
      <c r="B15" s="173"/>
      <c r="C15" s="173"/>
      <c r="D15" s="174"/>
      <c r="E15" s="157" t="s">
        <v>180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9"/>
      <c r="BE15" s="166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8"/>
      <c r="BQ15" s="203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5"/>
    </row>
    <row r="16" spans="1:80" x14ac:dyDescent="0.2">
      <c r="A16" s="149" t="s">
        <v>181</v>
      </c>
      <c r="B16" s="150"/>
      <c r="C16" s="150"/>
      <c r="D16" s="151"/>
      <c r="E16" s="194" t="s">
        <v>24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6"/>
      <c r="BE16" s="197">
        <f>BE12</f>
        <v>3387581</v>
      </c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9"/>
      <c r="BQ16" s="200">
        <f>BE16*2.9%</f>
        <v>98239.848999999987</v>
      </c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2"/>
    </row>
    <row r="17" spans="1:80" x14ac:dyDescent="0.2">
      <c r="A17" s="146"/>
      <c r="B17" s="147"/>
      <c r="C17" s="147"/>
      <c r="D17" s="148"/>
      <c r="E17" s="220" t="s">
        <v>182</v>
      </c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2"/>
      <c r="BE17" s="214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6"/>
      <c r="BQ17" s="217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9"/>
    </row>
    <row r="18" spans="1:80" x14ac:dyDescent="0.2">
      <c r="A18" s="172"/>
      <c r="B18" s="173"/>
      <c r="C18" s="173"/>
      <c r="D18" s="174"/>
      <c r="E18" s="206" t="s">
        <v>183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8"/>
      <c r="BE18" s="160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2"/>
      <c r="BQ18" s="203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5"/>
    </row>
    <row r="19" spans="1:80" x14ac:dyDescent="0.2">
      <c r="A19" s="149" t="s">
        <v>184</v>
      </c>
      <c r="B19" s="150"/>
      <c r="C19" s="150"/>
      <c r="D19" s="151"/>
      <c r="E19" s="194" t="s">
        <v>185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6"/>
      <c r="BE19" s="197">
        <f>BE12</f>
        <v>3387581</v>
      </c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9"/>
      <c r="BQ19" s="200">
        <f>BE19*0.2%</f>
        <v>6775.1620000000003</v>
      </c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2"/>
    </row>
    <row r="20" spans="1:80" x14ac:dyDescent="0.2">
      <c r="A20" s="172"/>
      <c r="B20" s="173"/>
      <c r="C20" s="173"/>
      <c r="D20" s="174"/>
      <c r="E20" s="206" t="s">
        <v>186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8"/>
      <c r="BE20" s="160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2"/>
      <c r="BQ20" s="203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5"/>
    </row>
    <row r="21" spans="1:80" x14ac:dyDescent="0.2">
      <c r="A21" s="149">
        <v>3</v>
      </c>
      <c r="B21" s="150"/>
      <c r="C21" s="150"/>
      <c r="D21" s="151"/>
      <c r="E21" s="209" t="s">
        <v>187</v>
      </c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1"/>
      <c r="BE21" s="197">
        <f>BE12</f>
        <v>3387581</v>
      </c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9"/>
      <c r="BQ21" s="200">
        <f>BE21*5.1%</f>
        <v>172766.63099999999</v>
      </c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2"/>
    </row>
    <row r="22" spans="1:80" x14ac:dyDescent="0.2">
      <c r="A22" s="172"/>
      <c r="B22" s="173"/>
      <c r="C22" s="173"/>
      <c r="D22" s="174"/>
      <c r="E22" s="157" t="s">
        <v>188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9"/>
      <c r="BE22" s="160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2"/>
      <c r="BQ22" s="203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5"/>
    </row>
    <row r="23" spans="1:80" s="32" customFormat="1" ht="18.75" customHeight="1" x14ac:dyDescent="0.2">
      <c r="A23" s="191"/>
      <c r="B23" s="192"/>
      <c r="C23" s="192"/>
      <c r="D23" s="193"/>
      <c r="E23" s="178" t="s">
        <v>146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80"/>
      <c r="BE23" s="191" t="s">
        <v>22</v>
      </c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3"/>
      <c r="BQ23" s="184">
        <f>ROUND((BQ21+BQ14+BQ11),)</f>
        <v>1021449</v>
      </c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6"/>
    </row>
    <row r="24" spans="1:80" s="22" customFormat="1" ht="15.75" x14ac:dyDescent="0.25"/>
    <row r="25" spans="1:80" s="27" customFormat="1" ht="8.25" x14ac:dyDescent="0.15"/>
    <row r="26" spans="1:80" x14ac:dyDescent="0.2">
      <c r="A26" s="149" t="s">
        <v>116</v>
      </c>
      <c r="B26" s="150"/>
      <c r="C26" s="150"/>
      <c r="D26" s="151"/>
      <c r="E26" s="149" t="s">
        <v>171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1"/>
      <c r="BE26" s="212" t="s">
        <v>172</v>
      </c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213"/>
      <c r="BQ26" s="149" t="s">
        <v>173</v>
      </c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1"/>
    </row>
    <row r="27" spans="1:80" x14ac:dyDescent="0.2">
      <c r="A27" s="146" t="s">
        <v>123</v>
      </c>
      <c r="B27" s="147"/>
      <c r="C27" s="147"/>
      <c r="D27" s="148"/>
      <c r="E27" s="146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8"/>
      <c r="BE27" s="236" t="s">
        <v>174</v>
      </c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8"/>
      <c r="BQ27" s="146" t="s">
        <v>158</v>
      </c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8"/>
    </row>
    <row r="28" spans="1:80" x14ac:dyDescent="0.2">
      <c r="A28" s="146"/>
      <c r="B28" s="147"/>
      <c r="C28" s="147"/>
      <c r="D28" s="148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8"/>
      <c r="BE28" s="236" t="s">
        <v>175</v>
      </c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8"/>
      <c r="BQ28" s="146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8"/>
    </row>
    <row r="29" spans="1:80" x14ac:dyDescent="0.2">
      <c r="A29" s="172"/>
      <c r="B29" s="173"/>
      <c r="C29" s="173"/>
      <c r="D29" s="174"/>
      <c r="E29" s="172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4"/>
      <c r="BE29" s="166" t="s">
        <v>176</v>
      </c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8"/>
      <c r="BQ29" s="172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4"/>
    </row>
    <row r="30" spans="1:80" x14ac:dyDescent="0.2">
      <c r="A30" s="143">
        <v>1</v>
      </c>
      <c r="B30" s="144"/>
      <c r="C30" s="144"/>
      <c r="D30" s="145"/>
      <c r="E30" s="143">
        <v>2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5"/>
      <c r="BE30" s="226">
        <v>3</v>
      </c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8"/>
      <c r="BQ30" s="143">
        <v>4</v>
      </c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5"/>
    </row>
    <row r="31" spans="1:80" x14ac:dyDescent="0.2">
      <c r="A31" s="223" t="s">
        <v>147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5"/>
    </row>
    <row r="32" spans="1:80" x14ac:dyDescent="0.2">
      <c r="A32" s="226">
        <v>1</v>
      </c>
      <c r="B32" s="227"/>
      <c r="C32" s="227"/>
      <c r="D32" s="228"/>
      <c r="E32" s="229" t="s">
        <v>177</v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1"/>
      <c r="BE32" s="226" t="s">
        <v>22</v>
      </c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8"/>
      <c r="BQ32" s="232">
        <f>SUM(BQ33:CB34)</f>
        <v>107277.72</v>
      </c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4"/>
    </row>
    <row r="33" spans="1:80" x14ac:dyDescent="0.2">
      <c r="A33" s="149" t="s">
        <v>78</v>
      </c>
      <c r="B33" s="150"/>
      <c r="C33" s="150"/>
      <c r="D33" s="151"/>
      <c r="E33" s="194" t="s">
        <v>24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6"/>
      <c r="BE33" s="235">
        <f>'111'!DF31</f>
        <v>487626</v>
      </c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9"/>
      <c r="BQ33" s="200">
        <f>BE33*22%</f>
        <v>107277.72</v>
      </c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2"/>
    </row>
    <row r="34" spans="1:80" ht="14.25" customHeight="1" x14ac:dyDescent="0.2">
      <c r="A34" s="172"/>
      <c r="B34" s="173"/>
      <c r="C34" s="173"/>
      <c r="D34" s="174"/>
      <c r="E34" s="206" t="s">
        <v>178</v>
      </c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8"/>
      <c r="BE34" s="160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2"/>
      <c r="BQ34" s="203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5"/>
    </row>
    <row r="35" spans="1:80" x14ac:dyDescent="0.2">
      <c r="A35" s="149">
        <v>2</v>
      </c>
      <c r="B35" s="150"/>
      <c r="C35" s="150"/>
      <c r="D35" s="151"/>
      <c r="E35" s="209" t="s">
        <v>179</v>
      </c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1"/>
      <c r="BE35" s="212" t="s">
        <v>22</v>
      </c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213"/>
      <c r="BQ35" s="200">
        <f>SUM(BQ37:CB41)</f>
        <v>15116.405999999999</v>
      </c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2"/>
    </row>
    <row r="36" spans="1:80" x14ac:dyDescent="0.2">
      <c r="A36" s="172"/>
      <c r="B36" s="173"/>
      <c r="C36" s="173"/>
      <c r="D36" s="174"/>
      <c r="E36" s="157" t="s">
        <v>180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9"/>
      <c r="BE36" s="166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8"/>
      <c r="BQ36" s="203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5"/>
    </row>
    <row r="37" spans="1:80" x14ac:dyDescent="0.2">
      <c r="A37" s="149" t="s">
        <v>181</v>
      </c>
      <c r="B37" s="150"/>
      <c r="C37" s="150"/>
      <c r="D37" s="151"/>
      <c r="E37" s="194" t="s">
        <v>24</v>
      </c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6"/>
      <c r="BE37" s="197">
        <f>BE33</f>
        <v>487626</v>
      </c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9"/>
      <c r="BQ37" s="200">
        <f>BE37*2.9%</f>
        <v>14141.153999999999</v>
      </c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2"/>
    </row>
    <row r="38" spans="1:80" x14ac:dyDescent="0.2">
      <c r="A38" s="146"/>
      <c r="B38" s="147"/>
      <c r="C38" s="147"/>
      <c r="D38" s="148"/>
      <c r="E38" s="220" t="s">
        <v>182</v>
      </c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2"/>
      <c r="BE38" s="214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6"/>
      <c r="BQ38" s="217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9"/>
    </row>
    <row r="39" spans="1:80" x14ac:dyDescent="0.2">
      <c r="A39" s="172"/>
      <c r="B39" s="173"/>
      <c r="C39" s="173"/>
      <c r="D39" s="174"/>
      <c r="E39" s="206" t="s">
        <v>183</v>
      </c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8"/>
      <c r="BE39" s="160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2"/>
      <c r="BQ39" s="203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5"/>
    </row>
    <row r="40" spans="1:80" x14ac:dyDescent="0.2">
      <c r="A40" s="149" t="s">
        <v>184</v>
      </c>
      <c r="B40" s="150"/>
      <c r="C40" s="150"/>
      <c r="D40" s="151"/>
      <c r="E40" s="194" t="s">
        <v>185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6"/>
      <c r="BE40" s="197">
        <f>BE33</f>
        <v>487626</v>
      </c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9"/>
      <c r="BQ40" s="200">
        <f>BE40*0.2%</f>
        <v>975.25200000000007</v>
      </c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2"/>
    </row>
    <row r="41" spans="1:80" x14ac:dyDescent="0.2">
      <c r="A41" s="172"/>
      <c r="B41" s="173"/>
      <c r="C41" s="173"/>
      <c r="D41" s="174"/>
      <c r="E41" s="206" t="s">
        <v>186</v>
      </c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8"/>
      <c r="BE41" s="160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2"/>
      <c r="BQ41" s="203"/>
      <c r="BR41" s="204"/>
      <c r="BS41" s="204"/>
      <c r="BT41" s="204"/>
      <c r="BU41" s="204"/>
      <c r="BV41" s="204"/>
      <c r="BW41" s="204"/>
      <c r="BX41" s="204"/>
      <c r="BY41" s="204"/>
      <c r="BZ41" s="204"/>
      <c r="CA41" s="204"/>
      <c r="CB41" s="205"/>
    </row>
    <row r="42" spans="1:80" x14ac:dyDescent="0.2">
      <c r="A42" s="149">
        <v>3</v>
      </c>
      <c r="B42" s="150"/>
      <c r="C42" s="150"/>
      <c r="D42" s="151"/>
      <c r="E42" s="209" t="s">
        <v>187</v>
      </c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1"/>
      <c r="BE42" s="197">
        <f>BE33</f>
        <v>487626</v>
      </c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9"/>
      <c r="BQ42" s="200">
        <f>BE42*5.1%</f>
        <v>24868.925999999999</v>
      </c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2"/>
    </row>
    <row r="43" spans="1:80" x14ac:dyDescent="0.2">
      <c r="A43" s="172"/>
      <c r="B43" s="173"/>
      <c r="C43" s="173"/>
      <c r="D43" s="174"/>
      <c r="E43" s="157" t="s">
        <v>188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9"/>
      <c r="BE43" s="160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2"/>
      <c r="BQ43" s="203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5"/>
    </row>
    <row r="44" spans="1:80" s="32" customFormat="1" ht="18.75" customHeight="1" x14ac:dyDescent="0.2">
      <c r="A44" s="191"/>
      <c r="B44" s="192"/>
      <c r="C44" s="192"/>
      <c r="D44" s="193"/>
      <c r="E44" s="178" t="s">
        <v>146</v>
      </c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80"/>
      <c r="BE44" s="191" t="s">
        <v>22</v>
      </c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3"/>
      <c r="BQ44" s="184">
        <f>ROUND((BQ42+BQ35+BQ32),)</f>
        <v>147263</v>
      </c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6"/>
    </row>
    <row r="45" spans="1:80" x14ac:dyDescent="0.2">
      <c r="BQ45" s="26" t="s">
        <v>328</v>
      </c>
    </row>
    <row r="46" spans="1:80" hidden="1" x14ac:dyDescent="0.2">
      <c r="A46" s="149" t="s">
        <v>116</v>
      </c>
      <c r="B46" s="150"/>
      <c r="C46" s="150"/>
      <c r="D46" s="151"/>
      <c r="E46" s="149" t="s">
        <v>171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1"/>
      <c r="BE46" s="212" t="s">
        <v>172</v>
      </c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213"/>
      <c r="BQ46" s="149" t="s">
        <v>173</v>
      </c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1"/>
    </row>
    <row r="47" spans="1:80" hidden="1" x14ac:dyDescent="0.2">
      <c r="A47" s="146" t="s">
        <v>123</v>
      </c>
      <c r="B47" s="147"/>
      <c r="C47" s="147"/>
      <c r="D47" s="148"/>
      <c r="E47" s="146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8"/>
      <c r="BE47" s="236" t="s">
        <v>174</v>
      </c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8"/>
      <c r="BQ47" s="146" t="s">
        <v>158</v>
      </c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8"/>
    </row>
    <row r="48" spans="1:80" hidden="1" x14ac:dyDescent="0.2">
      <c r="A48" s="146"/>
      <c r="B48" s="147"/>
      <c r="C48" s="147"/>
      <c r="D48" s="148"/>
      <c r="E48" s="146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8"/>
      <c r="BE48" s="236" t="s">
        <v>175</v>
      </c>
      <c r="BF48" s="237"/>
      <c r="BG48" s="237"/>
      <c r="BH48" s="237"/>
      <c r="BI48" s="237"/>
      <c r="BJ48" s="237"/>
      <c r="BK48" s="237"/>
      <c r="BL48" s="237"/>
      <c r="BM48" s="237"/>
      <c r="BN48" s="237"/>
      <c r="BO48" s="237"/>
      <c r="BP48" s="238"/>
      <c r="BQ48" s="146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8"/>
    </row>
    <row r="49" spans="1:80" hidden="1" x14ac:dyDescent="0.2">
      <c r="A49" s="172"/>
      <c r="B49" s="173"/>
      <c r="C49" s="173"/>
      <c r="D49" s="174"/>
      <c r="E49" s="172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4"/>
      <c r="BE49" s="166" t="s">
        <v>176</v>
      </c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172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4"/>
    </row>
    <row r="50" spans="1:80" hidden="1" x14ac:dyDescent="0.2">
      <c r="A50" s="143">
        <v>1</v>
      </c>
      <c r="B50" s="144"/>
      <c r="C50" s="144"/>
      <c r="D50" s="145"/>
      <c r="E50" s="143">
        <v>2</v>
      </c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5"/>
      <c r="BE50" s="226">
        <v>3</v>
      </c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8"/>
      <c r="BQ50" s="143">
        <v>4</v>
      </c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5"/>
    </row>
    <row r="51" spans="1:80" hidden="1" x14ac:dyDescent="0.2">
      <c r="A51" s="223" t="s">
        <v>358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5"/>
    </row>
    <row r="52" spans="1:80" hidden="1" x14ac:dyDescent="0.2">
      <c r="A52" s="226">
        <v>1</v>
      </c>
      <c r="B52" s="227"/>
      <c r="C52" s="227"/>
      <c r="D52" s="228"/>
      <c r="E52" s="229" t="s">
        <v>177</v>
      </c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1"/>
      <c r="BE52" s="226" t="s">
        <v>22</v>
      </c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8"/>
      <c r="BQ52" s="232">
        <f>SUM(BQ53:CB54)</f>
        <v>0</v>
      </c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4"/>
    </row>
    <row r="53" spans="1:80" hidden="1" x14ac:dyDescent="0.2">
      <c r="A53" s="149" t="s">
        <v>78</v>
      </c>
      <c r="B53" s="150"/>
      <c r="C53" s="150"/>
      <c r="D53" s="151"/>
      <c r="E53" s="194" t="s">
        <v>24</v>
      </c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6"/>
      <c r="BE53" s="235">
        <f>'111'!DF43</f>
        <v>0</v>
      </c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9"/>
      <c r="BQ53" s="200">
        <f>BE53*22%</f>
        <v>0</v>
      </c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2"/>
    </row>
    <row r="54" spans="1:80" ht="14.25" hidden="1" customHeight="1" x14ac:dyDescent="0.2">
      <c r="A54" s="172"/>
      <c r="B54" s="173"/>
      <c r="C54" s="173"/>
      <c r="D54" s="174"/>
      <c r="E54" s="206" t="s">
        <v>178</v>
      </c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8"/>
      <c r="BE54" s="160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2"/>
      <c r="BQ54" s="203"/>
      <c r="BR54" s="204"/>
      <c r="BS54" s="204"/>
      <c r="BT54" s="204"/>
      <c r="BU54" s="204"/>
      <c r="BV54" s="204"/>
      <c r="BW54" s="204"/>
      <c r="BX54" s="204"/>
      <c r="BY54" s="204"/>
      <c r="BZ54" s="204"/>
      <c r="CA54" s="204"/>
      <c r="CB54" s="205"/>
    </row>
    <row r="55" spans="1:80" hidden="1" x14ac:dyDescent="0.2">
      <c r="A55" s="149">
        <v>2</v>
      </c>
      <c r="B55" s="150"/>
      <c r="C55" s="150"/>
      <c r="D55" s="151"/>
      <c r="E55" s="209" t="s">
        <v>179</v>
      </c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1"/>
      <c r="BE55" s="212" t="s">
        <v>22</v>
      </c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213"/>
      <c r="BQ55" s="200">
        <f>SUM(BQ57:CB61)</f>
        <v>0</v>
      </c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2"/>
    </row>
    <row r="56" spans="1:80" hidden="1" x14ac:dyDescent="0.2">
      <c r="A56" s="172"/>
      <c r="B56" s="173"/>
      <c r="C56" s="173"/>
      <c r="D56" s="174"/>
      <c r="E56" s="157" t="s">
        <v>180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9"/>
      <c r="BE56" s="166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8"/>
      <c r="BQ56" s="203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5"/>
    </row>
    <row r="57" spans="1:80" hidden="1" x14ac:dyDescent="0.2">
      <c r="A57" s="149" t="s">
        <v>181</v>
      </c>
      <c r="B57" s="150"/>
      <c r="C57" s="150"/>
      <c r="D57" s="151"/>
      <c r="E57" s="194" t="s">
        <v>24</v>
      </c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6"/>
      <c r="BE57" s="197">
        <f>BE53</f>
        <v>0</v>
      </c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9"/>
      <c r="BQ57" s="200">
        <f>BE57*2.9%</f>
        <v>0</v>
      </c>
      <c r="BR57" s="201"/>
      <c r="BS57" s="201"/>
      <c r="BT57" s="201"/>
      <c r="BU57" s="201"/>
      <c r="BV57" s="201"/>
      <c r="BW57" s="201"/>
      <c r="BX57" s="201"/>
      <c r="BY57" s="201"/>
      <c r="BZ57" s="201"/>
      <c r="CA57" s="201"/>
      <c r="CB57" s="202"/>
    </row>
    <row r="58" spans="1:80" hidden="1" x14ac:dyDescent="0.2">
      <c r="A58" s="146"/>
      <c r="B58" s="147"/>
      <c r="C58" s="147"/>
      <c r="D58" s="148"/>
      <c r="E58" s="220" t="s">
        <v>182</v>
      </c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221"/>
      <c r="AX58" s="221"/>
      <c r="AY58" s="221"/>
      <c r="AZ58" s="221"/>
      <c r="BA58" s="221"/>
      <c r="BB58" s="221"/>
      <c r="BC58" s="221"/>
      <c r="BD58" s="222"/>
      <c r="BE58" s="214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6"/>
      <c r="BQ58" s="217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9"/>
    </row>
    <row r="59" spans="1:80" hidden="1" x14ac:dyDescent="0.2">
      <c r="A59" s="172"/>
      <c r="B59" s="173"/>
      <c r="C59" s="173"/>
      <c r="D59" s="174"/>
      <c r="E59" s="206" t="s">
        <v>183</v>
      </c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8"/>
      <c r="BE59" s="160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2"/>
      <c r="BQ59" s="203"/>
      <c r="BR59" s="204"/>
      <c r="BS59" s="204"/>
      <c r="BT59" s="204"/>
      <c r="BU59" s="204"/>
      <c r="BV59" s="204"/>
      <c r="BW59" s="204"/>
      <c r="BX59" s="204"/>
      <c r="BY59" s="204"/>
      <c r="BZ59" s="204"/>
      <c r="CA59" s="204"/>
      <c r="CB59" s="205"/>
    </row>
    <row r="60" spans="1:80" hidden="1" x14ac:dyDescent="0.2">
      <c r="A60" s="149" t="s">
        <v>184</v>
      </c>
      <c r="B60" s="150"/>
      <c r="C60" s="150"/>
      <c r="D60" s="151"/>
      <c r="E60" s="194" t="s">
        <v>185</v>
      </c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6"/>
      <c r="BE60" s="197">
        <f>BE53</f>
        <v>0</v>
      </c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9"/>
      <c r="BQ60" s="200">
        <f>BE60*0.2%</f>
        <v>0</v>
      </c>
      <c r="BR60" s="201"/>
      <c r="BS60" s="201"/>
      <c r="BT60" s="201"/>
      <c r="BU60" s="201"/>
      <c r="BV60" s="201"/>
      <c r="BW60" s="201"/>
      <c r="BX60" s="201"/>
      <c r="BY60" s="201"/>
      <c r="BZ60" s="201"/>
      <c r="CA60" s="201"/>
      <c r="CB60" s="202"/>
    </row>
    <row r="61" spans="1:80" hidden="1" x14ac:dyDescent="0.2">
      <c r="A61" s="172"/>
      <c r="B61" s="173"/>
      <c r="C61" s="173"/>
      <c r="D61" s="174"/>
      <c r="E61" s="206" t="s">
        <v>186</v>
      </c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8"/>
      <c r="BE61" s="160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2"/>
      <c r="BQ61" s="203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205"/>
    </row>
    <row r="62" spans="1:80" hidden="1" x14ac:dyDescent="0.2">
      <c r="A62" s="149">
        <v>3</v>
      </c>
      <c r="B62" s="150"/>
      <c r="C62" s="150"/>
      <c r="D62" s="151"/>
      <c r="E62" s="209" t="s">
        <v>187</v>
      </c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1"/>
      <c r="BE62" s="197">
        <f>BE53</f>
        <v>0</v>
      </c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9"/>
      <c r="BQ62" s="200">
        <f>BE62*5.1%</f>
        <v>0</v>
      </c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2"/>
    </row>
    <row r="63" spans="1:80" hidden="1" x14ac:dyDescent="0.2">
      <c r="A63" s="172"/>
      <c r="B63" s="173"/>
      <c r="C63" s="173"/>
      <c r="D63" s="174"/>
      <c r="E63" s="157" t="s">
        <v>188</v>
      </c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9"/>
      <c r="BE63" s="160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2"/>
      <c r="BQ63" s="203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5"/>
    </row>
    <row r="64" spans="1:80" s="32" customFormat="1" ht="18.75" hidden="1" customHeight="1" x14ac:dyDescent="0.2">
      <c r="A64" s="191"/>
      <c r="B64" s="192"/>
      <c r="C64" s="192"/>
      <c r="D64" s="193"/>
      <c r="E64" s="178" t="s">
        <v>146</v>
      </c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80"/>
      <c r="BE64" s="191" t="s">
        <v>22</v>
      </c>
      <c r="BF64" s="192"/>
      <c r="BG64" s="192"/>
      <c r="BH64" s="192"/>
      <c r="BI64" s="192"/>
      <c r="BJ64" s="192"/>
      <c r="BK64" s="192"/>
      <c r="BL64" s="192"/>
      <c r="BM64" s="192"/>
      <c r="BN64" s="192"/>
      <c r="BO64" s="192"/>
      <c r="BP64" s="193"/>
      <c r="BQ64" s="184">
        <f>ROUND((BQ62+BQ55+BQ52),)</f>
        <v>0</v>
      </c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6"/>
    </row>
    <row r="66" spans="3:18" x14ac:dyDescent="0.2">
      <c r="C66" s="26" t="str">
        <f>'стр 1'!J10</f>
        <v>Директор</v>
      </c>
      <c r="R66" s="26" t="str">
        <f>'стр 1'!M12</f>
        <v xml:space="preserve">Е.В.Котлова </v>
      </c>
    </row>
  </sheetData>
  <mergeCells count="168">
    <mergeCell ref="A64:D64"/>
    <mergeCell ref="E64:BD64"/>
    <mergeCell ref="BE64:BP64"/>
    <mergeCell ref="BQ64:CB64"/>
    <mergeCell ref="A60:D61"/>
    <mergeCell ref="E60:BD60"/>
    <mergeCell ref="BE60:BP61"/>
    <mergeCell ref="BQ60:CB61"/>
    <mergeCell ref="E61:BD61"/>
    <mergeCell ref="A62:D63"/>
    <mergeCell ref="E62:BD62"/>
    <mergeCell ref="BE62:BP63"/>
    <mergeCell ref="BQ62:CB63"/>
    <mergeCell ref="E63:BD63"/>
    <mergeCell ref="A55:D56"/>
    <mergeCell ref="E55:BD55"/>
    <mergeCell ref="BE55:BP56"/>
    <mergeCell ref="BQ55:CB56"/>
    <mergeCell ref="E56:BD56"/>
    <mergeCell ref="A57:D59"/>
    <mergeCell ref="E57:BD57"/>
    <mergeCell ref="BE57:BP59"/>
    <mergeCell ref="BQ57:CB59"/>
    <mergeCell ref="E58:BD58"/>
    <mergeCell ref="E59:BD59"/>
    <mergeCell ref="A52:D52"/>
    <mergeCell ref="E52:BD52"/>
    <mergeCell ref="BE52:BP52"/>
    <mergeCell ref="BQ52:CB52"/>
    <mergeCell ref="A53:D54"/>
    <mergeCell ref="E53:BD53"/>
    <mergeCell ref="BE53:BP54"/>
    <mergeCell ref="BQ53:CB54"/>
    <mergeCell ref="E54:BD54"/>
    <mergeCell ref="A49:D49"/>
    <mergeCell ref="E49:BD49"/>
    <mergeCell ref="BE49:BP49"/>
    <mergeCell ref="BQ49:CB49"/>
    <mergeCell ref="A50:D50"/>
    <mergeCell ref="E50:BD50"/>
    <mergeCell ref="BE50:BP50"/>
    <mergeCell ref="BQ50:CB50"/>
    <mergeCell ref="A51:CB51"/>
    <mergeCell ref="A46:D46"/>
    <mergeCell ref="E46:BD46"/>
    <mergeCell ref="BE46:BP46"/>
    <mergeCell ref="BQ46:CB46"/>
    <mergeCell ref="A47:D47"/>
    <mergeCell ref="E47:BD47"/>
    <mergeCell ref="BE47:BP47"/>
    <mergeCell ref="BQ47:CB47"/>
    <mergeCell ref="A48:D48"/>
    <mergeCell ref="E48:BD48"/>
    <mergeCell ref="BE48:BP48"/>
    <mergeCell ref="BQ48:CB48"/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31"/>
  <sheetViews>
    <sheetView view="pageBreakPreview" zoomScaleNormal="100" zoomScaleSheetLayoutView="100" workbookViewId="0">
      <selection activeCell="Q32" sqref="Q32"/>
    </sheetView>
  </sheetViews>
  <sheetFormatPr defaultColWidth="1.140625" defaultRowHeight="12.75" x14ac:dyDescent="0.2"/>
  <cols>
    <col min="1" max="1" width="7.42578125" style="37" bestFit="1" customWidth="1"/>
    <col min="2" max="2" width="1.140625" style="37"/>
    <col min="3" max="3" width="7.42578125" style="37" bestFit="1" customWidth="1"/>
    <col min="4" max="4" width="1.140625" style="37"/>
    <col min="5" max="30" width="1.140625" style="26"/>
    <col min="31" max="31" width="7.42578125" style="26" bestFit="1" customWidth="1"/>
    <col min="32" max="255" width="1.140625" style="26"/>
    <col min="256" max="256" width="7.42578125" style="26" bestFit="1" customWidth="1"/>
    <col min="257" max="285" width="1.140625" style="26"/>
    <col min="286" max="286" width="7.42578125" style="26" bestFit="1" customWidth="1"/>
    <col min="287" max="336" width="1.140625" style="26"/>
    <col min="337" max="337" width="26.140625" style="26" customWidth="1"/>
    <col min="338" max="511" width="1.140625" style="26"/>
    <col min="512" max="512" width="7.42578125" style="26" bestFit="1" customWidth="1"/>
    <col min="513" max="541" width="1.140625" style="26"/>
    <col min="542" max="542" width="7.42578125" style="26" bestFit="1" customWidth="1"/>
    <col min="543" max="592" width="1.140625" style="26"/>
    <col min="593" max="593" width="26.140625" style="26" customWidth="1"/>
    <col min="594" max="767" width="1.140625" style="26"/>
    <col min="768" max="768" width="7.42578125" style="26" bestFit="1" customWidth="1"/>
    <col min="769" max="797" width="1.140625" style="26"/>
    <col min="798" max="798" width="7.42578125" style="26" bestFit="1" customWidth="1"/>
    <col min="799" max="848" width="1.140625" style="26"/>
    <col min="849" max="849" width="26.140625" style="26" customWidth="1"/>
    <col min="850" max="1023" width="1.140625" style="26"/>
    <col min="1024" max="1024" width="7.42578125" style="26" bestFit="1" customWidth="1"/>
    <col min="1025" max="1053" width="1.140625" style="26"/>
    <col min="1054" max="1054" width="7.42578125" style="26" bestFit="1" customWidth="1"/>
    <col min="1055" max="1104" width="1.140625" style="26"/>
    <col min="1105" max="1105" width="26.140625" style="26" customWidth="1"/>
    <col min="1106" max="1279" width="1.140625" style="26"/>
    <col min="1280" max="1280" width="7.42578125" style="26" bestFit="1" customWidth="1"/>
    <col min="1281" max="1309" width="1.140625" style="26"/>
    <col min="1310" max="1310" width="7.42578125" style="26" bestFit="1" customWidth="1"/>
    <col min="1311" max="1360" width="1.140625" style="26"/>
    <col min="1361" max="1361" width="26.140625" style="26" customWidth="1"/>
    <col min="1362" max="1535" width="1.140625" style="26"/>
    <col min="1536" max="1536" width="7.42578125" style="26" bestFit="1" customWidth="1"/>
    <col min="1537" max="1565" width="1.140625" style="26"/>
    <col min="1566" max="1566" width="7.42578125" style="26" bestFit="1" customWidth="1"/>
    <col min="1567" max="1616" width="1.140625" style="26"/>
    <col min="1617" max="1617" width="26.140625" style="26" customWidth="1"/>
    <col min="1618" max="1791" width="1.140625" style="26"/>
    <col min="1792" max="1792" width="7.42578125" style="26" bestFit="1" customWidth="1"/>
    <col min="1793" max="1821" width="1.140625" style="26"/>
    <col min="1822" max="1822" width="7.42578125" style="26" bestFit="1" customWidth="1"/>
    <col min="1823" max="1872" width="1.140625" style="26"/>
    <col min="1873" max="1873" width="26.140625" style="26" customWidth="1"/>
    <col min="1874" max="2047" width="1.140625" style="26"/>
    <col min="2048" max="2048" width="7.42578125" style="26" bestFit="1" customWidth="1"/>
    <col min="2049" max="2077" width="1.140625" style="26"/>
    <col min="2078" max="2078" width="7.42578125" style="26" bestFit="1" customWidth="1"/>
    <col min="2079" max="2128" width="1.140625" style="26"/>
    <col min="2129" max="2129" width="26.140625" style="26" customWidth="1"/>
    <col min="2130" max="2303" width="1.140625" style="26"/>
    <col min="2304" max="2304" width="7.42578125" style="26" bestFit="1" customWidth="1"/>
    <col min="2305" max="2333" width="1.140625" style="26"/>
    <col min="2334" max="2334" width="7.42578125" style="26" bestFit="1" customWidth="1"/>
    <col min="2335" max="2384" width="1.140625" style="26"/>
    <col min="2385" max="2385" width="26.140625" style="26" customWidth="1"/>
    <col min="2386" max="2559" width="1.140625" style="26"/>
    <col min="2560" max="2560" width="7.42578125" style="26" bestFit="1" customWidth="1"/>
    <col min="2561" max="2589" width="1.140625" style="26"/>
    <col min="2590" max="2590" width="7.42578125" style="26" bestFit="1" customWidth="1"/>
    <col min="2591" max="2640" width="1.140625" style="26"/>
    <col min="2641" max="2641" width="26.140625" style="26" customWidth="1"/>
    <col min="2642" max="2815" width="1.140625" style="26"/>
    <col min="2816" max="2816" width="7.42578125" style="26" bestFit="1" customWidth="1"/>
    <col min="2817" max="2845" width="1.140625" style="26"/>
    <col min="2846" max="2846" width="7.42578125" style="26" bestFit="1" customWidth="1"/>
    <col min="2847" max="2896" width="1.140625" style="26"/>
    <col min="2897" max="2897" width="26.140625" style="26" customWidth="1"/>
    <col min="2898" max="3071" width="1.140625" style="26"/>
    <col min="3072" max="3072" width="7.42578125" style="26" bestFit="1" customWidth="1"/>
    <col min="3073" max="3101" width="1.140625" style="26"/>
    <col min="3102" max="3102" width="7.42578125" style="26" bestFit="1" customWidth="1"/>
    <col min="3103" max="3152" width="1.140625" style="26"/>
    <col min="3153" max="3153" width="26.140625" style="26" customWidth="1"/>
    <col min="3154" max="3327" width="1.140625" style="26"/>
    <col min="3328" max="3328" width="7.42578125" style="26" bestFit="1" customWidth="1"/>
    <col min="3329" max="3357" width="1.140625" style="26"/>
    <col min="3358" max="3358" width="7.42578125" style="26" bestFit="1" customWidth="1"/>
    <col min="3359" max="3408" width="1.140625" style="26"/>
    <col min="3409" max="3409" width="26.140625" style="26" customWidth="1"/>
    <col min="3410" max="3583" width="1.140625" style="26"/>
    <col min="3584" max="3584" width="7.42578125" style="26" bestFit="1" customWidth="1"/>
    <col min="3585" max="3613" width="1.140625" style="26"/>
    <col min="3614" max="3614" width="7.42578125" style="26" bestFit="1" customWidth="1"/>
    <col min="3615" max="3664" width="1.140625" style="26"/>
    <col min="3665" max="3665" width="26.140625" style="26" customWidth="1"/>
    <col min="3666" max="3839" width="1.140625" style="26"/>
    <col min="3840" max="3840" width="7.42578125" style="26" bestFit="1" customWidth="1"/>
    <col min="3841" max="3869" width="1.140625" style="26"/>
    <col min="3870" max="3870" width="7.42578125" style="26" bestFit="1" customWidth="1"/>
    <col min="3871" max="3920" width="1.140625" style="26"/>
    <col min="3921" max="3921" width="26.140625" style="26" customWidth="1"/>
    <col min="3922" max="4095" width="1.140625" style="26"/>
    <col min="4096" max="4096" width="7.42578125" style="26" bestFit="1" customWidth="1"/>
    <col min="4097" max="4125" width="1.140625" style="26"/>
    <col min="4126" max="4126" width="7.42578125" style="26" bestFit="1" customWidth="1"/>
    <col min="4127" max="4176" width="1.140625" style="26"/>
    <col min="4177" max="4177" width="26.140625" style="26" customWidth="1"/>
    <col min="4178" max="4351" width="1.140625" style="26"/>
    <col min="4352" max="4352" width="7.42578125" style="26" bestFit="1" customWidth="1"/>
    <col min="4353" max="4381" width="1.140625" style="26"/>
    <col min="4382" max="4382" width="7.42578125" style="26" bestFit="1" customWidth="1"/>
    <col min="4383" max="4432" width="1.140625" style="26"/>
    <col min="4433" max="4433" width="26.140625" style="26" customWidth="1"/>
    <col min="4434" max="4607" width="1.140625" style="26"/>
    <col min="4608" max="4608" width="7.42578125" style="26" bestFit="1" customWidth="1"/>
    <col min="4609" max="4637" width="1.140625" style="26"/>
    <col min="4638" max="4638" width="7.42578125" style="26" bestFit="1" customWidth="1"/>
    <col min="4639" max="4688" width="1.140625" style="26"/>
    <col min="4689" max="4689" width="26.140625" style="26" customWidth="1"/>
    <col min="4690" max="4863" width="1.140625" style="26"/>
    <col min="4864" max="4864" width="7.42578125" style="26" bestFit="1" customWidth="1"/>
    <col min="4865" max="4893" width="1.140625" style="26"/>
    <col min="4894" max="4894" width="7.42578125" style="26" bestFit="1" customWidth="1"/>
    <col min="4895" max="4944" width="1.140625" style="26"/>
    <col min="4945" max="4945" width="26.140625" style="26" customWidth="1"/>
    <col min="4946" max="5119" width="1.140625" style="26"/>
    <col min="5120" max="5120" width="7.42578125" style="26" bestFit="1" customWidth="1"/>
    <col min="5121" max="5149" width="1.140625" style="26"/>
    <col min="5150" max="5150" width="7.42578125" style="26" bestFit="1" customWidth="1"/>
    <col min="5151" max="5200" width="1.140625" style="26"/>
    <col min="5201" max="5201" width="26.140625" style="26" customWidth="1"/>
    <col min="5202" max="5375" width="1.140625" style="26"/>
    <col min="5376" max="5376" width="7.42578125" style="26" bestFit="1" customWidth="1"/>
    <col min="5377" max="5405" width="1.140625" style="26"/>
    <col min="5406" max="5406" width="7.42578125" style="26" bestFit="1" customWidth="1"/>
    <col min="5407" max="5456" width="1.140625" style="26"/>
    <col min="5457" max="5457" width="26.140625" style="26" customWidth="1"/>
    <col min="5458" max="5631" width="1.140625" style="26"/>
    <col min="5632" max="5632" width="7.42578125" style="26" bestFit="1" customWidth="1"/>
    <col min="5633" max="5661" width="1.140625" style="26"/>
    <col min="5662" max="5662" width="7.42578125" style="26" bestFit="1" customWidth="1"/>
    <col min="5663" max="5712" width="1.140625" style="26"/>
    <col min="5713" max="5713" width="26.140625" style="26" customWidth="1"/>
    <col min="5714" max="5887" width="1.140625" style="26"/>
    <col min="5888" max="5888" width="7.42578125" style="26" bestFit="1" customWidth="1"/>
    <col min="5889" max="5917" width="1.140625" style="26"/>
    <col min="5918" max="5918" width="7.42578125" style="26" bestFit="1" customWidth="1"/>
    <col min="5919" max="5968" width="1.140625" style="26"/>
    <col min="5969" max="5969" width="26.140625" style="26" customWidth="1"/>
    <col min="5970" max="6143" width="1.140625" style="26"/>
    <col min="6144" max="6144" width="7.42578125" style="26" bestFit="1" customWidth="1"/>
    <col min="6145" max="6173" width="1.140625" style="26"/>
    <col min="6174" max="6174" width="7.42578125" style="26" bestFit="1" customWidth="1"/>
    <col min="6175" max="6224" width="1.140625" style="26"/>
    <col min="6225" max="6225" width="26.140625" style="26" customWidth="1"/>
    <col min="6226" max="6399" width="1.140625" style="26"/>
    <col min="6400" max="6400" width="7.42578125" style="26" bestFit="1" customWidth="1"/>
    <col min="6401" max="6429" width="1.140625" style="26"/>
    <col min="6430" max="6430" width="7.42578125" style="26" bestFit="1" customWidth="1"/>
    <col min="6431" max="6480" width="1.140625" style="26"/>
    <col min="6481" max="6481" width="26.140625" style="26" customWidth="1"/>
    <col min="6482" max="6655" width="1.140625" style="26"/>
    <col min="6656" max="6656" width="7.42578125" style="26" bestFit="1" customWidth="1"/>
    <col min="6657" max="6685" width="1.140625" style="26"/>
    <col min="6686" max="6686" width="7.42578125" style="26" bestFit="1" customWidth="1"/>
    <col min="6687" max="6736" width="1.140625" style="26"/>
    <col min="6737" max="6737" width="26.140625" style="26" customWidth="1"/>
    <col min="6738" max="6911" width="1.140625" style="26"/>
    <col min="6912" max="6912" width="7.42578125" style="26" bestFit="1" customWidth="1"/>
    <col min="6913" max="6941" width="1.140625" style="26"/>
    <col min="6942" max="6942" width="7.42578125" style="26" bestFit="1" customWidth="1"/>
    <col min="6943" max="6992" width="1.140625" style="26"/>
    <col min="6993" max="6993" width="26.140625" style="26" customWidth="1"/>
    <col min="6994" max="7167" width="1.140625" style="26"/>
    <col min="7168" max="7168" width="7.42578125" style="26" bestFit="1" customWidth="1"/>
    <col min="7169" max="7197" width="1.140625" style="26"/>
    <col min="7198" max="7198" width="7.42578125" style="26" bestFit="1" customWidth="1"/>
    <col min="7199" max="7248" width="1.140625" style="26"/>
    <col min="7249" max="7249" width="26.140625" style="26" customWidth="1"/>
    <col min="7250" max="7423" width="1.140625" style="26"/>
    <col min="7424" max="7424" width="7.42578125" style="26" bestFit="1" customWidth="1"/>
    <col min="7425" max="7453" width="1.140625" style="26"/>
    <col min="7454" max="7454" width="7.42578125" style="26" bestFit="1" customWidth="1"/>
    <col min="7455" max="7504" width="1.140625" style="26"/>
    <col min="7505" max="7505" width="26.140625" style="26" customWidth="1"/>
    <col min="7506" max="7679" width="1.140625" style="26"/>
    <col min="7680" max="7680" width="7.42578125" style="26" bestFit="1" customWidth="1"/>
    <col min="7681" max="7709" width="1.140625" style="26"/>
    <col min="7710" max="7710" width="7.42578125" style="26" bestFit="1" customWidth="1"/>
    <col min="7711" max="7760" width="1.140625" style="26"/>
    <col min="7761" max="7761" width="26.140625" style="26" customWidth="1"/>
    <col min="7762" max="7935" width="1.140625" style="26"/>
    <col min="7936" max="7936" width="7.42578125" style="26" bestFit="1" customWidth="1"/>
    <col min="7937" max="7965" width="1.140625" style="26"/>
    <col min="7966" max="7966" width="7.42578125" style="26" bestFit="1" customWidth="1"/>
    <col min="7967" max="8016" width="1.140625" style="26"/>
    <col min="8017" max="8017" width="26.140625" style="26" customWidth="1"/>
    <col min="8018" max="8191" width="1.140625" style="26"/>
    <col min="8192" max="8192" width="7.42578125" style="26" bestFit="1" customWidth="1"/>
    <col min="8193" max="8221" width="1.140625" style="26"/>
    <col min="8222" max="8222" width="7.42578125" style="26" bestFit="1" customWidth="1"/>
    <col min="8223" max="8272" width="1.140625" style="26"/>
    <col min="8273" max="8273" width="26.140625" style="26" customWidth="1"/>
    <col min="8274" max="8447" width="1.140625" style="26"/>
    <col min="8448" max="8448" width="7.42578125" style="26" bestFit="1" customWidth="1"/>
    <col min="8449" max="8477" width="1.140625" style="26"/>
    <col min="8478" max="8478" width="7.42578125" style="26" bestFit="1" customWidth="1"/>
    <col min="8479" max="8528" width="1.140625" style="26"/>
    <col min="8529" max="8529" width="26.140625" style="26" customWidth="1"/>
    <col min="8530" max="8703" width="1.140625" style="26"/>
    <col min="8704" max="8704" width="7.42578125" style="26" bestFit="1" customWidth="1"/>
    <col min="8705" max="8733" width="1.140625" style="26"/>
    <col min="8734" max="8734" width="7.42578125" style="26" bestFit="1" customWidth="1"/>
    <col min="8735" max="8784" width="1.140625" style="26"/>
    <col min="8785" max="8785" width="26.140625" style="26" customWidth="1"/>
    <col min="8786" max="8959" width="1.140625" style="26"/>
    <col min="8960" max="8960" width="7.42578125" style="26" bestFit="1" customWidth="1"/>
    <col min="8961" max="8989" width="1.140625" style="26"/>
    <col min="8990" max="8990" width="7.42578125" style="26" bestFit="1" customWidth="1"/>
    <col min="8991" max="9040" width="1.140625" style="26"/>
    <col min="9041" max="9041" width="26.140625" style="26" customWidth="1"/>
    <col min="9042" max="9215" width="1.140625" style="26"/>
    <col min="9216" max="9216" width="7.42578125" style="26" bestFit="1" customWidth="1"/>
    <col min="9217" max="9245" width="1.140625" style="26"/>
    <col min="9246" max="9246" width="7.42578125" style="26" bestFit="1" customWidth="1"/>
    <col min="9247" max="9296" width="1.140625" style="26"/>
    <col min="9297" max="9297" width="26.140625" style="26" customWidth="1"/>
    <col min="9298" max="9471" width="1.140625" style="26"/>
    <col min="9472" max="9472" width="7.42578125" style="26" bestFit="1" customWidth="1"/>
    <col min="9473" max="9501" width="1.140625" style="26"/>
    <col min="9502" max="9502" width="7.42578125" style="26" bestFit="1" customWidth="1"/>
    <col min="9503" max="9552" width="1.140625" style="26"/>
    <col min="9553" max="9553" width="26.140625" style="26" customWidth="1"/>
    <col min="9554" max="9727" width="1.140625" style="26"/>
    <col min="9728" max="9728" width="7.42578125" style="26" bestFit="1" customWidth="1"/>
    <col min="9729" max="9757" width="1.140625" style="26"/>
    <col min="9758" max="9758" width="7.42578125" style="26" bestFit="1" customWidth="1"/>
    <col min="9759" max="9808" width="1.140625" style="26"/>
    <col min="9809" max="9809" width="26.140625" style="26" customWidth="1"/>
    <col min="9810" max="9983" width="1.140625" style="26"/>
    <col min="9984" max="9984" width="7.42578125" style="26" bestFit="1" customWidth="1"/>
    <col min="9985" max="10013" width="1.140625" style="26"/>
    <col min="10014" max="10014" width="7.42578125" style="26" bestFit="1" customWidth="1"/>
    <col min="10015" max="10064" width="1.140625" style="26"/>
    <col min="10065" max="10065" width="26.140625" style="26" customWidth="1"/>
    <col min="10066" max="10239" width="1.140625" style="26"/>
    <col min="10240" max="10240" width="7.42578125" style="26" bestFit="1" customWidth="1"/>
    <col min="10241" max="10269" width="1.140625" style="26"/>
    <col min="10270" max="10270" width="7.42578125" style="26" bestFit="1" customWidth="1"/>
    <col min="10271" max="10320" width="1.140625" style="26"/>
    <col min="10321" max="10321" width="26.140625" style="26" customWidth="1"/>
    <col min="10322" max="10495" width="1.140625" style="26"/>
    <col min="10496" max="10496" width="7.42578125" style="26" bestFit="1" customWidth="1"/>
    <col min="10497" max="10525" width="1.140625" style="26"/>
    <col min="10526" max="10526" width="7.42578125" style="26" bestFit="1" customWidth="1"/>
    <col min="10527" max="10576" width="1.140625" style="26"/>
    <col min="10577" max="10577" width="26.140625" style="26" customWidth="1"/>
    <col min="10578" max="10751" width="1.140625" style="26"/>
    <col min="10752" max="10752" width="7.42578125" style="26" bestFit="1" customWidth="1"/>
    <col min="10753" max="10781" width="1.140625" style="26"/>
    <col min="10782" max="10782" width="7.42578125" style="26" bestFit="1" customWidth="1"/>
    <col min="10783" max="10832" width="1.140625" style="26"/>
    <col min="10833" max="10833" width="26.140625" style="26" customWidth="1"/>
    <col min="10834" max="11007" width="1.140625" style="26"/>
    <col min="11008" max="11008" width="7.42578125" style="26" bestFit="1" customWidth="1"/>
    <col min="11009" max="11037" width="1.140625" style="26"/>
    <col min="11038" max="11038" width="7.42578125" style="26" bestFit="1" customWidth="1"/>
    <col min="11039" max="11088" width="1.140625" style="26"/>
    <col min="11089" max="11089" width="26.140625" style="26" customWidth="1"/>
    <col min="11090" max="11263" width="1.140625" style="26"/>
    <col min="11264" max="11264" width="7.42578125" style="26" bestFit="1" customWidth="1"/>
    <col min="11265" max="11293" width="1.140625" style="26"/>
    <col min="11294" max="11294" width="7.42578125" style="26" bestFit="1" customWidth="1"/>
    <col min="11295" max="11344" width="1.140625" style="26"/>
    <col min="11345" max="11345" width="26.140625" style="26" customWidth="1"/>
    <col min="11346" max="11519" width="1.140625" style="26"/>
    <col min="11520" max="11520" width="7.42578125" style="26" bestFit="1" customWidth="1"/>
    <col min="11521" max="11549" width="1.140625" style="26"/>
    <col min="11550" max="11550" width="7.42578125" style="26" bestFit="1" customWidth="1"/>
    <col min="11551" max="11600" width="1.140625" style="26"/>
    <col min="11601" max="11601" width="26.140625" style="26" customWidth="1"/>
    <col min="11602" max="11775" width="1.140625" style="26"/>
    <col min="11776" max="11776" width="7.42578125" style="26" bestFit="1" customWidth="1"/>
    <col min="11777" max="11805" width="1.140625" style="26"/>
    <col min="11806" max="11806" width="7.42578125" style="26" bestFit="1" customWidth="1"/>
    <col min="11807" max="11856" width="1.140625" style="26"/>
    <col min="11857" max="11857" width="26.140625" style="26" customWidth="1"/>
    <col min="11858" max="12031" width="1.140625" style="26"/>
    <col min="12032" max="12032" width="7.42578125" style="26" bestFit="1" customWidth="1"/>
    <col min="12033" max="12061" width="1.140625" style="26"/>
    <col min="12062" max="12062" width="7.42578125" style="26" bestFit="1" customWidth="1"/>
    <col min="12063" max="12112" width="1.140625" style="26"/>
    <col min="12113" max="12113" width="26.140625" style="26" customWidth="1"/>
    <col min="12114" max="12287" width="1.140625" style="26"/>
    <col min="12288" max="12288" width="7.42578125" style="26" bestFit="1" customWidth="1"/>
    <col min="12289" max="12317" width="1.140625" style="26"/>
    <col min="12318" max="12318" width="7.42578125" style="26" bestFit="1" customWidth="1"/>
    <col min="12319" max="12368" width="1.140625" style="26"/>
    <col min="12369" max="12369" width="26.140625" style="26" customWidth="1"/>
    <col min="12370" max="12543" width="1.140625" style="26"/>
    <col min="12544" max="12544" width="7.42578125" style="26" bestFit="1" customWidth="1"/>
    <col min="12545" max="12573" width="1.140625" style="26"/>
    <col min="12574" max="12574" width="7.42578125" style="26" bestFit="1" customWidth="1"/>
    <col min="12575" max="12624" width="1.140625" style="26"/>
    <col min="12625" max="12625" width="26.140625" style="26" customWidth="1"/>
    <col min="12626" max="12799" width="1.140625" style="26"/>
    <col min="12800" max="12800" width="7.42578125" style="26" bestFit="1" customWidth="1"/>
    <col min="12801" max="12829" width="1.140625" style="26"/>
    <col min="12830" max="12830" width="7.42578125" style="26" bestFit="1" customWidth="1"/>
    <col min="12831" max="12880" width="1.140625" style="26"/>
    <col min="12881" max="12881" width="26.140625" style="26" customWidth="1"/>
    <col min="12882" max="13055" width="1.140625" style="26"/>
    <col min="13056" max="13056" width="7.42578125" style="26" bestFit="1" customWidth="1"/>
    <col min="13057" max="13085" width="1.140625" style="26"/>
    <col min="13086" max="13086" width="7.42578125" style="26" bestFit="1" customWidth="1"/>
    <col min="13087" max="13136" width="1.140625" style="26"/>
    <col min="13137" max="13137" width="26.140625" style="26" customWidth="1"/>
    <col min="13138" max="13311" width="1.140625" style="26"/>
    <col min="13312" max="13312" width="7.42578125" style="26" bestFit="1" customWidth="1"/>
    <col min="13313" max="13341" width="1.140625" style="26"/>
    <col min="13342" max="13342" width="7.42578125" style="26" bestFit="1" customWidth="1"/>
    <col min="13343" max="13392" width="1.140625" style="26"/>
    <col min="13393" max="13393" width="26.140625" style="26" customWidth="1"/>
    <col min="13394" max="13567" width="1.140625" style="26"/>
    <col min="13568" max="13568" width="7.42578125" style="26" bestFit="1" customWidth="1"/>
    <col min="13569" max="13597" width="1.140625" style="26"/>
    <col min="13598" max="13598" width="7.42578125" style="26" bestFit="1" customWidth="1"/>
    <col min="13599" max="13648" width="1.140625" style="26"/>
    <col min="13649" max="13649" width="26.140625" style="26" customWidth="1"/>
    <col min="13650" max="13823" width="1.140625" style="26"/>
    <col min="13824" max="13824" width="7.42578125" style="26" bestFit="1" customWidth="1"/>
    <col min="13825" max="13853" width="1.140625" style="26"/>
    <col min="13854" max="13854" width="7.42578125" style="26" bestFit="1" customWidth="1"/>
    <col min="13855" max="13904" width="1.140625" style="26"/>
    <col min="13905" max="13905" width="26.140625" style="26" customWidth="1"/>
    <col min="13906" max="14079" width="1.140625" style="26"/>
    <col min="14080" max="14080" width="7.42578125" style="26" bestFit="1" customWidth="1"/>
    <col min="14081" max="14109" width="1.140625" style="26"/>
    <col min="14110" max="14110" width="7.42578125" style="26" bestFit="1" customWidth="1"/>
    <col min="14111" max="14160" width="1.140625" style="26"/>
    <col min="14161" max="14161" width="26.140625" style="26" customWidth="1"/>
    <col min="14162" max="14335" width="1.140625" style="26"/>
    <col min="14336" max="14336" width="7.42578125" style="26" bestFit="1" customWidth="1"/>
    <col min="14337" max="14365" width="1.140625" style="26"/>
    <col min="14366" max="14366" width="7.42578125" style="26" bestFit="1" customWidth="1"/>
    <col min="14367" max="14416" width="1.140625" style="26"/>
    <col min="14417" max="14417" width="26.140625" style="26" customWidth="1"/>
    <col min="14418" max="14591" width="1.140625" style="26"/>
    <col min="14592" max="14592" width="7.42578125" style="26" bestFit="1" customWidth="1"/>
    <col min="14593" max="14621" width="1.140625" style="26"/>
    <col min="14622" max="14622" width="7.42578125" style="26" bestFit="1" customWidth="1"/>
    <col min="14623" max="14672" width="1.140625" style="26"/>
    <col min="14673" max="14673" width="26.140625" style="26" customWidth="1"/>
    <col min="14674" max="14847" width="1.140625" style="26"/>
    <col min="14848" max="14848" width="7.42578125" style="26" bestFit="1" customWidth="1"/>
    <col min="14849" max="14877" width="1.140625" style="26"/>
    <col min="14878" max="14878" width="7.42578125" style="26" bestFit="1" customWidth="1"/>
    <col min="14879" max="14928" width="1.140625" style="26"/>
    <col min="14929" max="14929" width="26.140625" style="26" customWidth="1"/>
    <col min="14930" max="15103" width="1.140625" style="26"/>
    <col min="15104" max="15104" width="7.42578125" style="26" bestFit="1" customWidth="1"/>
    <col min="15105" max="15133" width="1.140625" style="26"/>
    <col min="15134" max="15134" width="7.42578125" style="26" bestFit="1" customWidth="1"/>
    <col min="15135" max="15184" width="1.140625" style="26"/>
    <col min="15185" max="15185" width="26.140625" style="26" customWidth="1"/>
    <col min="15186" max="15359" width="1.140625" style="26"/>
    <col min="15360" max="15360" width="7.42578125" style="26" bestFit="1" customWidth="1"/>
    <col min="15361" max="15389" width="1.140625" style="26"/>
    <col min="15390" max="15390" width="7.42578125" style="26" bestFit="1" customWidth="1"/>
    <col min="15391" max="15440" width="1.140625" style="26"/>
    <col min="15441" max="15441" width="26.140625" style="26" customWidth="1"/>
    <col min="15442" max="15615" width="1.140625" style="26"/>
    <col min="15616" max="15616" width="7.42578125" style="26" bestFit="1" customWidth="1"/>
    <col min="15617" max="15645" width="1.140625" style="26"/>
    <col min="15646" max="15646" width="7.42578125" style="26" bestFit="1" customWidth="1"/>
    <col min="15647" max="15696" width="1.140625" style="26"/>
    <col min="15697" max="15697" width="26.140625" style="26" customWidth="1"/>
    <col min="15698" max="15871" width="1.140625" style="26"/>
    <col min="15872" max="15872" width="7.42578125" style="26" bestFit="1" customWidth="1"/>
    <col min="15873" max="15901" width="1.140625" style="26"/>
    <col min="15902" max="15902" width="7.42578125" style="26" bestFit="1" customWidth="1"/>
    <col min="15903" max="15952" width="1.140625" style="26"/>
    <col min="15953" max="15953" width="26.140625" style="26" customWidth="1"/>
    <col min="15954" max="16127" width="1.140625" style="26"/>
    <col min="16128" max="16128" width="7.42578125" style="26" bestFit="1" customWidth="1"/>
    <col min="16129" max="16157" width="1.140625" style="26"/>
    <col min="16158" max="16158" width="7.42578125" style="26" bestFit="1" customWidth="1"/>
    <col min="16159" max="16208" width="1.140625" style="26"/>
    <col min="16209" max="16209" width="26.140625" style="26" customWidth="1"/>
    <col min="16210" max="16384" width="1.140625" style="26"/>
  </cols>
  <sheetData>
    <row r="1" spans="1:80" s="23" customFormat="1" ht="15.75" x14ac:dyDescent="0.25">
      <c r="A1" s="155" t="s">
        <v>364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</row>
    <row r="2" spans="1:80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s="23" customFormat="1" ht="15.75" x14ac:dyDescent="0.25">
      <c r="A3" s="155" t="s">
        <v>318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</row>
    <row r="4" spans="1:80" s="66" customFormat="1" ht="15.75" x14ac:dyDescent="0.25">
      <c r="A4" s="66" t="s">
        <v>114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254" t="s">
        <v>371</v>
      </c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</row>
    <row r="6" spans="1:80" x14ac:dyDescent="0.2">
      <c r="A6" s="149" t="s">
        <v>116</v>
      </c>
      <c r="B6" s="150"/>
      <c r="C6" s="150"/>
      <c r="D6" s="151"/>
      <c r="E6" s="149" t="s">
        <v>148</v>
      </c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1"/>
      <c r="AJ6" s="149" t="s">
        <v>150</v>
      </c>
      <c r="AK6" s="150"/>
      <c r="AL6" s="150"/>
      <c r="AM6" s="150"/>
      <c r="AN6" s="150"/>
      <c r="AO6" s="150"/>
      <c r="AP6" s="150"/>
      <c r="AQ6" s="150"/>
      <c r="AR6" s="150"/>
      <c r="AS6" s="150"/>
      <c r="AT6" s="151"/>
      <c r="AU6" s="149" t="s">
        <v>150</v>
      </c>
      <c r="AV6" s="150"/>
      <c r="AW6" s="150"/>
      <c r="AX6" s="150"/>
      <c r="AY6" s="150"/>
      <c r="AZ6" s="150"/>
      <c r="BA6" s="150"/>
      <c r="BB6" s="150"/>
      <c r="BC6" s="150"/>
      <c r="BD6" s="151"/>
      <c r="BE6" s="149" t="s">
        <v>205</v>
      </c>
      <c r="BF6" s="150"/>
      <c r="BG6" s="150"/>
      <c r="BH6" s="150"/>
      <c r="BI6" s="150"/>
      <c r="BJ6" s="150"/>
      <c r="BK6" s="150"/>
      <c r="BL6" s="150"/>
      <c r="BM6" s="150"/>
      <c r="BN6" s="150"/>
      <c r="BO6" s="151"/>
      <c r="BP6" s="149" t="s">
        <v>151</v>
      </c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1"/>
    </row>
    <row r="7" spans="1:80" x14ac:dyDescent="0.2">
      <c r="A7" s="146" t="s">
        <v>123</v>
      </c>
      <c r="B7" s="147"/>
      <c r="C7" s="147"/>
      <c r="D7" s="148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8"/>
      <c r="AJ7" s="146" t="s">
        <v>206</v>
      </c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207</v>
      </c>
      <c r="AV7" s="147"/>
      <c r="AW7" s="147"/>
      <c r="AX7" s="147"/>
      <c r="AY7" s="147"/>
      <c r="AZ7" s="147"/>
      <c r="BA7" s="147"/>
      <c r="BB7" s="147"/>
      <c r="BC7" s="147"/>
      <c r="BD7" s="148"/>
      <c r="BE7" s="146" t="s">
        <v>208</v>
      </c>
      <c r="BF7" s="147"/>
      <c r="BG7" s="147"/>
      <c r="BH7" s="147"/>
      <c r="BI7" s="147"/>
      <c r="BJ7" s="147"/>
      <c r="BK7" s="147"/>
      <c r="BL7" s="147"/>
      <c r="BM7" s="147"/>
      <c r="BN7" s="147"/>
      <c r="BO7" s="148"/>
      <c r="BP7" s="146" t="s">
        <v>155</v>
      </c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8"/>
    </row>
    <row r="8" spans="1:80" x14ac:dyDescent="0.2">
      <c r="A8" s="146"/>
      <c r="B8" s="147"/>
      <c r="C8" s="147"/>
      <c r="D8" s="148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8"/>
      <c r="AJ8" s="146"/>
      <c r="AK8" s="147"/>
      <c r="AL8" s="147"/>
      <c r="AM8" s="147"/>
      <c r="AN8" s="147"/>
      <c r="AO8" s="147"/>
      <c r="AP8" s="147"/>
      <c r="AQ8" s="147"/>
      <c r="AR8" s="147"/>
      <c r="AS8" s="147"/>
      <c r="AT8" s="148"/>
      <c r="AU8" s="146" t="s">
        <v>209</v>
      </c>
      <c r="AV8" s="147"/>
      <c r="AW8" s="147"/>
      <c r="AX8" s="147"/>
      <c r="AY8" s="147"/>
      <c r="AZ8" s="147"/>
      <c r="BA8" s="147"/>
      <c r="BB8" s="147"/>
      <c r="BC8" s="147"/>
      <c r="BD8" s="148"/>
      <c r="BE8" s="146" t="s">
        <v>158</v>
      </c>
      <c r="BF8" s="147"/>
      <c r="BG8" s="147"/>
      <c r="BH8" s="147"/>
      <c r="BI8" s="147"/>
      <c r="BJ8" s="147"/>
      <c r="BK8" s="147"/>
      <c r="BL8" s="147"/>
      <c r="BM8" s="147"/>
      <c r="BN8" s="147"/>
      <c r="BO8" s="148"/>
      <c r="BP8" s="146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8"/>
    </row>
    <row r="9" spans="1:80" x14ac:dyDescent="0.2">
      <c r="A9" s="172"/>
      <c r="B9" s="173"/>
      <c r="C9" s="173"/>
      <c r="D9" s="174"/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4"/>
      <c r="AJ9" s="172"/>
      <c r="AK9" s="173"/>
      <c r="AL9" s="173"/>
      <c r="AM9" s="173"/>
      <c r="AN9" s="173"/>
      <c r="AO9" s="173"/>
      <c r="AP9" s="173"/>
      <c r="AQ9" s="173"/>
      <c r="AR9" s="173"/>
      <c r="AS9" s="173"/>
      <c r="AT9" s="174"/>
      <c r="AU9" s="172"/>
      <c r="AV9" s="173"/>
      <c r="AW9" s="173"/>
      <c r="AX9" s="173"/>
      <c r="AY9" s="173"/>
      <c r="AZ9" s="173"/>
      <c r="BA9" s="173"/>
      <c r="BB9" s="173"/>
      <c r="BC9" s="173"/>
      <c r="BD9" s="174"/>
      <c r="BE9" s="172"/>
      <c r="BF9" s="173"/>
      <c r="BG9" s="173"/>
      <c r="BH9" s="173"/>
      <c r="BI9" s="173"/>
      <c r="BJ9" s="173"/>
      <c r="BK9" s="173"/>
      <c r="BL9" s="173"/>
      <c r="BM9" s="173"/>
      <c r="BN9" s="173"/>
      <c r="BO9" s="174"/>
      <c r="BP9" s="172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4"/>
    </row>
    <row r="10" spans="1:80" x14ac:dyDescent="0.2">
      <c r="A10" s="172">
        <v>1</v>
      </c>
      <c r="B10" s="173"/>
      <c r="C10" s="173"/>
      <c r="D10" s="174"/>
      <c r="E10" s="172">
        <v>2</v>
      </c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4"/>
      <c r="AJ10" s="172">
        <v>3</v>
      </c>
      <c r="AK10" s="173"/>
      <c r="AL10" s="173"/>
      <c r="AM10" s="173"/>
      <c r="AN10" s="173"/>
      <c r="AO10" s="173"/>
      <c r="AP10" s="173"/>
      <c r="AQ10" s="173"/>
      <c r="AR10" s="173"/>
      <c r="AS10" s="173"/>
      <c r="AT10" s="174"/>
      <c r="AU10" s="172">
        <v>4</v>
      </c>
      <c r="AV10" s="173"/>
      <c r="AW10" s="173"/>
      <c r="AX10" s="173"/>
      <c r="AY10" s="173"/>
      <c r="AZ10" s="173"/>
      <c r="BA10" s="173"/>
      <c r="BB10" s="173"/>
      <c r="BC10" s="173"/>
      <c r="BD10" s="174"/>
      <c r="BE10" s="172">
        <v>5</v>
      </c>
      <c r="BF10" s="173"/>
      <c r="BG10" s="173"/>
      <c r="BH10" s="173"/>
      <c r="BI10" s="173"/>
      <c r="BJ10" s="173"/>
      <c r="BK10" s="173"/>
      <c r="BL10" s="173"/>
      <c r="BM10" s="173"/>
      <c r="BN10" s="173"/>
      <c r="BO10" s="174"/>
      <c r="BP10" s="172">
        <v>6</v>
      </c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4"/>
    </row>
    <row r="11" spans="1:80" x14ac:dyDescent="0.2">
      <c r="A11" s="166">
        <v>1</v>
      </c>
      <c r="B11" s="167"/>
      <c r="C11" s="167"/>
      <c r="D11" s="168"/>
      <c r="E11" s="157" t="s">
        <v>319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9"/>
      <c r="AJ11" s="160"/>
      <c r="AK11" s="161"/>
      <c r="AL11" s="161"/>
      <c r="AM11" s="161"/>
      <c r="AN11" s="161"/>
      <c r="AO11" s="161"/>
      <c r="AP11" s="161"/>
      <c r="AQ11" s="161"/>
      <c r="AR11" s="161"/>
      <c r="AS11" s="161"/>
      <c r="AT11" s="162"/>
      <c r="AU11" s="160"/>
      <c r="AV11" s="161"/>
      <c r="AW11" s="161"/>
      <c r="AX11" s="161"/>
      <c r="AY11" s="161"/>
      <c r="AZ11" s="161"/>
      <c r="BA11" s="161"/>
      <c r="BB11" s="161"/>
      <c r="BC11" s="161"/>
      <c r="BD11" s="162"/>
      <c r="BE11" s="248"/>
      <c r="BF11" s="249"/>
      <c r="BG11" s="249"/>
      <c r="BH11" s="249"/>
      <c r="BI11" s="249"/>
      <c r="BJ11" s="249"/>
      <c r="BK11" s="249"/>
      <c r="BL11" s="249"/>
      <c r="BM11" s="249"/>
      <c r="BN11" s="249"/>
      <c r="BO11" s="250"/>
      <c r="BP11" s="248">
        <v>6000</v>
      </c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50"/>
    </row>
    <row r="12" spans="1:80" x14ac:dyDescent="0.2">
      <c r="A12" s="166">
        <v>2</v>
      </c>
      <c r="B12" s="167"/>
      <c r="C12" s="167"/>
      <c r="D12" s="168"/>
      <c r="E12" s="157" t="s">
        <v>320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9"/>
      <c r="AJ12" s="160"/>
      <c r="AK12" s="161"/>
      <c r="AL12" s="161"/>
      <c r="AM12" s="161"/>
      <c r="AN12" s="161"/>
      <c r="AO12" s="161"/>
      <c r="AP12" s="161"/>
      <c r="AQ12" s="161"/>
      <c r="AR12" s="161"/>
      <c r="AS12" s="161"/>
      <c r="AT12" s="162"/>
      <c r="AU12" s="160"/>
      <c r="AV12" s="161"/>
      <c r="AW12" s="161"/>
      <c r="AX12" s="161"/>
      <c r="AY12" s="161"/>
      <c r="AZ12" s="161"/>
      <c r="BA12" s="161"/>
      <c r="BB12" s="161"/>
      <c r="BC12" s="161"/>
      <c r="BD12" s="162"/>
      <c r="BE12" s="248"/>
      <c r="BF12" s="249"/>
      <c r="BG12" s="249"/>
      <c r="BH12" s="249"/>
      <c r="BI12" s="249"/>
      <c r="BJ12" s="249"/>
      <c r="BK12" s="249"/>
      <c r="BL12" s="249"/>
      <c r="BM12" s="249"/>
      <c r="BN12" s="249"/>
      <c r="BO12" s="250"/>
      <c r="BP12" s="248">
        <v>14000</v>
      </c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50"/>
    </row>
    <row r="13" spans="1:80" s="32" customFormat="1" x14ac:dyDescent="0.2">
      <c r="A13" s="181"/>
      <c r="B13" s="182"/>
      <c r="C13" s="182"/>
      <c r="D13" s="183"/>
      <c r="E13" s="178" t="s">
        <v>146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80"/>
      <c r="AJ13" s="181" t="s">
        <v>22</v>
      </c>
      <c r="AK13" s="182"/>
      <c r="AL13" s="182"/>
      <c r="AM13" s="182"/>
      <c r="AN13" s="182"/>
      <c r="AO13" s="182"/>
      <c r="AP13" s="182"/>
      <c r="AQ13" s="182"/>
      <c r="AR13" s="182"/>
      <c r="AS13" s="182"/>
      <c r="AT13" s="183"/>
      <c r="AU13" s="181" t="s">
        <v>22</v>
      </c>
      <c r="AV13" s="182"/>
      <c r="AW13" s="182"/>
      <c r="AX13" s="182"/>
      <c r="AY13" s="182"/>
      <c r="AZ13" s="182"/>
      <c r="BA13" s="182"/>
      <c r="BB13" s="182"/>
      <c r="BC13" s="182"/>
      <c r="BD13" s="183"/>
      <c r="BE13" s="181" t="s">
        <v>22</v>
      </c>
      <c r="BF13" s="182"/>
      <c r="BG13" s="182"/>
      <c r="BH13" s="182"/>
      <c r="BI13" s="182"/>
      <c r="BJ13" s="182"/>
      <c r="BK13" s="182"/>
      <c r="BL13" s="182"/>
      <c r="BM13" s="182"/>
      <c r="BN13" s="182"/>
      <c r="BO13" s="183"/>
      <c r="BP13" s="245">
        <f>SUM(BP11:CB12)</f>
        <v>20000</v>
      </c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7"/>
    </row>
    <row r="14" spans="1:80" s="22" customFormat="1" ht="15.75" x14ac:dyDescent="0.25">
      <c r="A14" s="38"/>
      <c r="B14" s="38"/>
      <c r="C14" s="38"/>
      <c r="D14" s="38"/>
    </row>
    <row r="15" spans="1:80" s="23" customFormat="1" ht="15.75" x14ac:dyDescent="0.25">
      <c r="A15" s="155" t="s">
        <v>321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</row>
    <row r="16" spans="1:80" s="66" customFormat="1" ht="15.75" x14ac:dyDescent="0.25">
      <c r="A16" s="66" t="s">
        <v>114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254" t="s">
        <v>372</v>
      </c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</row>
    <row r="18" spans="1:80" x14ac:dyDescent="0.2">
      <c r="A18" s="149" t="s">
        <v>116</v>
      </c>
      <c r="B18" s="150"/>
      <c r="C18" s="150"/>
      <c r="D18" s="151"/>
      <c r="E18" s="149" t="s">
        <v>18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1"/>
      <c r="AJ18" s="149" t="s">
        <v>160</v>
      </c>
      <c r="AK18" s="150"/>
      <c r="AL18" s="150"/>
      <c r="AM18" s="150"/>
      <c r="AN18" s="150"/>
      <c r="AO18" s="150"/>
      <c r="AP18" s="150"/>
      <c r="AQ18" s="150"/>
      <c r="AR18" s="150"/>
      <c r="AS18" s="150"/>
      <c r="AT18" s="151"/>
      <c r="AU18" s="149" t="s">
        <v>210</v>
      </c>
      <c r="AV18" s="150"/>
      <c r="AW18" s="150"/>
      <c r="AX18" s="150"/>
      <c r="AY18" s="150"/>
      <c r="AZ18" s="150"/>
      <c r="BA18" s="150"/>
      <c r="BB18" s="150"/>
      <c r="BC18" s="150"/>
      <c r="BD18" s="151"/>
      <c r="BE18" s="149" t="s">
        <v>211</v>
      </c>
      <c r="BF18" s="150"/>
      <c r="BG18" s="150"/>
      <c r="BH18" s="150"/>
      <c r="BI18" s="150"/>
      <c r="BJ18" s="150"/>
      <c r="BK18" s="150"/>
      <c r="BL18" s="150"/>
      <c r="BM18" s="150"/>
      <c r="BN18" s="150"/>
      <c r="BO18" s="151"/>
      <c r="BP18" s="149" t="s">
        <v>151</v>
      </c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1"/>
    </row>
    <row r="19" spans="1:80" x14ac:dyDescent="0.2">
      <c r="A19" s="146" t="s">
        <v>123</v>
      </c>
      <c r="B19" s="147"/>
      <c r="C19" s="147"/>
      <c r="D19" s="148"/>
      <c r="E19" s="146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8"/>
      <c r="AJ19" s="146" t="s">
        <v>212</v>
      </c>
      <c r="AK19" s="147"/>
      <c r="AL19" s="147"/>
      <c r="AM19" s="147"/>
      <c r="AN19" s="147"/>
      <c r="AO19" s="147"/>
      <c r="AP19" s="147"/>
      <c r="AQ19" s="147"/>
      <c r="AR19" s="147"/>
      <c r="AS19" s="147"/>
      <c r="AT19" s="148"/>
      <c r="AU19" s="146" t="s">
        <v>213</v>
      </c>
      <c r="AV19" s="147"/>
      <c r="AW19" s="147"/>
      <c r="AX19" s="147"/>
      <c r="AY19" s="147"/>
      <c r="AZ19" s="147"/>
      <c r="BA19" s="147"/>
      <c r="BB19" s="147"/>
      <c r="BC19" s="147"/>
      <c r="BD19" s="148"/>
      <c r="BE19" s="146" t="s">
        <v>214</v>
      </c>
      <c r="BF19" s="147"/>
      <c r="BG19" s="147"/>
      <c r="BH19" s="147"/>
      <c r="BI19" s="147"/>
      <c r="BJ19" s="147"/>
      <c r="BK19" s="147"/>
      <c r="BL19" s="147"/>
      <c r="BM19" s="147"/>
      <c r="BN19" s="147"/>
      <c r="BO19" s="148"/>
      <c r="BP19" s="146" t="s">
        <v>215</v>
      </c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8"/>
    </row>
    <row r="20" spans="1:80" x14ac:dyDescent="0.2">
      <c r="A20" s="146"/>
      <c r="B20" s="147"/>
      <c r="C20" s="147"/>
      <c r="D20" s="148"/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8"/>
      <c r="AJ20" s="146" t="s">
        <v>216</v>
      </c>
      <c r="AK20" s="147"/>
      <c r="AL20" s="147"/>
      <c r="AM20" s="147"/>
      <c r="AN20" s="147"/>
      <c r="AO20" s="147"/>
      <c r="AP20" s="147"/>
      <c r="AQ20" s="147"/>
      <c r="AR20" s="147"/>
      <c r="AS20" s="147"/>
      <c r="AT20" s="148"/>
      <c r="AU20" s="146" t="s">
        <v>217</v>
      </c>
      <c r="AV20" s="147"/>
      <c r="AW20" s="147"/>
      <c r="AX20" s="147"/>
      <c r="AY20" s="147"/>
      <c r="AZ20" s="147"/>
      <c r="BA20" s="147"/>
      <c r="BB20" s="147"/>
      <c r="BC20" s="147"/>
      <c r="BD20" s="148"/>
      <c r="BE20" s="146"/>
      <c r="BF20" s="147"/>
      <c r="BG20" s="147"/>
      <c r="BH20" s="147"/>
      <c r="BI20" s="147"/>
      <c r="BJ20" s="147"/>
      <c r="BK20" s="147"/>
      <c r="BL20" s="147"/>
      <c r="BM20" s="147"/>
      <c r="BN20" s="147"/>
      <c r="BO20" s="148"/>
      <c r="BP20" s="146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8"/>
    </row>
    <row r="21" spans="1:80" x14ac:dyDescent="0.2">
      <c r="A21" s="172"/>
      <c r="B21" s="173"/>
      <c r="C21" s="173"/>
      <c r="D21" s="174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4"/>
      <c r="AJ21" s="172"/>
      <c r="AK21" s="173"/>
      <c r="AL21" s="173"/>
      <c r="AM21" s="173"/>
      <c r="AN21" s="173"/>
      <c r="AO21" s="173"/>
      <c r="AP21" s="173"/>
      <c r="AQ21" s="173"/>
      <c r="AR21" s="173"/>
      <c r="AS21" s="173"/>
      <c r="AT21" s="174"/>
      <c r="AU21" s="172"/>
      <c r="AV21" s="173"/>
      <c r="AW21" s="173"/>
      <c r="AX21" s="173"/>
      <c r="AY21" s="173"/>
      <c r="AZ21" s="173"/>
      <c r="BA21" s="173"/>
      <c r="BB21" s="173"/>
      <c r="BC21" s="173"/>
      <c r="BD21" s="174"/>
      <c r="BE21" s="172"/>
      <c r="BF21" s="173"/>
      <c r="BG21" s="173"/>
      <c r="BH21" s="173"/>
      <c r="BI21" s="173"/>
      <c r="BJ21" s="173"/>
      <c r="BK21" s="173"/>
      <c r="BL21" s="173"/>
      <c r="BM21" s="173"/>
      <c r="BN21" s="173"/>
      <c r="BO21" s="174"/>
      <c r="BP21" s="172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4"/>
    </row>
    <row r="22" spans="1:80" x14ac:dyDescent="0.2">
      <c r="A22" s="172">
        <v>1</v>
      </c>
      <c r="B22" s="173"/>
      <c r="C22" s="173"/>
      <c r="D22" s="174"/>
      <c r="E22" s="172">
        <v>2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4"/>
      <c r="AJ22" s="172">
        <v>4</v>
      </c>
      <c r="AK22" s="173"/>
      <c r="AL22" s="173"/>
      <c r="AM22" s="173"/>
      <c r="AN22" s="173"/>
      <c r="AO22" s="173"/>
      <c r="AP22" s="173"/>
      <c r="AQ22" s="173"/>
      <c r="AR22" s="173"/>
      <c r="AS22" s="173"/>
      <c r="AT22" s="174"/>
      <c r="AU22" s="172">
        <v>5</v>
      </c>
      <c r="AV22" s="173"/>
      <c r="AW22" s="173"/>
      <c r="AX22" s="173"/>
      <c r="AY22" s="173"/>
      <c r="AZ22" s="173"/>
      <c r="BA22" s="173"/>
      <c r="BB22" s="173"/>
      <c r="BC22" s="173"/>
      <c r="BD22" s="174"/>
      <c r="BE22" s="172">
        <v>6</v>
      </c>
      <c r="BF22" s="173"/>
      <c r="BG22" s="173"/>
      <c r="BH22" s="173"/>
      <c r="BI22" s="173"/>
      <c r="BJ22" s="173"/>
      <c r="BK22" s="173"/>
      <c r="BL22" s="173"/>
      <c r="BM22" s="173"/>
      <c r="BN22" s="173"/>
      <c r="BO22" s="174"/>
      <c r="BP22" s="172">
        <v>6</v>
      </c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4"/>
    </row>
    <row r="23" spans="1:80" x14ac:dyDescent="0.2">
      <c r="A23" s="166">
        <v>1</v>
      </c>
      <c r="B23" s="167"/>
      <c r="C23" s="167"/>
      <c r="D23" s="168"/>
      <c r="E23" s="157" t="s">
        <v>218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9"/>
      <c r="AJ23" s="160" t="e">
        <f>BP23/AU23</f>
        <v>#DIV/0!</v>
      </c>
      <c r="AK23" s="161"/>
      <c r="AL23" s="161"/>
      <c r="AM23" s="161"/>
      <c r="AN23" s="161"/>
      <c r="AO23" s="161"/>
      <c r="AP23" s="161"/>
      <c r="AQ23" s="161"/>
      <c r="AR23" s="161"/>
      <c r="AS23" s="161"/>
      <c r="AT23" s="162"/>
      <c r="AU23" s="248"/>
      <c r="AV23" s="249"/>
      <c r="AW23" s="249"/>
      <c r="AX23" s="249"/>
      <c r="AY23" s="249"/>
      <c r="AZ23" s="249"/>
      <c r="BA23" s="249"/>
      <c r="BB23" s="249"/>
      <c r="BC23" s="249"/>
      <c r="BD23" s="250"/>
      <c r="BE23" s="251"/>
      <c r="BF23" s="252"/>
      <c r="BG23" s="252"/>
      <c r="BH23" s="252"/>
      <c r="BI23" s="252"/>
      <c r="BJ23" s="252"/>
      <c r="BK23" s="252"/>
      <c r="BL23" s="252"/>
      <c r="BM23" s="252"/>
      <c r="BN23" s="252"/>
      <c r="BO23" s="253"/>
      <c r="BP23" s="248">
        <v>384000</v>
      </c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50"/>
    </row>
    <row r="24" spans="1:80" x14ac:dyDescent="0.2">
      <c r="A24" s="166">
        <v>1</v>
      </c>
      <c r="B24" s="167"/>
      <c r="C24" s="167"/>
      <c r="D24" s="168"/>
      <c r="E24" s="157" t="s">
        <v>219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9"/>
      <c r="AJ24" s="160"/>
      <c r="AK24" s="161"/>
      <c r="AL24" s="161"/>
      <c r="AM24" s="161"/>
      <c r="AN24" s="161"/>
      <c r="AO24" s="161"/>
      <c r="AP24" s="161"/>
      <c r="AQ24" s="161"/>
      <c r="AR24" s="161"/>
      <c r="AS24" s="161"/>
      <c r="AT24" s="162"/>
      <c r="AU24" s="248"/>
      <c r="AV24" s="249"/>
      <c r="AW24" s="249"/>
      <c r="AX24" s="249"/>
      <c r="AY24" s="249"/>
      <c r="AZ24" s="249"/>
      <c r="BA24" s="249"/>
      <c r="BB24" s="249"/>
      <c r="BC24" s="249"/>
      <c r="BD24" s="250"/>
      <c r="BE24" s="251"/>
      <c r="BF24" s="252"/>
      <c r="BG24" s="252"/>
      <c r="BH24" s="252"/>
      <c r="BI24" s="252"/>
      <c r="BJ24" s="252"/>
      <c r="BK24" s="252"/>
      <c r="BL24" s="252"/>
      <c r="BM24" s="252"/>
      <c r="BN24" s="252"/>
      <c r="BO24" s="253"/>
      <c r="BP24" s="248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50"/>
    </row>
    <row r="25" spans="1:80" x14ac:dyDescent="0.2">
      <c r="A25" s="166">
        <v>2</v>
      </c>
      <c r="B25" s="167"/>
      <c r="C25" s="167"/>
      <c r="D25" s="168"/>
      <c r="E25" s="157" t="s">
        <v>220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9"/>
      <c r="AJ25" s="160" t="e">
        <f t="shared" ref="AJ25:AJ27" si="0">BP25/AU25</f>
        <v>#DIV/0!</v>
      </c>
      <c r="AK25" s="161"/>
      <c r="AL25" s="161"/>
      <c r="AM25" s="161"/>
      <c r="AN25" s="161"/>
      <c r="AO25" s="161"/>
      <c r="AP25" s="161"/>
      <c r="AQ25" s="161"/>
      <c r="AR25" s="161"/>
      <c r="AS25" s="161"/>
      <c r="AT25" s="162"/>
      <c r="AU25" s="248"/>
      <c r="AV25" s="249"/>
      <c r="AW25" s="249"/>
      <c r="AX25" s="249"/>
      <c r="AY25" s="249"/>
      <c r="AZ25" s="249"/>
      <c r="BA25" s="249"/>
      <c r="BB25" s="249"/>
      <c r="BC25" s="249"/>
      <c r="BD25" s="250"/>
      <c r="BE25" s="251"/>
      <c r="BF25" s="252"/>
      <c r="BG25" s="252"/>
      <c r="BH25" s="252"/>
      <c r="BI25" s="252"/>
      <c r="BJ25" s="252"/>
      <c r="BK25" s="252"/>
      <c r="BL25" s="252"/>
      <c r="BM25" s="252"/>
      <c r="BN25" s="252"/>
      <c r="BO25" s="253"/>
      <c r="BP25" s="248">
        <v>1560</v>
      </c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50"/>
    </row>
    <row r="26" spans="1:80" x14ac:dyDescent="0.2">
      <c r="A26" s="166">
        <v>3</v>
      </c>
      <c r="B26" s="167"/>
      <c r="C26" s="167"/>
      <c r="D26" s="168"/>
      <c r="E26" s="157" t="s">
        <v>221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9"/>
      <c r="AJ26" s="160"/>
      <c r="AK26" s="161"/>
      <c r="AL26" s="161"/>
      <c r="AM26" s="161"/>
      <c r="AN26" s="161"/>
      <c r="AO26" s="161"/>
      <c r="AP26" s="161"/>
      <c r="AQ26" s="161"/>
      <c r="AR26" s="161"/>
      <c r="AS26" s="161"/>
      <c r="AT26" s="162"/>
      <c r="AU26" s="248"/>
      <c r="AV26" s="249"/>
      <c r="AW26" s="249"/>
      <c r="AX26" s="249"/>
      <c r="AY26" s="249"/>
      <c r="AZ26" s="249"/>
      <c r="BA26" s="249"/>
      <c r="BB26" s="249"/>
      <c r="BC26" s="249"/>
      <c r="BD26" s="250"/>
      <c r="BE26" s="251"/>
      <c r="BF26" s="252"/>
      <c r="BG26" s="252"/>
      <c r="BH26" s="252"/>
      <c r="BI26" s="252"/>
      <c r="BJ26" s="252"/>
      <c r="BK26" s="252"/>
      <c r="BL26" s="252"/>
      <c r="BM26" s="252"/>
      <c r="BN26" s="252"/>
      <c r="BO26" s="253"/>
      <c r="BP26" s="248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50"/>
    </row>
    <row r="27" spans="1:80" ht="12" customHeight="1" x14ac:dyDescent="0.2">
      <c r="A27" s="166">
        <v>4</v>
      </c>
      <c r="B27" s="167"/>
      <c r="C27" s="167"/>
      <c r="D27" s="168"/>
      <c r="E27" s="157" t="s">
        <v>222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9"/>
      <c r="AJ27" s="160" t="e">
        <f t="shared" si="0"/>
        <v>#DIV/0!</v>
      </c>
      <c r="AK27" s="161"/>
      <c r="AL27" s="161"/>
      <c r="AM27" s="161"/>
      <c r="AN27" s="161"/>
      <c r="AO27" s="161"/>
      <c r="AP27" s="161"/>
      <c r="AQ27" s="161"/>
      <c r="AR27" s="161"/>
      <c r="AS27" s="161"/>
      <c r="AT27" s="162"/>
      <c r="AU27" s="248"/>
      <c r="AV27" s="249"/>
      <c r="AW27" s="249"/>
      <c r="AX27" s="249"/>
      <c r="AY27" s="249"/>
      <c r="AZ27" s="249"/>
      <c r="BA27" s="249"/>
      <c r="BB27" s="249"/>
      <c r="BC27" s="249"/>
      <c r="BD27" s="250"/>
      <c r="BE27" s="251"/>
      <c r="BF27" s="252"/>
      <c r="BG27" s="252"/>
      <c r="BH27" s="252"/>
      <c r="BI27" s="252"/>
      <c r="BJ27" s="252"/>
      <c r="BK27" s="252"/>
      <c r="BL27" s="252"/>
      <c r="BM27" s="252"/>
      <c r="BN27" s="252"/>
      <c r="BO27" s="253"/>
      <c r="BP27" s="248"/>
      <c r="BQ27" s="249"/>
      <c r="BR27" s="249"/>
      <c r="BS27" s="249"/>
      <c r="BT27" s="249"/>
      <c r="BU27" s="249"/>
      <c r="BV27" s="249"/>
      <c r="BW27" s="249"/>
      <c r="BX27" s="249"/>
      <c r="BY27" s="249"/>
      <c r="BZ27" s="249"/>
      <c r="CA27" s="249"/>
      <c r="CB27" s="250"/>
    </row>
    <row r="28" spans="1:80" x14ac:dyDescent="0.2">
      <c r="A28" s="166">
        <v>5</v>
      </c>
      <c r="B28" s="167"/>
      <c r="C28" s="167"/>
      <c r="D28" s="168"/>
      <c r="E28" s="157" t="s">
        <v>223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9"/>
      <c r="AJ28" s="160"/>
      <c r="AK28" s="161"/>
      <c r="AL28" s="161"/>
      <c r="AM28" s="161"/>
      <c r="AN28" s="161"/>
      <c r="AO28" s="161"/>
      <c r="AP28" s="161"/>
      <c r="AQ28" s="161"/>
      <c r="AR28" s="161"/>
      <c r="AS28" s="161"/>
      <c r="AT28" s="162"/>
      <c r="AU28" s="248"/>
      <c r="AV28" s="249"/>
      <c r="AW28" s="249"/>
      <c r="AX28" s="249"/>
      <c r="AY28" s="249"/>
      <c r="AZ28" s="249"/>
      <c r="BA28" s="249"/>
      <c r="BB28" s="249"/>
      <c r="BC28" s="249"/>
      <c r="BD28" s="250"/>
      <c r="BE28" s="251"/>
      <c r="BF28" s="252"/>
      <c r="BG28" s="252"/>
      <c r="BH28" s="252"/>
      <c r="BI28" s="252"/>
      <c r="BJ28" s="252"/>
      <c r="BK28" s="252"/>
      <c r="BL28" s="252"/>
      <c r="BM28" s="252"/>
      <c r="BN28" s="252"/>
      <c r="BO28" s="253"/>
      <c r="BP28" s="248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49"/>
      <c r="CB28" s="250"/>
    </row>
    <row r="29" spans="1:80" s="32" customFormat="1" x14ac:dyDescent="0.2">
      <c r="A29" s="181"/>
      <c r="B29" s="182"/>
      <c r="C29" s="182"/>
      <c r="D29" s="183"/>
      <c r="E29" s="178" t="s">
        <v>146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80"/>
      <c r="AJ29" s="181" t="s">
        <v>22</v>
      </c>
      <c r="AK29" s="182"/>
      <c r="AL29" s="182"/>
      <c r="AM29" s="182"/>
      <c r="AN29" s="182"/>
      <c r="AO29" s="182"/>
      <c r="AP29" s="182"/>
      <c r="AQ29" s="182"/>
      <c r="AR29" s="182"/>
      <c r="AS29" s="182"/>
      <c r="AT29" s="183"/>
      <c r="AU29" s="181" t="s">
        <v>22</v>
      </c>
      <c r="AV29" s="182"/>
      <c r="AW29" s="182"/>
      <c r="AX29" s="182"/>
      <c r="AY29" s="182"/>
      <c r="AZ29" s="182"/>
      <c r="BA29" s="182"/>
      <c r="BB29" s="182"/>
      <c r="BC29" s="182"/>
      <c r="BD29" s="183"/>
      <c r="BE29" s="181" t="s">
        <v>22</v>
      </c>
      <c r="BF29" s="182"/>
      <c r="BG29" s="182"/>
      <c r="BH29" s="182"/>
      <c r="BI29" s="182"/>
      <c r="BJ29" s="182"/>
      <c r="BK29" s="182"/>
      <c r="BL29" s="182"/>
      <c r="BM29" s="182"/>
      <c r="BN29" s="182"/>
      <c r="BO29" s="183"/>
      <c r="BP29" s="245">
        <f>SUM(BP23:CB28)</f>
        <v>385560</v>
      </c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7"/>
    </row>
    <row r="30" spans="1:80" s="22" customFormat="1" ht="15.75" x14ac:dyDescent="0.25">
      <c r="A30" s="38"/>
      <c r="B30" s="38"/>
      <c r="C30" s="38"/>
      <c r="D30" s="38"/>
    </row>
    <row r="31" spans="1:80" x14ac:dyDescent="0.2">
      <c r="C31" s="37" t="str">
        <f>'стр 1'!J10</f>
        <v>Директор</v>
      </c>
      <c r="Q31" s="26" t="str">
        <f>'стр 1'!M12</f>
        <v xml:space="preserve">Е.В.Котлова </v>
      </c>
    </row>
  </sheetData>
  <mergeCells count="125">
    <mergeCell ref="A7:D7"/>
    <mergeCell ref="E7:AI7"/>
    <mergeCell ref="AJ7:AT7"/>
    <mergeCell ref="AU7:BD7"/>
    <mergeCell ref="BE7:BO7"/>
    <mergeCell ref="BP7:CB7"/>
    <mergeCell ref="A1:CB1"/>
    <mergeCell ref="A3:CB3"/>
    <mergeCell ref="A6:D6"/>
    <mergeCell ref="E6:AI6"/>
    <mergeCell ref="AJ6:AT6"/>
    <mergeCell ref="AU6:BD6"/>
    <mergeCell ref="BE6:BO6"/>
    <mergeCell ref="BP6:CB6"/>
    <mergeCell ref="S4:CB4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11:D11"/>
    <mergeCell ref="E11:AI11"/>
    <mergeCell ref="AJ11:AT11"/>
    <mergeCell ref="AU11:BD11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19:D19"/>
    <mergeCell ref="E19:AI19"/>
    <mergeCell ref="AJ19:AT19"/>
    <mergeCell ref="AU19:BD19"/>
    <mergeCell ref="BE19:BO19"/>
    <mergeCell ref="BP19:CB19"/>
    <mergeCell ref="A15:CB15"/>
    <mergeCell ref="A18:D18"/>
    <mergeCell ref="E18:AI18"/>
    <mergeCell ref="AJ18:AT18"/>
    <mergeCell ref="AU18:BD18"/>
    <mergeCell ref="BE18:BO18"/>
    <mergeCell ref="BP18:CB18"/>
    <mergeCell ref="S16:CB16"/>
    <mergeCell ref="A21:D21"/>
    <mergeCell ref="E21:AI21"/>
    <mergeCell ref="AJ21:AT21"/>
    <mergeCell ref="AU21:BD21"/>
    <mergeCell ref="BE21:BO21"/>
    <mergeCell ref="BP21:CB21"/>
    <mergeCell ref="A20:D20"/>
    <mergeCell ref="E20:AI20"/>
    <mergeCell ref="AJ20:AT20"/>
    <mergeCell ref="AU20:BD20"/>
    <mergeCell ref="BE20:BO20"/>
    <mergeCell ref="BP20:CB20"/>
    <mergeCell ref="A23:D23"/>
    <mergeCell ref="E23:AI23"/>
    <mergeCell ref="AJ23:AT23"/>
    <mergeCell ref="AU23:BD23"/>
    <mergeCell ref="BE23:BO23"/>
    <mergeCell ref="BP23:CB23"/>
    <mergeCell ref="A22:D22"/>
    <mergeCell ref="E22:AI22"/>
    <mergeCell ref="AJ22:AT22"/>
    <mergeCell ref="AU22:BD22"/>
    <mergeCell ref="BE22:BO22"/>
    <mergeCell ref="BP22:CB22"/>
    <mergeCell ref="A25:D25"/>
    <mergeCell ref="E25:AI25"/>
    <mergeCell ref="AJ25:AT25"/>
    <mergeCell ref="AU25:BD25"/>
    <mergeCell ref="BE25:BO25"/>
    <mergeCell ref="BP25:CB25"/>
    <mergeCell ref="A24:D24"/>
    <mergeCell ref="E24:AI24"/>
    <mergeCell ref="AJ24:AT24"/>
    <mergeCell ref="AU24:BD24"/>
    <mergeCell ref="BE24:BO24"/>
    <mergeCell ref="BP24:CB24"/>
    <mergeCell ref="A27:D27"/>
    <mergeCell ref="E27:AI27"/>
    <mergeCell ref="AJ27:AT27"/>
    <mergeCell ref="AU27:BD27"/>
    <mergeCell ref="BE27:BO27"/>
    <mergeCell ref="BP27:CB27"/>
    <mergeCell ref="A26:D26"/>
    <mergeCell ref="E26:AI26"/>
    <mergeCell ref="AJ26:AT26"/>
    <mergeCell ref="AU26:BD26"/>
    <mergeCell ref="BE26:BO26"/>
    <mergeCell ref="BP26:CB26"/>
    <mergeCell ref="A29:D29"/>
    <mergeCell ref="E29:AI29"/>
    <mergeCell ref="AJ29:AT29"/>
    <mergeCell ref="AU29:BD29"/>
    <mergeCell ref="BE29:BO29"/>
    <mergeCell ref="BP29:CB29"/>
    <mergeCell ref="A28:D28"/>
    <mergeCell ref="E28:AI28"/>
    <mergeCell ref="AJ28:AT28"/>
    <mergeCell ref="AU28:BD28"/>
    <mergeCell ref="BE28:BO28"/>
    <mergeCell ref="BP28:CB28"/>
  </mergeCell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54"/>
  <sheetViews>
    <sheetView view="pageBreakPreview" zoomScaleNormal="100" zoomScaleSheetLayoutView="100" workbookViewId="0">
      <selection activeCell="A54" sqref="A54:XFD81"/>
    </sheetView>
  </sheetViews>
  <sheetFormatPr defaultColWidth="1.140625" defaultRowHeight="12.75" x14ac:dyDescent="0.2"/>
  <cols>
    <col min="1" max="1" width="7.42578125" style="26" bestFit="1" customWidth="1"/>
    <col min="2" max="3" width="1.140625" style="26"/>
    <col min="4" max="4" width="7.42578125" style="26" bestFit="1" customWidth="1"/>
    <col min="5" max="30" width="1.140625" style="26"/>
    <col min="31" max="31" width="7.42578125" style="26" bestFit="1" customWidth="1"/>
    <col min="32" max="255" width="1.140625" style="26"/>
    <col min="256" max="256" width="7.42578125" style="26" bestFit="1" customWidth="1"/>
    <col min="257" max="285" width="1.140625" style="26"/>
    <col min="286" max="286" width="7.42578125" style="26" bestFit="1" customWidth="1"/>
    <col min="287" max="337" width="1.140625" style="26"/>
    <col min="338" max="338" width="22.140625" style="26" customWidth="1"/>
    <col min="339" max="511" width="1.140625" style="26"/>
    <col min="512" max="512" width="7.42578125" style="26" bestFit="1" customWidth="1"/>
    <col min="513" max="541" width="1.140625" style="26"/>
    <col min="542" max="542" width="7.42578125" style="26" bestFit="1" customWidth="1"/>
    <col min="543" max="593" width="1.140625" style="26"/>
    <col min="594" max="594" width="22.140625" style="26" customWidth="1"/>
    <col min="595" max="767" width="1.140625" style="26"/>
    <col min="768" max="768" width="7.42578125" style="26" bestFit="1" customWidth="1"/>
    <col min="769" max="797" width="1.140625" style="26"/>
    <col min="798" max="798" width="7.42578125" style="26" bestFit="1" customWidth="1"/>
    <col min="799" max="849" width="1.140625" style="26"/>
    <col min="850" max="850" width="22.140625" style="26" customWidth="1"/>
    <col min="851" max="1023" width="1.140625" style="26"/>
    <col min="1024" max="1024" width="7.42578125" style="26" bestFit="1" customWidth="1"/>
    <col min="1025" max="1053" width="1.140625" style="26"/>
    <col min="1054" max="1054" width="7.42578125" style="26" bestFit="1" customWidth="1"/>
    <col min="1055" max="1105" width="1.140625" style="26"/>
    <col min="1106" max="1106" width="22.140625" style="26" customWidth="1"/>
    <col min="1107" max="1279" width="1.140625" style="26"/>
    <col min="1280" max="1280" width="7.42578125" style="26" bestFit="1" customWidth="1"/>
    <col min="1281" max="1309" width="1.140625" style="26"/>
    <col min="1310" max="1310" width="7.42578125" style="26" bestFit="1" customWidth="1"/>
    <col min="1311" max="1361" width="1.140625" style="26"/>
    <col min="1362" max="1362" width="22.140625" style="26" customWidth="1"/>
    <col min="1363" max="1535" width="1.140625" style="26"/>
    <col min="1536" max="1536" width="7.42578125" style="26" bestFit="1" customWidth="1"/>
    <col min="1537" max="1565" width="1.140625" style="26"/>
    <col min="1566" max="1566" width="7.42578125" style="26" bestFit="1" customWidth="1"/>
    <col min="1567" max="1617" width="1.140625" style="26"/>
    <col min="1618" max="1618" width="22.140625" style="26" customWidth="1"/>
    <col min="1619" max="1791" width="1.140625" style="26"/>
    <col min="1792" max="1792" width="7.42578125" style="26" bestFit="1" customWidth="1"/>
    <col min="1793" max="1821" width="1.140625" style="26"/>
    <col min="1822" max="1822" width="7.42578125" style="26" bestFit="1" customWidth="1"/>
    <col min="1823" max="1873" width="1.140625" style="26"/>
    <col min="1874" max="1874" width="22.140625" style="26" customWidth="1"/>
    <col min="1875" max="2047" width="1.140625" style="26"/>
    <col min="2048" max="2048" width="7.42578125" style="26" bestFit="1" customWidth="1"/>
    <col min="2049" max="2077" width="1.140625" style="26"/>
    <col min="2078" max="2078" width="7.42578125" style="26" bestFit="1" customWidth="1"/>
    <col min="2079" max="2129" width="1.140625" style="26"/>
    <col min="2130" max="2130" width="22.140625" style="26" customWidth="1"/>
    <col min="2131" max="2303" width="1.140625" style="26"/>
    <col min="2304" max="2304" width="7.42578125" style="26" bestFit="1" customWidth="1"/>
    <col min="2305" max="2333" width="1.140625" style="26"/>
    <col min="2334" max="2334" width="7.42578125" style="26" bestFit="1" customWidth="1"/>
    <col min="2335" max="2385" width="1.140625" style="26"/>
    <col min="2386" max="2386" width="22.140625" style="26" customWidth="1"/>
    <col min="2387" max="2559" width="1.140625" style="26"/>
    <col min="2560" max="2560" width="7.42578125" style="26" bestFit="1" customWidth="1"/>
    <col min="2561" max="2589" width="1.140625" style="26"/>
    <col min="2590" max="2590" width="7.42578125" style="26" bestFit="1" customWidth="1"/>
    <col min="2591" max="2641" width="1.140625" style="26"/>
    <col min="2642" max="2642" width="22.140625" style="26" customWidth="1"/>
    <col min="2643" max="2815" width="1.140625" style="26"/>
    <col min="2816" max="2816" width="7.42578125" style="26" bestFit="1" customWidth="1"/>
    <col min="2817" max="2845" width="1.140625" style="26"/>
    <col min="2846" max="2846" width="7.42578125" style="26" bestFit="1" customWidth="1"/>
    <col min="2847" max="2897" width="1.140625" style="26"/>
    <col min="2898" max="2898" width="22.140625" style="26" customWidth="1"/>
    <col min="2899" max="3071" width="1.140625" style="26"/>
    <col min="3072" max="3072" width="7.42578125" style="26" bestFit="1" customWidth="1"/>
    <col min="3073" max="3101" width="1.140625" style="26"/>
    <col min="3102" max="3102" width="7.42578125" style="26" bestFit="1" customWidth="1"/>
    <col min="3103" max="3153" width="1.140625" style="26"/>
    <col min="3154" max="3154" width="22.140625" style="26" customWidth="1"/>
    <col min="3155" max="3327" width="1.140625" style="26"/>
    <col min="3328" max="3328" width="7.42578125" style="26" bestFit="1" customWidth="1"/>
    <col min="3329" max="3357" width="1.140625" style="26"/>
    <col min="3358" max="3358" width="7.42578125" style="26" bestFit="1" customWidth="1"/>
    <col min="3359" max="3409" width="1.140625" style="26"/>
    <col min="3410" max="3410" width="22.140625" style="26" customWidth="1"/>
    <col min="3411" max="3583" width="1.140625" style="26"/>
    <col min="3584" max="3584" width="7.42578125" style="26" bestFit="1" customWidth="1"/>
    <col min="3585" max="3613" width="1.140625" style="26"/>
    <col min="3614" max="3614" width="7.42578125" style="26" bestFit="1" customWidth="1"/>
    <col min="3615" max="3665" width="1.140625" style="26"/>
    <col min="3666" max="3666" width="22.140625" style="26" customWidth="1"/>
    <col min="3667" max="3839" width="1.140625" style="26"/>
    <col min="3840" max="3840" width="7.42578125" style="26" bestFit="1" customWidth="1"/>
    <col min="3841" max="3869" width="1.140625" style="26"/>
    <col min="3870" max="3870" width="7.42578125" style="26" bestFit="1" customWidth="1"/>
    <col min="3871" max="3921" width="1.140625" style="26"/>
    <col min="3922" max="3922" width="22.140625" style="26" customWidth="1"/>
    <col min="3923" max="4095" width="1.140625" style="26"/>
    <col min="4096" max="4096" width="7.42578125" style="26" bestFit="1" customWidth="1"/>
    <col min="4097" max="4125" width="1.140625" style="26"/>
    <col min="4126" max="4126" width="7.42578125" style="26" bestFit="1" customWidth="1"/>
    <col min="4127" max="4177" width="1.140625" style="26"/>
    <col min="4178" max="4178" width="22.140625" style="26" customWidth="1"/>
    <col min="4179" max="4351" width="1.140625" style="26"/>
    <col min="4352" max="4352" width="7.42578125" style="26" bestFit="1" customWidth="1"/>
    <col min="4353" max="4381" width="1.140625" style="26"/>
    <col min="4382" max="4382" width="7.42578125" style="26" bestFit="1" customWidth="1"/>
    <col min="4383" max="4433" width="1.140625" style="26"/>
    <col min="4434" max="4434" width="22.140625" style="26" customWidth="1"/>
    <col min="4435" max="4607" width="1.140625" style="26"/>
    <col min="4608" max="4608" width="7.42578125" style="26" bestFit="1" customWidth="1"/>
    <col min="4609" max="4637" width="1.140625" style="26"/>
    <col min="4638" max="4638" width="7.42578125" style="26" bestFit="1" customWidth="1"/>
    <col min="4639" max="4689" width="1.140625" style="26"/>
    <col min="4690" max="4690" width="22.140625" style="26" customWidth="1"/>
    <col min="4691" max="4863" width="1.140625" style="26"/>
    <col min="4864" max="4864" width="7.42578125" style="26" bestFit="1" customWidth="1"/>
    <col min="4865" max="4893" width="1.140625" style="26"/>
    <col min="4894" max="4894" width="7.42578125" style="26" bestFit="1" customWidth="1"/>
    <col min="4895" max="4945" width="1.140625" style="26"/>
    <col min="4946" max="4946" width="22.140625" style="26" customWidth="1"/>
    <col min="4947" max="5119" width="1.140625" style="26"/>
    <col min="5120" max="5120" width="7.42578125" style="26" bestFit="1" customWidth="1"/>
    <col min="5121" max="5149" width="1.140625" style="26"/>
    <col min="5150" max="5150" width="7.42578125" style="26" bestFit="1" customWidth="1"/>
    <col min="5151" max="5201" width="1.140625" style="26"/>
    <col min="5202" max="5202" width="22.140625" style="26" customWidth="1"/>
    <col min="5203" max="5375" width="1.140625" style="26"/>
    <col min="5376" max="5376" width="7.42578125" style="26" bestFit="1" customWidth="1"/>
    <col min="5377" max="5405" width="1.140625" style="26"/>
    <col min="5406" max="5406" width="7.42578125" style="26" bestFit="1" customWidth="1"/>
    <col min="5407" max="5457" width="1.140625" style="26"/>
    <col min="5458" max="5458" width="22.140625" style="26" customWidth="1"/>
    <col min="5459" max="5631" width="1.140625" style="26"/>
    <col min="5632" max="5632" width="7.42578125" style="26" bestFit="1" customWidth="1"/>
    <col min="5633" max="5661" width="1.140625" style="26"/>
    <col min="5662" max="5662" width="7.42578125" style="26" bestFit="1" customWidth="1"/>
    <col min="5663" max="5713" width="1.140625" style="26"/>
    <col min="5714" max="5714" width="22.140625" style="26" customWidth="1"/>
    <col min="5715" max="5887" width="1.140625" style="26"/>
    <col min="5888" max="5888" width="7.42578125" style="26" bestFit="1" customWidth="1"/>
    <col min="5889" max="5917" width="1.140625" style="26"/>
    <col min="5918" max="5918" width="7.42578125" style="26" bestFit="1" customWidth="1"/>
    <col min="5919" max="5969" width="1.140625" style="26"/>
    <col min="5970" max="5970" width="22.140625" style="26" customWidth="1"/>
    <col min="5971" max="6143" width="1.140625" style="26"/>
    <col min="6144" max="6144" width="7.42578125" style="26" bestFit="1" customWidth="1"/>
    <col min="6145" max="6173" width="1.140625" style="26"/>
    <col min="6174" max="6174" width="7.42578125" style="26" bestFit="1" customWidth="1"/>
    <col min="6175" max="6225" width="1.140625" style="26"/>
    <col min="6226" max="6226" width="22.140625" style="26" customWidth="1"/>
    <col min="6227" max="6399" width="1.140625" style="26"/>
    <col min="6400" max="6400" width="7.42578125" style="26" bestFit="1" customWidth="1"/>
    <col min="6401" max="6429" width="1.140625" style="26"/>
    <col min="6430" max="6430" width="7.42578125" style="26" bestFit="1" customWidth="1"/>
    <col min="6431" max="6481" width="1.140625" style="26"/>
    <col min="6482" max="6482" width="22.140625" style="26" customWidth="1"/>
    <col min="6483" max="6655" width="1.140625" style="26"/>
    <col min="6656" max="6656" width="7.42578125" style="26" bestFit="1" customWidth="1"/>
    <col min="6657" max="6685" width="1.140625" style="26"/>
    <col min="6686" max="6686" width="7.42578125" style="26" bestFit="1" customWidth="1"/>
    <col min="6687" max="6737" width="1.140625" style="26"/>
    <col min="6738" max="6738" width="22.140625" style="26" customWidth="1"/>
    <col min="6739" max="6911" width="1.140625" style="26"/>
    <col min="6912" max="6912" width="7.42578125" style="26" bestFit="1" customWidth="1"/>
    <col min="6913" max="6941" width="1.140625" style="26"/>
    <col min="6942" max="6942" width="7.42578125" style="26" bestFit="1" customWidth="1"/>
    <col min="6943" max="6993" width="1.140625" style="26"/>
    <col min="6994" max="6994" width="22.140625" style="26" customWidth="1"/>
    <col min="6995" max="7167" width="1.140625" style="26"/>
    <col min="7168" max="7168" width="7.42578125" style="26" bestFit="1" customWidth="1"/>
    <col min="7169" max="7197" width="1.140625" style="26"/>
    <col min="7198" max="7198" width="7.42578125" style="26" bestFit="1" customWidth="1"/>
    <col min="7199" max="7249" width="1.140625" style="26"/>
    <col min="7250" max="7250" width="22.140625" style="26" customWidth="1"/>
    <col min="7251" max="7423" width="1.140625" style="26"/>
    <col min="7424" max="7424" width="7.42578125" style="26" bestFit="1" customWidth="1"/>
    <col min="7425" max="7453" width="1.140625" style="26"/>
    <col min="7454" max="7454" width="7.42578125" style="26" bestFit="1" customWidth="1"/>
    <col min="7455" max="7505" width="1.140625" style="26"/>
    <col min="7506" max="7506" width="22.140625" style="26" customWidth="1"/>
    <col min="7507" max="7679" width="1.140625" style="26"/>
    <col min="7680" max="7680" width="7.42578125" style="26" bestFit="1" customWidth="1"/>
    <col min="7681" max="7709" width="1.140625" style="26"/>
    <col min="7710" max="7710" width="7.42578125" style="26" bestFit="1" customWidth="1"/>
    <col min="7711" max="7761" width="1.140625" style="26"/>
    <col min="7762" max="7762" width="22.140625" style="26" customWidth="1"/>
    <col min="7763" max="7935" width="1.140625" style="26"/>
    <col min="7936" max="7936" width="7.42578125" style="26" bestFit="1" customWidth="1"/>
    <col min="7937" max="7965" width="1.140625" style="26"/>
    <col min="7966" max="7966" width="7.42578125" style="26" bestFit="1" customWidth="1"/>
    <col min="7967" max="8017" width="1.140625" style="26"/>
    <col min="8018" max="8018" width="22.140625" style="26" customWidth="1"/>
    <col min="8019" max="8191" width="1.140625" style="26"/>
    <col min="8192" max="8192" width="7.42578125" style="26" bestFit="1" customWidth="1"/>
    <col min="8193" max="8221" width="1.140625" style="26"/>
    <col min="8222" max="8222" width="7.42578125" style="26" bestFit="1" customWidth="1"/>
    <col min="8223" max="8273" width="1.140625" style="26"/>
    <col min="8274" max="8274" width="22.140625" style="26" customWidth="1"/>
    <col min="8275" max="8447" width="1.140625" style="26"/>
    <col min="8448" max="8448" width="7.42578125" style="26" bestFit="1" customWidth="1"/>
    <col min="8449" max="8477" width="1.140625" style="26"/>
    <col min="8478" max="8478" width="7.42578125" style="26" bestFit="1" customWidth="1"/>
    <col min="8479" max="8529" width="1.140625" style="26"/>
    <col min="8530" max="8530" width="22.140625" style="26" customWidth="1"/>
    <col min="8531" max="8703" width="1.140625" style="26"/>
    <col min="8704" max="8704" width="7.42578125" style="26" bestFit="1" customWidth="1"/>
    <col min="8705" max="8733" width="1.140625" style="26"/>
    <col min="8734" max="8734" width="7.42578125" style="26" bestFit="1" customWidth="1"/>
    <col min="8735" max="8785" width="1.140625" style="26"/>
    <col min="8786" max="8786" width="22.140625" style="26" customWidth="1"/>
    <col min="8787" max="8959" width="1.140625" style="26"/>
    <col min="8960" max="8960" width="7.42578125" style="26" bestFit="1" customWidth="1"/>
    <col min="8961" max="8989" width="1.140625" style="26"/>
    <col min="8990" max="8990" width="7.42578125" style="26" bestFit="1" customWidth="1"/>
    <col min="8991" max="9041" width="1.140625" style="26"/>
    <col min="9042" max="9042" width="22.140625" style="26" customWidth="1"/>
    <col min="9043" max="9215" width="1.140625" style="26"/>
    <col min="9216" max="9216" width="7.42578125" style="26" bestFit="1" customWidth="1"/>
    <col min="9217" max="9245" width="1.140625" style="26"/>
    <col min="9246" max="9246" width="7.42578125" style="26" bestFit="1" customWidth="1"/>
    <col min="9247" max="9297" width="1.140625" style="26"/>
    <col min="9298" max="9298" width="22.140625" style="26" customWidth="1"/>
    <col min="9299" max="9471" width="1.140625" style="26"/>
    <col min="9472" max="9472" width="7.42578125" style="26" bestFit="1" customWidth="1"/>
    <col min="9473" max="9501" width="1.140625" style="26"/>
    <col min="9502" max="9502" width="7.42578125" style="26" bestFit="1" customWidth="1"/>
    <col min="9503" max="9553" width="1.140625" style="26"/>
    <col min="9554" max="9554" width="22.140625" style="26" customWidth="1"/>
    <col min="9555" max="9727" width="1.140625" style="26"/>
    <col min="9728" max="9728" width="7.42578125" style="26" bestFit="1" customWidth="1"/>
    <col min="9729" max="9757" width="1.140625" style="26"/>
    <col min="9758" max="9758" width="7.42578125" style="26" bestFit="1" customWidth="1"/>
    <col min="9759" max="9809" width="1.140625" style="26"/>
    <col min="9810" max="9810" width="22.140625" style="26" customWidth="1"/>
    <col min="9811" max="9983" width="1.140625" style="26"/>
    <col min="9984" max="9984" width="7.42578125" style="26" bestFit="1" customWidth="1"/>
    <col min="9985" max="10013" width="1.140625" style="26"/>
    <col min="10014" max="10014" width="7.42578125" style="26" bestFit="1" customWidth="1"/>
    <col min="10015" max="10065" width="1.140625" style="26"/>
    <col min="10066" max="10066" width="22.140625" style="26" customWidth="1"/>
    <col min="10067" max="10239" width="1.140625" style="26"/>
    <col min="10240" max="10240" width="7.42578125" style="26" bestFit="1" customWidth="1"/>
    <col min="10241" max="10269" width="1.140625" style="26"/>
    <col min="10270" max="10270" width="7.42578125" style="26" bestFit="1" customWidth="1"/>
    <col min="10271" max="10321" width="1.140625" style="26"/>
    <col min="10322" max="10322" width="22.140625" style="26" customWidth="1"/>
    <col min="10323" max="10495" width="1.140625" style="26"/>
    <col min="10496" max="10496" width="7.42578125" style="26" bestFit="1" customWidth="1"/>
    <col min="10497" max="10525" width="1.140625" style="26"/>
    <col min="10526" max="10526" width="7.42578125" style="26" bestFit="1" customWidth="1"/>
    <col min="10527" max="10577" width="1.140625" style="26"/>
    <col min="10578" max="10578" width="22.140625" style="26" customWidth="1"/>
    <col min="10579" max="10751" width="1.140625" style="26"/>
    <col min="10752" max="10752" width="7.42578125" style="26" bestFit="1" customWidth="1"/>
    <col min="10753" max="10781" width="1.140625" style="26"/>
    <col min="10782" max="10782" width="7.42578125" style="26" bestFit="1" customWidth="1"/>
    <col min="10783" max="10833" width="1.140625" style="26"/>
    <col min="10834" max="10834" width="22.140625" style="26" customWidth="1"/>
    <col min="10835" max="11007" width="1.140625" style="26"/>
    <col min="11008" max="11008" width="7.42578125" style="26" bestFit="1" customWidth="1"/>
    <col min="11009" max="11037" width="1.140625" style="26"/>
    <col min="11038" max="11038" width="7.42578125" style="26" bestFit="1" customWidth="1"/>
    <col min="11039" max="11089" width="1.140625" style="26"/>
    <col min="11090" max="11090" width="22.140625" style="26" customWidth="1"/>
    <col min="11091" max="11263" width="1.140625" style="26"/>
    <col min="11264" max="11264" width="7.42578125" style="26" bestFit="1" customWidth="1"/>
    <col min="11265" max="11293" width="1.140625" style="26"/>
    <col min="11294" max="11294" width="7.42578125" style="26" bestFit="1" customWidth="1"/>
    <col min="11295" max="11345" width="1.140625" style="26"/>
    <col min="11346" max="11346" width="22.140625" style="26" customWidth="1"/>
    <col min="11347" max="11519" width="1.140625" style="26"/>
    <col min="11520" max="11520" width="7.42578125" style="26" bestFit="1" customWidth="1"/>
    <col min="11521" max="11549" width="1.140625" style="26"/>
    <col min="11550" max="11550" width="7.42578125" style="26" bestFit="1" customWidth="1"/>
    <col min="11551" max="11601" width="1.140625" style="26"/>
    <col min="11602" max="11602" width="22.140625" style="26" customWidth="1"/>
    <col min="11603" max="11775" width="1.140625" style="26"/>
    <col min="11776" max="11776" width="7.42578125" style="26" bestFit="1" customWidth="1"/>
    <col min="11777" max="11805" width="1.140625" style="26"/>
    <col min="11806" max="11806" width="7.42578125" style="26" bestFit="1" customWidth="1"/>
    <col min="11807" max="11857" width="1.140625" style="26"/>
    <col min="11858" max="11858" width="22.140625" style="26" customWidth="1"/>
    <col min="11859" max="12031" width="1.140625" style="26"/>
    <col min="12032" max="12032" width="7.42578125" style="26" bestFit="1" customWidth="1"/>
    <col min="12033" max="12061" width="1.140625" style="26"/>
    <col min="12062" max="12062" width="7.42578125" style="26" bestFit="1" customWidth="1"/>
    <col min="12063" max="12113" width="1.140625" style="26"/>
    <col min="12114" max="12114" width="22.140625" style="26" customWidth="1"/>
    <col min="12115" max="12287" width="1.140625" style="26"/>
    <col min="12288" max="12288" width="7.42578125" style="26" bestFit="1" customWidth="1"/>
    <col min="12289" max="12317" width="1.140625" style="26"/>
    <col min="12318" max="12318" width="7.42578125" style="26" bestFit="1" customWidth="1"/>
    <col min="12319" max="12369" width="1.140625" style="26"/>
    <col min="12370" max="12370" width="22.140625" style="26" customWidth="1"/>
    <col min="12371" max="12543" width="1.140625" style="26"/>
    <col min="12544" max="12544" width="7.42578125" style="26" bestFit="1" customWidth="1"/>
    <col min="12545" max="12573" width="1.140625" style="26"/>
    <col min="12574" max="12574" width="7.42578125" style="26" bestFit="1" customWidth="1"/>
    <col min="12575" max="12625" width="1.140625" style="26"/>
    <col min="12626" max="12626" width="22.140625" style="26" customWidth="1"/>
    <col min="12627" max="12799" width="1.140625" style="26"/>
    <col min="12800" max="12800" width="7.42578125" style="26" bestFit="1" customWidth="1"/>
    <col min="12801" max="12829" width="1.140625" style="26"/>
    <col min="12830" max="12830" width="7.42578125" style="26" bestFit="1" customWidth="1"/>
    <col min="12831" max="12881" width="1.140625" style="26"/>
    <col min="12882" max="12882" width="22.140625" style="26" customWidth="1"/>
    <col min="12883" max="13055" width="1.140625" style="26"/>
    <col min="13056" max="13056" width="7.42578125" style="26" bestFit="1" customWidth="1"/>
    <col min="13057" max="13085" width="1.140625" style="26"/>
    <col min="13086" max="13086" width="7.42578125" style="26" bestFit="1" customWidth="1"/>
    <col min="13087" max="13137" width="1.140625" style="26"/>
    <col min="13138" max="13138" width="22.140625" style="26" customWidth="1"/>
    <col min="13139" max="13311" width="1.140625" style="26"/>
    <col min="13312" max="13312" width="7.42578125" style="26" bestFit="1" customWidth="1"/>
    <col min="13313" max="13341" width="1.140625" style="26"/>
    <col min="13342" max="13342" width="7.42578125" style="26" bestFit="1" customWidth="1"/>
    <col min="13343" max="13393" width="1.140625" style="26"/>
    <col min="13394" max="13394" width="22.140625" style="26" customWidth="1"/>
    <col min="13395" max="13567" width="1.140625" style="26"/>
    <col min="13568" max="13568" width="7.42578125" style="26" bestFit="1" customWidth="1"/>
    <col min="13569" max="13597" width="1.140625" style="26"/>
    <col min="13598" max="13598" width="7.42578125" style="26" bestFit="1" customWidth="1"/>
    <col min="13599" max="13649" width="1.140625" style="26"/>
    <col min="13650" max="13650" width="22.140625" style="26" customWidth="1"/>
    <col min="13651" max="13823" width="1.140625" style="26"/>
    <col min="13824" max="13824" width="7.42578125" style="26" bestFit="1" customWidth="1"/>
    <col min="13825" max="13853" width="1.140625" style="26"/>
    <col min="13854" max="13854" width="7.42578125" style="26" bestFit="1" customWidth="1"/>
    <col min="13855" max="13905" width="1.140625" style="26"/>
    <col min="13906" max="13906" width="22.140625" style="26" customWidth="1"/>
    <col min="13907" max="14079" width="1.140625" style="26"/>
    <col min="14080" max="14080" width="7.42578125" style="26" bestFit="1" customWidth="1"/>
    <col min="14081" max="14109" width="1.140625" style="26"/>
    <col min="14110" max="14110" width="7.42578125" style="26" bestFit="1" customWidth="1"/>
    <col min="14111" max="14161" width="1.140625" style="26"/>
    <col min="14162" max="14162" width="22.140625" style="26" customWidth="1"/>
    <col min="14163" max="14335" width="1.140625" style="26"/>
    <col min="14336" max="14336" width="7.42578125" style="26" bestFit="1" customWidth="1"/>
    <col min="14337" max="14365" width="1.140625" style="26"/>
    <col min="14366" max="14366" width="7.42578125" style="26" bestFit="1" customWidth="1"/>
    <col min="14367" max="14417" width="1.140625" style="26"/>
    <col min="14418" max="14418" width="22.140625" style="26" customWidth="1"/>
    <col min="14419" max="14591" width="1.140625" style="26"/>
    <col min="14592" max="14592" width="7.42578125" style="26" bestFit="1" customWidth="1"/>
    <col min="14593" max="14621" width="1.140625" style="26"/>
    <col min="14622" max="14622" width="7.42578125" style="26" bestFit="1" customWidth="1"/>
    <col min="14623" max="14673" width="1.140625" style="26"/>
    <col min="14674" max="14674" width="22.140625" style="26" customWidth="1"/>
    <col min="14675" max="14847" width="1.140625" style="26"/>
    <col min="14848" max="14848" width="7.42578125" style="26" bestFit="1" customWidth="1"/>
    <col min="14849" max="14877" width="1.140625" style="26"/>
    <col min="14878" max="14878" width="7.42578125" style="26" bestFit="1" customWidth="1"/>
    <col min="14879" max="14929" width="1.140625" style="26"/>
    <col min="14930" max="14930" width="22.140625" style="26" customWidth="1"/>
    <col min="14931" max="15103" width="1.140625" style="26"/>
    <col min="15104" max="15104" width="7.42578125" style="26" bestFit="1" customWidth="1"/>
    <col min="15105" max="15133" width="1.140625" style="26"/>
    <col min="15134" max="15134" width="7.42578125" style="26" bestFit="1" customWidth="1"/>
    <col min="15135" max="15185" width="1.140625" style="26"/>
    <col min="15186" max="15186" width="22.140625" style="26" customWidth="1"/>
    <col min="15187" max="15359" width="1.140625" style="26"/>
    <col min="15360" max="15360" width="7.42578125" style="26" bestFit="1" customWidth="1"/>
    <col min="15361" max="15389" width="1.140625" style="26"/>
    <col min="15390" max="15390" width="7.42578125" style="26" bestFit="1" customWidth="1"/>
    <col min="15391" max="15441" width="1.140625" style="26"/>
    <col min="15442" max="15442" width="22.140625" style="26" customWidth="1"/>
    <col min="15443" max="15615" width="1.140625" style="26"/>
    <col min="15616" max="15616" width="7.42578125" style="26" bestFit="1" customWidth="1"/>
    <col min="15617" max="15645" width="1.140625" style="26"/>
    <col min="15646" max="15646" width="7.42578125" style="26" bestFit="1" customWidth="1"/>
    <col min="15647" max="15697" width="1.140625" style="26"/>
    <col min="15698" max="15698" width="22.140625" style="26" customWidth="1"/>
    <col min="15699" max="15871" width="1.140625" style="26"/>
    <col min="15872" max="15872" width="7.42578125" style="26" bestFit="1" customWidth="1"/>
    <col min="15873" max="15901" width="1.140625" style="26"/>
    <col min="15902" max="15902" width="7.42578125" style="26" bestFit="1" customWidth="1"/>
    <col min="15903" max="15953" width="1.140625" style="26"/>
    <col min="15954" max="15954" width="22.140625" style="26" customWidth="1"/>
    <col min="15955" max="16127" width="1.140625" style="26"/>
    <col min="16128" max="16128" width="7.42578125" style="26" bestFit="1" customWidth="1"/>
    <col min="16129" max="16157" width="1.140625" style="26"/>
    <col min="16158" max="16158" width="7.42578125" style="26" bestFit="1" customWidth="1"/>
    <col min="16159" max="16209" width="1.140625" style="26"/>
    <col min="16210" max="16210" width="22.140625" style="26" customWidth="1"/>
    <col min="16211" max="16384" width="1.140625" style="26"/>
  </cols>
  <sheetData>
    <row r="1" spans="1:80" s="23" customFormat="1" ht="15.75" x14ac:dyDescent="0.25">
      <c r="A1" s="190" t="s">
        <v>365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</row>
    <row r="2" spans="1:80" s="23" customFormat="1" ht="15.75" x14ac:dyDescent="0.25"/>
    <row r="3" spans="1:80" s="23" customFormat="1" ht="15.75" x14ac:dyDescent="0.25">
      <c r="A3" s="23" t="s">
        <v>114</v>
      </c>
      <c r="S3" s="254" t="s">
        <v>373</v>
      </c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</row>
    <row r="4" spans="1:80" s="25" customFormat="1" ht="9.75" x14ac:dyDescent="0.2"/>
    <row r="5" spans="1:80" x14ac:dyDescent="0.2">
      <c r="A5" s="149" t="s">
        <v>116</v>
      </c>
      <c r="B5" s="150"/>
      <c r="C5" s="150"/>
      <c r="D5" s="151"/>
      <c r="E5" s="149" t="s">
        <v>148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1"/>
      <c r="AN5" s="149" t="s">
        <v>224</v>
      </c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1"/>
      <c r="BD5" s="149" t="s">
        <v>150</v>
      </c>
      <c r="BE5" s="150"/>
      <c r="BF5" s="150"/>
      <c r="BG5" s="150"/>
      <c r="BH5" s="150"/>
      <c r="BI5" s="150"/>
      <c r="BJ5" s="150"/>
      <c r="BK5" s="150"/>
      <c r="BL5" s="150"/>
      <c r="BM5" s="151"/>
      <c r="BN5" s="149" t="s">
        <v>205</v>
      </c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0" x14ac:dyDescent="0.2">
      <c r="A6" s="146" t="s">
        <v>123</v>
      </c>
      <c r="B6" s="147"/>
      <c r="C6" s="147"/>
      <c r="D6" s="148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8"/>
      <c r="AN6" s="146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8"/>
      <c r="BD6" s="146" t="s">
        <v>225</v>
      </c>
      <c r="BE6" s="147"/>
      <c r="BF6" s="147"/>
      <c r="BG6" s="147"/>
      <c r="BH6" s="147"/>
      <c r="BI6" s="147"/>
      <c r="BJ6" s="147"/>
      <c r="BK6" s="147"/>
      <c r="BL6" s="147"/>
      <c r="BM6" s="148"/>
      <c r="BN6" s="146" t="s">
        <v>226</v>
      </c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8"/>
    </row>
    <row r="7" spans="1:80" x14ac:dyDescent="0.2">
      <c r="A7" s="146"/>
      <c r="B7" s="147"/>
      <c r="C7" s="147"/>
      <c r="D7" s="148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8"/>
      <c r="AN7" s="146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8"/>
      <c r="BD7" s="146" t="s">
        <v>227</v>
      </c>
      <c r="BE7" s="147"/>
      <c r="BF7" s="147"/>
      <c r="BG7" s="147"/>
      <c r="BH7" s="147"/>
      <c r="BI7" s="147"/>
      <c r="BJ7" s="147"/>
      <c r="BK7" s="147"/>
      <c r="BL7" s="147"/>
      <c r="BM7" s="148"/>
      <c r="BN7" s="146" t="s">
        <v>158</v>
      </c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8"/>
    </row>
    <row r="8" spans="1:80" x14ac:dyDescent="0.2">
      <c r="A8" s="143">
        <v>1</v>
      </c>
      <c r="B8" s="144"/>
      <c r="C8" s="144"/>
      <c r="D8" s="145"/>
      <c r="E8" s="143">
        <v>2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5"/>
      <c r="AN8" s="143">
        <v>3</v>
      </c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5"/>
      <c r="BD8" s="143">
        <v>4</v>
      </c>
      <c r="BE8" s="144"/>
      <c r="BF8" s="144"/>
      <c r="BG8" s="144"/>
      <c r="BH8" s="144"/>
      <c r="BI8" s="144"/>
      <c r="BJ8" s="144"/>
      <c r="BK8" s="144"/>
      <c r="BL8" s="144"/>
      <c r="BM8" s="145"/>
      <c r="BN8" s="143">
        <v>5</v>
      </c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5"/>
    </row>
    <row r="9" spans="1:80" x14ac:dyDescent="0.2">
      <c r="A9" s="157">
        <v>1</v>
      </c>
      <c r="B9" s="158"/>
      <c r="C9" s="158"/>
      <c r="D9" s="159"/>
      <c r="E9" s="268" t="s">
        <v>329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9"/>
      <c r="AN9" s="160" t="s">
        <v>391</v>
      </c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2"/>
      <c r="BD9" s="163">
        <v>12</v>
      </c>
      <c r="BE9" s="164"/>
      <c r="BF9" s="164"/>
      <c r="BG9" s="164"/>
      <c r="BH9" s="164"/>
      <c r="BI9" s="164"/>
      <c r="BJ9" s="164"/>
      <c r="BK9" s="164"/>
      <c r="BL9" s="164"/>
      <c r="BM9" s="165"/>
      <c r="BN9" s="269">
        <v>14115</v>
      </c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1"/>
    </row>
    <row r="10" spans="1:80" x14ac:dyDescent="0.2">
      <c r="A10" s="157">
        <v>2</v>
      </c>
      <c r="B10" s="158"/>
      <c r="C10" s="158"/>
      <c r="D10" s="159"/>
      <c r="E10" s="268" t="s">
        <v>330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9"/>
      <c r="AN10" s="160" t="str">
        <f>AN9</f>
        <v>МОБУООШ №22</v>
      </c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2"/>
      <c r="BD10" s="163">
        <v>4</v>
      </c>
      <c r="BE10" s="164"/>
      <c r="BF10" s="164"/>
      <c r="BG10" s="164"/>
      <c r="BH10" s="164"/>
      <c r="BI10" s="164"/>
      <c r="BJ10" s="164"/>
      <c r="BK10" s="164"/>
      <c r="BL10" s="164"/>
      <c r="BM10" s="165"/>
      <c r="BN10" s="269">
        <v>10060</v>
      </c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1"/>
    </row>
    <row r="11" spans="1:80" ht="12.75" customHeight="1" x14ac:dyDescent="0.2">
      <c r="A11" s="157">
        <v>3</v>
      </c>
      <c r="B11" s="158"/>
      <c r="C11" s="158"/>
      <c r="D11" s="159"/>
      <c r="E11" s="268" t="s">
        <v>331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9"/>
      <c r="AN11" s="160" t="str">
        <f t="shared" ref="AN11:AN16" si="0">AN10</f>
        <v>МОБУООШ №22</v>
      </c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2"/>
      <c r="BD11" s="163">
        <v>12</v>
      </c>
      <c r="BE11" s="164"/>
      <c r="BF11" s="164"/>
      <c r="BG11" s="164"/>
      <c r="BH11" s="164"/>
      <c r="BI11" s="164"/>
      <c r="BJ11" s="164"/>
      <c r="BK11" s="164"/>
      <c r="BL11" s="164"/>
      <c r="BM11" s="165"/>
      <c r="BN11" s="269">
        <v>17472</v>
      </c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1"/>
    </row>
    <row r="12" spans="1:80" x14ac:dyDescent="0.2">
      <c r="A12" s="157">
        <v>4</v>
      </c>
      <c r="B12" s="158"/>
      <c r="C12" s="158"/>
      <c r="D12" s="159"/>
      <c r="E12" s="268" t="s">
        <v>378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9"/>
      <c r="AN12" s="160" t="str">
        <f t="shared" si="0"/>
        <v>МОБУООШ №22</v>
      </c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2"/>
      <c r="BD12" s="163">
        <v>1</v>
      </c>
      <c r="BE12" s="164"/>
      <c r="BF12" s="164"/>
      <c r="BG12" s="164"/>
      <c r="BH12" s="164"/>
      <c r="BI12" s="164"/>
      <c r="BJ12" s="164"/>
      <c r="BK12" s="164"/>
      <c r="BL12" s="164"/>
      <c r="BM12" s="165"/>
      <c r="BN12" s="269">
        <v>1872</v>
      </c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1"/>
    </row>
    <row r="13" spans="1:80" x14ac:dyDescent="0.2">
      <c r="A13" s="157">
        <v>5</v>
      </c>
      <c r="B13" s="158"/>
      <c r="C13" s="158"/>
      <c r="D13" s="159"/>
      <c r="E13" s="268" t="s">
        <v>377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9"/>
      <c r="AN13" s="160" t="str">
        <f t="shared" si="0"/>
        <v>МОБУООШ №22</v>
      </c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2"/>
      <c r="BD13" s="163">
        <v>1</v>
      </c>
      <c r="BE13" s="164"/>
      <c r="BF13" s="164"/>
      <c r="BG13" s="164"/>
      <c r="BH13" s="164"/>
      <c r="BI13" s="164"/>
      <c r="BJ13" s="164"/>
      <c r="BK13" s="164"/>
      <c r="BL13" s="164"/>
      <c r="BM13" s="165"/>
      <c r="BN13" s="269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1"/>
    </row>
    <row r="14" spans="1:80" x14ac:dyDescent="0.2">
      <c r="A14" s="157">
        <v>6</v>
      </c>
      <c r="B14" s="158"/>
      <c r="C14" s="158"/>
      <c r="D14" s="159"/>
      <c r="E14" s="268" t="s">
        <v>379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9"/>
      <c r="AN14" s="160" t="str">
        <f t="shared" si="0"/>
        <v>МОБУООШ №22</v>
      </c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2"/>
      <c r="BD14" s="163">
        <v>1</v>
      </c>
      <c r="BE14" s="164"/>
      <c r="BF14" s="164"/>
      <c r="BG14" s="164"/>
      <c r="BH14" s="164"/>
      <c r="BI14" s="164"/>
      <c r="BJ14" s="164"/>
      <c r="BK14" s="164"/>
      <c r="BL14" s="164"/>
      <c r="BM14" s="165"/>
      <c r="BN14" s="269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1"/>
    </row>
    <row r="15" spans="1:80" x14ac:dyDescent="0.2">
      <c r="A15" s="157">
        <v>7</v>
      </c>
      <c r="B15" s="158"/>
      <c r="C15" s="158"/>
      <c r="D15" s="159"/>
      <c r="E15" s="268" t="s">
        <v>380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9"/>
      <c r="AN15" s="160" t="str">
        <f t="shared" si="0"/>
        <v>МОБУООШ №22</v>
      </c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2"/>
      <c r="BD15" s="163">
        <v>1</v>
      </c>
      <c r="BE15" s="164"/>
      <c r="BF15" s="164"/>
      <c r="BG15" s="164"/>
      <c r="BH15" s="164"/>
      <c r="BI15" s="164"/>
      <c r="BJ15" s="164"/>
      <c r="BK15" s="164"/>
      <c r="BL15" s="164"/>
      <c r="BM15" s="165"/>
      <c r="BN15" s="269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1"/>
    </row>
    <row r="16" spans="1:80" x14ac:dyDescent="0.2">
      <c r="A16" s="157">
        <v>8</v>
      </c>
      <c r="B16" s="158"/>
      <c r="C16" s="158"/>
      <c r="D16" s="159"/>
      <c r="E16" s="268" t="s">
        <v>375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9"/>
      <c r="AN16" s="160" t="str">
        <f t="shared" si="0"/>
        <v>МОБУООШ №22</v>
      </c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2"/>
      <c r="BD16" s="163">
        <v>1</v>
      </c>
      <c r="BE16" s="164"/>
      <c r="BF16" s="164"/>
      <c r="BG16" s="164"/>
      <c r="BH16" s="164"/>
      <c r="BI16" s="164"/>
      <c r="BJ16" s="164"/>
      <c r="BK16" s="164"/>
      <c r="BL16" s="164"/>
      <c r="BM16" s="165"/>
      <c r="BN16" s="269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1"/>
    </row>
    <row r="17" spans="1:80" s="32" customFormat="1" x14ac:dyDescent="0.2">
      <c r="A17" s="255"/>
      <c r="B17" s="256"/>
      <c r="C17" s="256"/>
      <c r="D17" s="257"/>
      <c r="E17" s="178" t="s">
        <v>146</v>
      </c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80"/>
      <c r="AN17" s="181" t="s">
        <v>22</v>
      </c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3"/>
      <c r="BD17" s="191" t="s">
        <v>22</v>
      </c>
      <c r="BE17" s="192"/>
      <c r="BF17" s="192"/>
      <c r="BG17" s="192"/>
      <c r="BH17" s="192"/>
      <c r="BI17" s="192"/>
      <c r="BJ17" s="192"/>
      <c r="BK17" s="192"/>
      <c r="BL17" s="192"/>
      <c r="BM17" s="193"/>
      <c r="BN17" s="265">
        <f>SUM(BN9:CB16)</f>
        <v>43519</v>
      </c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7"/>
    </row>
    <row r="18" spans="1:80" s="22" customFormat="1" ht="15.75" x14ac:dyDescent="0.25"/>
    <row r="19" spans="1:80" s="23" customFormat="1" ht="15.75" x14ac:dyDescent="0.25">
      <c r="A19" s="155" t="s">
        <v>322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</row>
    <row r="20" spans="1:80" s="69" customFormat="1" ht="15.75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</row>
    <row r="21" spans="1:80" s="69" customFormat="1" ht="15.75" x14ac:dyDescent="0.25">
      <c r="A21" s="69" t="s">
        <v>114</v>
      </c>
      <c r="S21" s="254" t="s">
        <v>374</v>
      </c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</row>
    <row r="22" spans="1:80" s="25" customFormat="1" ht="9.7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</row>
    <row r="23" spans="1:80" x14ac:dyDescent="0.2">
      <c r="A23" s="149" t="s">
        <v>116</v>
      </c>
      <c r="B23" s="150"/>
      <c r="C23" s="150"/>
      <c r="D23" s="151"/>
      <c r="E23" s="149" t="s">
        <v>148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1"/>
      <c r="BD23" s="149" t="s">
        <v>150</v>
      </c>
      <c r="BE23" s="150"/>
      <c r="BF23" s="150"/>
      <c r="BG23" s="150"/>
      <c r="BH23" s="150"/>
      <c r="BI23" s="150"/>
      <c r="BJ23" s="150"/>
      <c r="BK23" s="150"/>
      <c r="BL23" s="150"/>
      <c r="BM23" s="151"/>
      <c r="BN23" s="149" t="s">
        <v>205</v>
      </c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1"/>
    </row>
    <row r="24" spans="1:80" x14ac:dyDescent="0.2">
      <c r="A24" s="146" t="s">
        <v>123</v>
      </c>
      <c r="B24" s="147"/>
      <c r="C24" s="147"/>
      <c r="D24" s="148"/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8"/>
      <c r="BD24" s="146" t="s">
        <v>228</v>
      </c>
      <c r="BE24" s="147"/>
      <c r="BF24" s="147"/>
      <c r="BG24" s="147"/>
      <c r="BH24" s="147"/>
      <c r="BI24" s="147"/>
      <c r="BJ24" s="147"/>
      <c r="BK24" s="147"/>
      <c r="BL24" s="147"/>
      <c r="BM24" s="148"/>
      <c r="BN24" s="146" t="s">
        <v>229</v>
      </c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8"/>
    </row>
    <row r="25" spans="1:80" x14ac:dyDescent="0.2">
      <c r="A25" s="146"/>
      <c r="B25" s="147"/>
      <c r="C25" s="147"/>
      <c r="D25" s="148"/>
      <c r="E25" s="172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4"/>
      <c r="BD25" s="146"/>
      <c r="BE25" s="147"/>
      <c r="BF25" s="147"/>
      <c r="BG25" s="147"/>
      <c r="BH25" s="147"/>
      <c r="BI25" s="147"/>
      <c r="BJ25" s="147"/>
      <c r="BK25" s="147"/>
      <c r="BL25" s="147"/>
      <c r="BM25" s="148"/>
      <c r="BN25" s="146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8"/>
    </row>
    <row r="26" spans="1:80" x14ac:dyDescent="0.2">
      <c r="A26" s="143">
        <v>1</v>
      </c>
      <c r="B26" s="144"/>
      <c r="C26" s="144"/>
      <c r="D26" s="145"/>
      <c r="E26" s="143">
        <v>2</v>
      </c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5"/>
      <c r="BD26" s="143">
        <v>3</v>
      </c>
      <c r="BE26" s="144"/>
      <c r="BF26" s="144"/>
      <c r="BG26" s="144"/>
      <c r="BH26" s="144"/>
      <c r="BI26" s="144"/>
      <c r="BJ26" s="144"/>
      <c r="BK26" s="144"/>
      <c r="BL26" s="144"/>
      <c r="BM26" s="145"/>
      <c r="BN26" s="143">
        <v>4</v>
      </c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5"/>
    </row>
    <row r="27" spans="1:80" x14ac:dyDescent="0.2">
      <c r="A27" s="157">
        <v>1</v>
      </c>
      <c r="B27" s="158"/>
      <c r="C27" s="158"/>
      <c r="D27" s="159"/>
      <c r="E27" s="261" t="s">
        <v>332</v>
      </c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1"/>
      <c r="BD27" s="163">
        <v>1</v>
      </c>
      <c r="BE27" s="164"/>
      <c r="BF27" s="164"/>
      <c r="BG27" s="164"/>
      <c r="BH27" s="164"/>
      <c r="BI27" s="164"/>
      <c r="BJ27" s="164"/>
      <c r="BK27" s="164"/>
      <c r="BL27" s="164"/>
      <c r="BM27" s="165"/>
      <c r="BN27" s="262">
        <v>17274</v>
      </c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4"/>
    </row>
    <row r="28" spans="1:80" x14ac:dyDescent="0.2">
      <c r="A28" s="157">
        <v>2</v>
      </c>
      <c r="B28" s="158"/>
      <c r="C28" s="158"/>
      <c r="D28" s="159"/>
      <c r="E28" s="261" t="s">
        <v>333</v>
      </c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1"/>
      <c r="BD28" s="163">
        <v>1</v>
      </c>
      <c r="BE28" s="164"/>
      <c r="BF28" s="164"/>
      <c r="BG28" s="164"/>
      <c r="BH28" s="164"/>
      <c r="BI28" s="164"/>
      <c r="BJ28" s="164"/>
      <c r="BK28" s="164"/>
      <c r="BL28" s="164"/>
      <c r="BM28" s="165"/>
      <c r="BN28" s="262">
        <v>4404</v>
      </c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4"/>
    </row>
    <row r="29" spans="1:80" x14ac:dyDescent="0.2">
      <c r="A29" s="157">
        <v>3</v>
      </c>
      <c r="B29" s="158"/>
      <c r="C29" s="158"/>
      <c r="D29" s="159"/>
      <c r="E29" s="261" t="s">
        <v>334</v>
      </c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1"/>
      <c r="BD29" s="163">
        <v>2</v>
      </c>
      <c r="BE29" s="164"/>
      <c r="BF29" s="164"/>
      <c r="BG29" s="164"/>
      <c r="BH29" s="164"/>
      <c r="BI29" s="164"/>
      <c r="BJ29" s="164"/>
      <c r="BK29" s="164"/>
      <c r="BL29" s="164"/>
      <c r="BM29" s="165"/>
      <c r="BN29" s="258">
        <v>2882</v>
      </c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60"/>
    </row>
    <row r="30" spans="1:80" x14ac:dyDescent="0.2">
      <c r="A30" s="157">
        <v>4</v>
      </c>
      <c r="B30" s="158"/>
      <c r="C30" s="158"/>
      <c r="D30" s="159"/>
      <c r="E30" s="261" t="s">
        <v>393</v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1"/>
      <c r="BD30" s="163">
        <v>2</v>
      </c>
      <c r="BE30" s="164"/>
      <c r="BF30" s="164"/>
      <c r="BG30" s="164"/>
      <c r="BH30" s="164"/>
      <c r="BI30" s="164"/>
      <c r="BJ30" s="164"/>
      <c r="BK30" s="164"/>
      <c r="BL30" s="164"/>
      <c r="BM30" s="165"/>
      <c r="BN30" s="258">
        <v>7956</v>
      </c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60"/>
    </row>
    <row r="31" spans="1:80" x14ac:dyDescent="0.2">
      <c r="A31" s="157">
        <v>5</v>
      </c>
      <c r="B31" s="158"/>
      <c r="C31" s="158"/>
      <c r="D31" s="159"/>
      <c r="E31" s="229" t="s">
        <v>394</v>
      </c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1"/>
      <c r="BD31" s="163">
        <v>1</v>
      </c>
      <c r="BE31" s="164"/>
      <c r="BF31" s="164"/>
      <c r="BG31" s="164"/>
      <c r="BH31" s="164"/>
      <c r="BI31" s="164"/>
      <c r="BJ31" s="164"/>
      <c r="BK31" s="164"/>
      <c r="BL31" s="164"/>
      <c r="BM31" s="165"/>
      <c r="BN31" s="258">
        <v>5194</v>
      </c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60"/>
    </row>
    <row r="32" spans="1:80" x14ac:dyDescent="0.2">
      <c r="A32" s="157">
        <v>6</v>
      </c>
      <c r="B32" s="158"/>
      <c r="C32" s="158"/>
      <c r="D32" s="159"/>
      <c r="E32" s="229" t="s">
        <v>335</v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1"/>
      <c r="BD32" s="163">
        <v>1</v>
      </c>
      <c r="BE32" s="164"/>
      <c r="BF32" s="164"/>
      <c r="BG32" s="164"/>
      <c r="BH32" s="164"/>
      <c r="BI32" s="164"/>
      <c r="BJ32" s="164"/>
      <c r="BK32" s="164"/>
      <c r="BL32" s="164"/>
      <c r="BM32" s="165"/>
      <c r="BN32" s="258">
        <v>12480</v>
      </c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60"/>
    </row>
    <row r="33" spans="1:80" x14ac:dyDescent="0.2">
      <c r="A33" s="157">
        <v>7</v>
      </c>
      <c r="B33" s="158"/>
      <c r="C33" s="158"/>
      <c r="D33" s="159"/>
      <c r="E33" s="229" t="s">
        <v>381</v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1"/>
      <c r="BD33" s="163">
        <v>1</v>
      </c>
      <c r="BE33" s="164"/>
      <c r="BF33" s="164"/>
      <c r="BG33" s="164"/>
      <c r="BH33" s="164"/>
      <c r="BI33" s="164"/>
      <c r="BJ33" s="164"/>
      <c r="BK33" s="164"/>
      <c r="BL33" s="164"/>
      <c r="BM33" s="165"/>
      <c r="BN33" s="258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60"/>
    </row>
    <row r="34" spans="1:80" x14ac:dyDescent="0.2">
      <c r="A34" s="157">
        <v>8</v>
      </c>
      <c r="B34" s="158"/>
      <c r="C34" s="158"/>
      <c r="D34" s="159"/>
      <c r="E34" s="229" t="s">
        <v>376</v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1"/>
      <c r="BD34" s="163">
        <v>1</v>
      </c>
      <c r="BE34" s="164"/>
      <c r="BF34" s="164"/>
      <c r="BG34" s="164"/>
      <c r="BH34" s="164"/>
      <c r="BI34" s="164"/>
      <c r="BJ34" s="164"/>
      <c r="BK34" s="164"/>
      <c r="BL34" s="164"/>
      <c r="BM34" s="165"/>
      <c r="BN34" s="258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60"/>
    </row>
    <row r="35" spans="1:80" s="32" customFormat="1" x14ac:dyDescent="0.2">
      <c r="A35" s="255"/>
      <c r="B35" s="256"/>
      <c r="C35" s="256"/>
      <c r="D35" s="257"/>
      <c r="E35" s="178" t="s">
        <v>146</v>
      </c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80"/>
      <c r="BD35" s="191" t="s">
        <v>22</v>
      </c>
      <c r="BE35" s="192"/>
      <c r="BF35" s="192"/>
      <c r="BG35" s="192"/>
      <c r="BH35" s="192"/>
      <c r="BI35" s="192"/>
      <c r="BJ35" s="192"/>
      <c r="BK35" s="192"/>
      <c r="BL35" s="192"/>
      <c r="BM35" s="193"/>
      <c r="BN35" s="245">
        <f>SUM(BN27:CB34)</f>
        <v>50190</v>
      </c>
      <c r="BO35" s="246"/>
      <c r="BP35" s="246"/>
      <c r="BQ35" s="246"/>
      <c r="BR35" s="246"/>
      <c r="BS35" s="246"/>
      <c r="BT35" s="246"/>
      <c r="BU35" s="246"/>
      <c r="BV35" s="246"/>
      <c r="BW35" s="246"/>
      <c r="BX35" s="246"/>
      <c r="BY35" s="246"/>
      <c r="BZ35" s="246"/>
      <c r="CA35" s="246"/>
      <c r="CB35" s="247"/>
    </row>
    <row r="36" spans="1:80" s="32" customFormat="1" x14ac:dyDescent="0.2">
      <c r="A36" s="74"/>
      <c r="B36" s="74"/>
      <c r="C36" s="74"/>
      <c r="D36" s="74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</row>
    <row r="37" spans="1:80" s="69" customFormat="1" ht="15.75" x14ac:dyDescent="0.25">
      <c r="A37" s="69" t="s">
        <v>114</v>
      </c>
      <c r="S37" s="254" t="s">
        <v>385</v>
      </c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</row>
    <row r="38" spans="1:80" s="25" customFormat="1" ht="9.7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</row>
    <row r="39" spans="1:80" x14ac:dyDescent="0.2">
      <c r="A39" s="149" t="s">
        <v>116</v>
      </c>
      <c r="B39" s="150"/>
      <c r="C39" s="150"/>
      <c r="D39" s="151"/>
      <c r="E39" s="149" t="s">
        <v>148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1"/>
      <c r="BD39" s="149" t="s">
        <v>150</v>
      </c>
      <c r="BE39" s="150"/>
      <c r="BF39" s="150"/>
      <c r="BG39" s="150"/>
      <c r="BH39" s="150"/>
      <c r="BI39" s="150"/>
      <c r="BJ39" s="150"/>
      <c r="BK39" s="150"/>
      <c r="BL39" s="150"/>
      <c r="BM39" s="151"/>
      <c r="BN39" s="149" t="s">
        <v>205</v>
      </c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1"/>
    </row>
    <row r="40" spans="1:80" x14ac:dyDescent="0.2">
      <c r="A40" s="146" t="s">
        <v>123</v>
      </c>
      <c r="B40" s="147"/>
      <c r="C40" s="147"/>
      <c r="D40" s="148"/>
      <c r="E40" s="146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8"/>
      <c r="BD40" s="146" t="s">
        <v>228</v>
      </c>
      <c r="BE40" s="147"/>
      <c r="BF40" s="147"/>
      <c r="BG40" s="147"/>
      <c r="BH40" s="147"/>
      <c r="BI40" s="147"/>
      <c r="BJ40" s="147"/>
      <c r="BK40" s="147"/>
      <c r="BL40" s="147"/>
      <c r="BM40" s="148"/>
      <c r="BN40" s="146" t="s">
        <v>229</v>
      </c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8"/>
    </row>
    <row r="41" spans="1:80" x14ac:dyDescent="0.2">
      <c r="A41" s="146"/>
      <c r="B41" s="147"/>
      <c r="C41" s="147"/>
      <c r="D41" s="148"/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4"/>
      <c r="BD41" s="146"/>
      <c r="BE41" s="147"/>
      <c r="BF41" s="147"/>
      <c r="BG41" s="147"/>
      <c r="BH41" s="147"/>
      <c r="BI41" s="147"/>
      <c r="BJ41" s="147"/>
      <c r="BK41" s="147"/>
      <c r="BL41" s="147"/>
      <c r="BM41" s="148"/>
      <c r="BN41" s="146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8"/>
    </row>
    <row r="42" spans="1:80" x14ac:dyDescent="0.2">
      <c r="A42" s="143">
        <v>1</v>
      </c>
      <c r="B42" s="144"/>
      <c r="C42" s="144"/>
      <c r="D42" s="145"/>
      <c r="E42" s="143">
        <v>2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5"/>
      <c r="BD42" s="143">
        <v>3</v>
      </c>
      <c r="BE42" s="144"/>
      <c r="BF42" s="144"/>
      <c r="BG42" s="144"/>
      <c r="BH42" s="144"/>
      <c r="BI42" s="144"/>
      <c r="BJ42" s="144"/>
      <c r="BK42" s="144"/>
      <c r="BL42" s="144"/>
      <c r="BM42" s="145"/>
      <c r="BN42" s="143">
        <v>4</v>
      </c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5"/>
    </row>
    <row r="43" spans="1:80" x14ac:dyDescent="0.2">
      <c r="A43" s="157">
        <v>1</v>
      </c>
      <c r="B43" s="158"/>
      <c r="C43" s="158"/>
      <c r="D43" s="159"/>
      <c r="E43" s="261" t="s">
        <v>345</v>
      </c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1"/>
      <c r="BD43" s="163">
        <v>1</v>
      </c>
      <c r="BE43" s="164"/>
      <c r="BF43" s="164"/>
      <c r="BG43" s="164"/>
      <c r="BH43" s="164"/>
      <c r="BI43" s="164"/>
      <c r="BJ43" s="164"/>
      <c r="BK43" s="164"/>
      <c r="BL43" s="164"/>
      <c r="BM43" s="165"/>
      <c r="BN43" s="262">
        <v>16000</v>
      </c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4"/>
    </row>
    <row r="44" spans="1:80" x14ac:dyDescent="0.2">
      <c r="A44" s="157">
        <v>2</v>
      </c>
      <c r="B44" s="158"/>
      <c r="C44" s="158"/>
      <c r="D44" s="159"/>
      <c r="E44" s="261" t="s">
        <v>392</v>
      </c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1"/>
      <c r="BD44" s="163">
        <v>2</v>
      </c>
      <c r="BE44" s="164"/>
      <c r="BF44" s="164"/>
      <c r="BG44" s="164"/>
      <c r="BH44" s="164"/>
      <c r="BI44" s="164"/>
      <c r="BJ44" s="164"/>
      <c r="BK44" s="164"/>
      <c r="BL44" s="164"/>
      <c r="BM44" s="165"/>
      <c r="BN44" s="262">
        <v>6000</v>
      </c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3"/>
      <c r="BZ44" s="263"/>
      <c r="CA44" s="263"/>
      <c r="CB44" s="264"/>
    </row>
    <row r="45" spans="1:80" x14ac:dyDescent="0.2">
      <c r="A45" s="157">
        <v>3</v>
      </c>
      <c r="B45" s="158"/>
      <c r="C45" s="158"/>
      <c r="D45" s="159"/>
      <c r="E45" s="261" t="s">
        <v>335</v>
      </c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1"/>
      <c r="BD45" s="163"/>
      <c r="BE45" s="164"/>
      <c r="BF45" s="164"/>
      <c r="BG45" s="164"/>
      <c r="BH45" s="164"/>
      <c r="BI45" s="164"/>
      <c r="BJ45" s="164"/>
      <c r="BK45" s="164"/>
      <c r="BL45" s="164"/>
      <c r="BM45" s="165"/>
      <c r="BN45" s="258">
        <v>10000</v>
      </c>
      <c r="BO45" s="259"/>
      <c r="BP45" s="259"/>
      <c r="BQ45" s="259"/>
      <c r="BR45" s="259"/>
      <c r="BS45" s="259"/>
      <c r="BT45" s="259"/>
      <c r="BU45" s="259"/>
      <c r="BV45" s="259"/>
      <c r="BW45" s="259"/>
      <c r="BX45" s="259"/>
      <c r="BY45" s="259"/>
      <c r="BZ45" s="259"/>
      <c r="CA45" s="259"/>
      <c r="CB45" s="260"/>
    </row>
    <row r="46" spans="1:80" x14ac:dyDescent="0.2">
      <c r="A46" s="157">
        <v>4</v>
      </c>
      <c r="B46" s="158"/>
      <c r="C46" s="158"/>
      <c r="D46" s="159"/>
      <c r="E46" s="229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1"/>
      <c r="BD46" s="163"/>
      <c r="BE46" s="164"/>
      <c r="BF46" s="164"/>
      <c r="BG46" s="164"/>
      <c r="BH46" s="164"/>
      <c r="BI46" s="164"/>
      <c r="BJ46" s="164"/>
      <c r="BK46" s="164"/>
      <c r="BL46" s="164"/>
      <c r="BM46" s="165"/>
      <c r="BN46" s="258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60"/>
    </row>
    <row r="47" spans="1:80" hidden="1" x14ac:dyDescent="0.2">
      <c r="A47" s="157">
        <v>5</v>
      </c>
      <c r="B47" s="158"/>
      <c r="C47" s="158"/>
      <c r="D47" s="159"/>
      <c r="E47" s="229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1"/>
      <c r="BD47" s="163"/>
      <c r="BE47" s="164"/>
      <c r="BF47" s="164"/>
      <c r="BG47" s="164"/>
      <c r="BH47" s="164"/>
      <c r="BI47" s="164"/>
      <c r="BJ47" s="164"/>
      <c r="BK47" s="164"/>
      <c r="BL47" s="164"/>
      <c r="BM47" s="165"/>
      <c r="BN47" s="258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  <c r="CA47" s="259"/>
      <c r="CB47" s="260"/>
    </row>
    <row r="48" spans="1:80" hidden="1" x14ac:dyDescent="0.2">
      <c r="A48" s="157">
        <v>6</v>
      </c>
      <c r="B48" s="158"/>
      <c r="C48" s="158"/>
      <c r="D48" s="159"/>
      <c r="E48" s="229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1"/>
      <c r="BD48" s="163"/>
      <c r="BE48" s="164"/>
      <c r="BF48" s="164"/>
      <c r="BG48" s="164"/>
      <c r="BH48" s="164"/>
      <c r="BI48" s="164"/>
      <c r="BJ48" s="164"/>
      <c r="BK48" s="164"/>
      <c r="BL48" s="164"/>
      <c r="BM48" s="165"/>
      <c r="BN48" s="258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60"/>
    </row>
    <row r="49" spans="1:80" hidden="1" x14ac:dyDescent="0.2">
      <c r="A49" s="157">
        <v>7</v>
      </c>
      <c r="B49" s="158"/>
      <c r="C49" s="158"/>
      <c r="D49" s="159"/>
      <c r="E49" s="229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1"/>
      <c r="BD49" s="163"/>
      <c r="BE49" s="164"/>
      <c r="BF49" s="164"/>
      <c r="BG49" s="164"/>
      <c r="BH49" s="164"/>
      <c r="BI49" s="164"/>
      <c r="BJ49" s="164"/>
      <c r="BK49" s="164"/>
      <c r="BL49" s="164"/>
      <c r="BM49" s="165"/>
      <c r="BN49" s="258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60"/>
    </row>
    <row r="50" spans="1:80" hidden="1" x14ac:dyDescent="0.2">
      <c r="A50" s="157">
        <v>8</v>
      </c>
      <c r="B50" s="158"/>
      <c r="C50" s="158"/>
      <c r="D50" s="159"/>
      <c r="E50" s="229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1"/>
      <c r="BD50" s="163"/>
      <c r="BE50" s="164"/>
      <c r="BF50" s="164"/>
      <c r="BG50" s="164"/>
      <c r="BH50" s="164"/>
      <c r="BI50" s="164"/>
      <c r="BJ50" s="164"/>
      <c r="BK50" s="164"/>
      <c r="BL50" s="164"/>
      <c r="BM50" s="165"/>
      <c r="BN50" s="258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  <c r="BZ50" s="259"/>
      <c r="CA50" s="259"/>
      <c r="CB50" s="260"/>
    </row>
    <row r="51" spans="1:80" s="32" customFormat="1" x14ac:dyDescent="0.2">
      <c r="A51" s="255"/>
      <c r="B51" s="256"/>
      <c r="C51" s="256"/>
      <c r="D51" s="257"/>
      <c r="E51" s="178" t="s">
        <v>146</v>
      </c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80"/>
      <c r="BD51" s="191" t="s">
        <v>22</v>
      </c>
      <c r="BE51" s="192"/>
      <c r="BF51" s="192"/>
      <c r="BG51" s="192"/>
      <c r="BH51" s="192"/>
      <c r="BI51" s="192"/>
      <c r="BJ51" s="192"/>
      <c r="BK51" s="192"/>
      <c r="BL51" s="192"/>
      <c r="BM51" s="193"/>
      <c r="BN51" s="245">
        <f>SUM(BN43:CB50)</f>
        <v>32000</v>
      </c>
      <c r="BO51" s="246"/>
      <c r="BP51" s="246"/>
      <c r="BQ51" s="246"/>
      <c r="BR51" s="246"/>
      <c r="BS51" s="246"/>
      <c r="BT51" s="246"/>
      <c r="BU51" s="246"/>
      <c r="BV51" s="246"/>
      <c r="BW51" s="246"/>
      <c r="BX51" s="246"/>
      <c r="BY51" s="246"/>
      <c r="BZ51" s="246"/>
      <c r="CA51" s="246"/>
      <c r="CB51" s="247"/>
    </row>
    <row r="52" spans="1:80" s="32" customFormat="1" x14ac:dyDescent="0.2">
      <c r="A52" s="74"/>
      <c r="B52" s="74"/>
      <c r="C52" s="74"/>
      <c r="D52" s="74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</row>
    <row r="53" spans="1:80" s="32" customFormat="1" x14ac:dyDescent="0.2">
      <c r="A53" s="272" t="s">
        <v>386</v>
      </c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  <c r="BU53" s="272"/>
      <c r="BV53" s="272"/>
      <c r="BW53" s="272"/>
      <c r="BX53" s="272"/>
      <c r="BY53" s="272"/>
      <c r="BZ53" s="272"/>
      <c r="CA53" s="272"/>
      <c r="CB53" s="272"/>
    </row>
    <row r="54" spans="1:80" x14ac:dyDescent="0.2">
      <c r="D54" s="26" t="str">
        <f>'стр 1'!J10</f>
        <v>Директор</v>
      </c>
      <c r="S54" s="26" t="str">
        <f>'стр 1'!M12</f>
        <v xml:space="preserve">Е.В.Котлова </v>
      </c>
    </row>
  </sheetData>
  <mergeCells count="175">
    <mergeCell ref="A16:D16"/>
    <mergeCell ref="E16:AM16"/>
    <mergeCell ref="AN16:BC16"/>
    <mergeCell ref="BD16:BM16"/>
    <mergeCell ref="BN16:CB16"/>
    <mergeCell ref="A53:CB53"/>
    <mergeCell ref="A50:D50"/>
    <mergeCell ref="E50:BC50"/>
    <mergeCell ref="BD50:BM50"/>
    <mergeCell ref="BN50:CB50"/>
    <mergeCell ref="A51:D51"/>
    <mergeCell ref="E51:BC51"/>
    <mergeCell ref="BD51:BM51"/>
    <mergeCell ref="BN51:CB51"/>
    <mergeCell ref="A47:D47"/>
    <mergeCell ref="E47:BC47"/>
    <mergeCell ref="BD47:BM47"/>
    <mergeCell ref="BN47:CB47"/>
    <mergeCell ref="A48:D48"/>
    <mergeCell ref="E48:BC48"/>
    <mergeCell ref="BD48:BM48"/>
    <mergeCell ref="BN48:CB48"/>
    <mergeCell ref="A49:D49"/>
    <mergeCell ref="E49:BC49"/>
    <mergeCell ref="A14:D14"/>
    <mergeCell ref="E14:AM14"/>
    <mergeCell ref="AN14:BC14"/>
    <mergeCell ref="BD14:BM14"/>
    <mergeCell ref="BN14:CB14"/>
    <mergeCell ref="A15:D15"/>
    <mergeCell ref="E15:AM15"/>
    <mergeCell ref="AN15:BC15"/>
    <mergeCell ref="BD15:BM15"/>
    <mergeCell ref="BN15:CB15"/>
    <mergeCell ref="BD49:BM49"/>
    <mergeCell ref="BN49:CB49"/>
    <mergeCell ref="A44:D44"/>
    <mergeCell ref="E44:BC44"/>
    <mergeCell ref="BD44:BM44"/>
    <mergeCell ref="BN44:CB44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E41:BC41"/>
    <mergeCell ref="BD41:BM41"/>
    <mergeCell ref="BN41:CB41"/>
    <mergeCell ref="A42:D42"/>
    <mergeCell ref="E42:BC42"/>
    <mergeCell ref="BD42:BM42"/>
    <mergeCell ref="BN42:CB42"/>
    <mergeCell ref="A43:D43"/>
    <mergeCell ref="E43:BC43"/>
    <mergeCell ref="BD43:BM43"/>
    <mergeCell ref="BN43:CB43"/>
    <mergeCell ref="A41:D41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11:D11"/>
    <mergeCell ref="E11:AM11"/>
    <mergeCell ref="AN11:BC11"/>
    <mergeCell ref="BD11:BM11"/>
    <mergeCell ref="BN11:CB11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12:D12"/>
    <mergeCell ref="E12:AM12"/>
    <mergeCell ref="AN12:BC12"/>
    <mergeCell ref="BD12:BM12"/>
    <mergeCell ref="BN12:CB12"/>
    <mergeCell ref="A13:D13"/>
    <mergeCell ref="E13:AM13"/>
    <mergeCell ref="AN13:BC13"/>
    <mergeCell ref="BD13:BM13"/>
    <mergeCell ref="BN13:CB13"/>
    <mergeCell ref="A17:D17"/>
    <mergeCell ref="E17:AM17"/>
    <mergeCell ref="AN17:BC17"/>
    <mergeCell ref="BD17:BM17"/>
    <mergeCell ref="BN17:CB17"/>
    <mergeCell ref="A19:CB19"/>
    <mergeCell ref="A27:D27"/>
    <mergeCell ref="E27:BC27"/>
    <mergeCell ref="BD27:BM27"/>
    <mergeCell ref="BN27:CB27"/>
    <mergeCell ref="A23:D23"/>
    <mergeCell ref="E23:BC23"/>
    <mergeCell ref="BD23:BM23"/>
    <mergeCell ref="BN23:CB23"/>
    <mergeCell ref="S21:CB21"/>
    <mergeCell ref="A24:D24"/>
    <mergeCell ref="E24:BC24"/>
    <mergeCell ref="BD24:BM24"/>
    <mergeCell ref="BN24:CB24"/>
    <mergeCell ref="A28:D28"/>
    <mergeCell ref="E28:BC28"/>
    <mergeCell ref="BD28:BM28"/>
    <mergeCell ref="BN28:CB28"/>
    <mergeCell ref="A25:D25"/>
    <mergeCell ref="E25:BC25"/>
    <mergeCell ref="BD25:BM25"/>
    <mergeCell ref="BN25:CB25"/>
    <mergeCell ref="A26:D26"/>
    <mergeCell ref="E26:BC26"/>
    <mergeCell ref="BD26:BM26"/>
    <mergeCell ref="BN26:CB26"/>
    <mergeCell ref="A31:D31"/>
    <mergeCell ref="E31:BC31"/>
    <mergeCell ref="BD31:BM31"/>
    <mergeCell ref="BN31:CB31"/>
    <mergeCell ref="A32:D32"/>
    <mergeCell ref="E32:BC32"/>
    <mergeCell ref="BD32:BM32"/>
    <mergeCell ref="BN32:CB32"/>
    <mergeCell ref="A29:D29"/>
    <mergeCell ref="E29:BC29"/>
    <mergeCell ref="BD29:BM29"/>
    <mergeCell ref="BN29:CB29"/>
    <mergeCell ref="A30:D30"/>
    <mergeCell ref="E30:BC30"/>
    <mergeCell ref="BD30:BM30"/>
    <mergeCell ref="BN30:CB30"/>
    <mergeCell ref="A35:D35"/>
    <mergeCell ref="E35:BC35"/>
    <mergeCell ref="BD35:BM35"/>
    <mergeCell ref="BN35:CB35"/>
    <mergeCell ref="A33:D33"/>
    <mergeCell ref="E33:BC33"/>
    <mergeCell ref="BD33:BM33"/>
    <mergeCell ref="BN33:CB33"/>
    <mergeCell ref="A34:D34"/>
    <mergeCell ref="E34:BC34"/>
    <mergeCell ref="BD34:BM34"/>
    <mergeCell ref="BN34:CB34"/>
    <mergeCell ref="S37:CB37"/>
    <mergeCell ref="A39:D39"/>
    <mergeCell ref="E39:BC39"/>
    <mergeCell ref="BD39:BM39"/>
    <mergeCell ref="BN39:CB39"/>
    <mergeCell ref="A40:D40"/>
    <mergeCell ref="E40:BC40"/>
    <mergeCell ref="BD40:BM40"/>
    <mergeCell ref="BN40:CB40"/>
  </mergeCells>
  <pageMargins left="0.7" right="0.7" top="0.75" bottom="0.75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74"/>
  <sheetViews>
    <sheetView view="pageBreakPreview" topLeftCell="A40" zoomScaleNormal="100" zoomScaleSheetLayoutView="100" workbookViewId="0">
      <selection activeCell="A73" sqref="A73:XFD73"/>
    </sheetView>
  </sheetViews>
  <sheetFormatPr defaultColWidth="1.140625" defaultRowHeight="12.75" x14ac:dyDescent="0.2"/>
  <cols>
    <col min="1" max="1" width="7.42578125" style="26" bestFit="1" customWidth="1"/>
    <col min="2" max="2" width="1.140625" style="26"/>
    <col min="3" max="3" width="7.42578125" style="26" bestFit="1" customWidth="1"/>
    <col min="4" max="30" width="1.140625" style="26"/>
    <col min="31" max="31" width="7.42578125" style="26" bestFit="1" customWidth="1"/>
    <col min="32" max="255" width="1.140625" style="26"/>
    <col min="256" max="256" width="7.42578125" style="26" bestFit="1" customWidth="1"/>
    <col min="257" max="285" width="1.140625" style="26"/>
    <col min="286" max="286" width="7.42578125" style="26" bestFit="1" customWidth="1"/>
    <col min="287" max="337" width="1.140625" style="26"/>
    <col min="338" max="338" width="21.140625" style="26" customWidth="1"/>
    <col min="339" max="511" width="1.140625" style="26"/>
    <col min="512" max="512" width="7.42578125" style="26" bestFit="1" customWidth="1"/>
    <col min="513" max="541" width="1.140625" style="26"/>
    <col min="542" max="542" width="7.42578125" style="26" bestFit="1" customWidth="1"/>
    <col min="543" max="593" width="1.140625" style="26"/>
    <col min="594" max="594" width="21.140625" style="26" customWidth="1"/>
    <col min="595" max="767" width="1.140625" style="26"/>
    <col min="768" max="768" width="7.42578125" style="26" bestFit="1" customWidth="1"/>
    <col min="769" max="797" width="1.140625" style="26"/>
    <col min="798" max="798" width="7.42578125" style="26" bestFit="1" customWidth="1"/>
    <col min="799" max="849" width="1.140625" style="26"/>
    <col min="850" max="850" width="21.140625" style="26" customWidth="1"/>
    <col min="851" max="1023" width="1.140625" style="26"/>
    <col min="1024" max="1024" width="7.42578125" style="26" bestFit="1" customWidth="1"/>
    <col min="1025" max="1053" width="1.140625" style="26"/>
    <col min="1054" max="1054" width="7.42578125" style="26" bestFit="1" customWidth="1"/>
    <col min="1055" max="1105" width="1.140625" style="26"/>
    <col min="1106" max="1106" width="21.140625" style="26" customWidth="1"/>
    <col min="1107" max="1279" width="1.140625" style="26"/>
    <col min="1280" max="1280" width="7.42578125" style="26" bestFit="1" customWidth="1"/>
    <col min="1281" max="1309" width="1.140625" style="26"/>
    <col min="1310" max="1310" width="7.42578125" style="26" bestFit="1" customWidth="1"/>
    <col min="1311" max="1361" width="1.140625" style="26"/>
    <col min="1362" max="1362" width="21.140625" style="26" customWidth="1"/>
    <col min="1363" max="1535" width="1.140625" style="26"/>
    <col min="1536" max="1536" width="7.42578125" style="26" bestFit="1" customWidth="1"/>
    <col min="1537" max="1565" width="1.140625" style="26"/>
    <col min="1566" max="1566" width="7.42578125" style="26" bestFit="1" customWidth="1"/>
    <col min="1567" max="1617" width="1.140625" style="26"/>
    <col min="1618" max="1618" width="21.140625" style="26" customWidth="1"/>
    <col min="1619" max="1791" width="1.140625" style="26"/>
    <col min="1792" max="1792" width="7.42578125" style="26" bestFit="1" customWidth="1"/>
    <col min="1793" max="1821" width="1.140625" style="26"/>
    <col min="1822" max="1822" width="7.42578125" style="26" bestFit="1" customWidth="1"/>
    <col min="1823" max="1873" width="1.140625" style="26"/>
    <col min="1874" max="1874" width="21.140625" style="26" customWidth="1"/>
    <col min="1875" max="2047" width="1.140625" style="26"/>
    <col min="2048" max="2048" width="7.42578125" style="26" bestFit="1" customWidth="1"/>
    <col min="2049" max="2077" width="1.140625" style="26"/>
    <col min="2078" max="2078" width="7.42578125" style="26" bestFit="1" customWidth="1"/>
    <col min="2079" max="2129" width="1.140625" style="26"/>
    <col min="2130" max="2130" width="21.140625" style="26" customWidth="1"/>
    <col min="2131" max="2303" width="1.140625" style="26"/>
    <col min="2304" max="2304" width="7.42578125" style="26" bestFit="1" customWidth="1"/>
    <col min="2305" max="2333" width="1.140625" style="26"/>
    <col min="2334" max="2334" width="7.42578125" style="26" bestFit="1" customWidth="1"/>
    <col min="2335" max="2385" width="1.140625" style="26"/>
    <col min="2386" max="2386" width="21.140625" style="26" customWidth="1"/>
    <col min="2387" max="2559" width="1.140625" style="26"/>
    <col min="2560" max="2560" width="7.42578125" style="26" bestFit="1" customWidth="1"/>
    <col min="2561" max="2589" width="1.140625" style="26"/>
    <col min="2590" max="2590" width="7.42578125" style="26" bestFit="1" customWidth="1"/>
    <col min="2591" max="2641" width="1.140625" style="26"/>
    <col min="2642" max="2642" width="21.140625" style="26" customWidth="1"/>
    <col min="2643" max="2815" width="1.140625" style="26"/>
    <col min="2816" max="2816" width="7.42578125" style="26" bestFit="1" customWidth="1"/>
    <col min="2817" max="2845" width="1.140625" style="26"/>
    <col min="2846" max="2846" width="7.42578125" style="26" bestFit="1" customWidth="1"/>
    <col min="2847" max="2897" width="1.140625" style="26"/>
    <col min="2898" max="2898" width="21.140625" style="26" customWidth="1"/>
    <col min="2899" max="3071" width="1.140625" style="26"/>
    <col min="3072" max="3072" width="7.42578125" style="26" bestFit="1" customWidth="1"/>
    <col min="3073" max="3101" width="1.140625" style="26"/>
    <col min="3102" max="3102" width="7.42578125" style="26" bestFit="1" customWidth="1"/>
    <col min="3103" max="3153" width="1.140625" style="26"/>
    <col min="3154" max="3154" width="21.140625" style="26" customWidth="1"/>
    <col min="3155" max="3327" width="1.140625" style="26"/>
    <col min="3328" max="3328" width="7.42578125" style="26" bestFit="1" customWidth="1"/>
    <col min="3329" max="3357" width="1.140625" style="26"/>
    <col min="3358" max="3358" width="7.42578125" style="26" bestFit="1" customWidth="1"/>
    <col min="3359" max="3409" width="1.140625" style="26"/>
    <col min="3410" max="3410" width="21.140625" style="26" customWidth="1"/>
    <col min="3411" max="3583" width="1.140625" style="26"/>
    <col min="3584" max="3584" width="7.42578125" style="26" bestFit="1" customWidth="1"/>
    <col min="3585" max="3613" width="1.140625" style="26"/>
    <col min="3614" max="3614" width="7.42578125" style="26" bestFit="1" customWidth="1"/>
    <col min="3615" max="3665" width="1.140625" style="26"/>
    <col min="3666" max="3666" width="21.140625" style="26" customWidth="1"/>
    <col min="3667" max="3839" width="1.140625" style="26"/>
    <col min="3840" max="3840" width="7.42578125" style="26" bestFit="1" customWidth="1"/>
    <col min="3841" max="3869" width="1.140625" style="26"/>
    <col min="3870" max="3870" width="7.42578125" style="26" bestFit="1" customWidth="1"/>
    <col min="3871" max="3921" width="1.140625" style="26"/>
    <col min="3922" max="3922" width="21.140625" style="26" customWidth="1"/>
    <col min="3923" max="4095" width="1.140625" style="26"/>
    <col min="4096" max="4096" width="7.42578125" style="26" bestFit="1" customWidth="1"/>
    <col min="4097" max="4125" width="1.140625" style="26"/>
    <col min="4126" max="4126" width="7.42578125" style="26" bestFit="1" customWidth="1"/>
    <col min="4127" max="4177" width="1.140625" style="26"/>
    <col min="4178" max="4178" width="21.140625" style="26" customWidth="1"/>
    <col min="4179" max="4351" width="1.140625" style="26"/>
    <col min="4352" max="4352" width="7.42578125" style="26" bestFit="1" customWidth="1"/>
    <col min="4353" max="4381" width="1.140625" style="26"/>
    <col min="4382" max="4382" width="7.42578125" style="26" bestFit="1" customWidth="1"/>
    <col min="4383" max="4433" width="1.140625" style="26"/>
    <col min="4434" max="4434" width="21.140625" style="26" customWidth="1"/>
    <col min="4435" max="4607" width="1.140625" style="26"/>
    <col min="4608" max="4608" width="7.42578125" style="26" bestFit="1" customWidth="1"/>
    <col min="4609" max="4637" width="1.140625" style="26"/>
    <col min="4638" max="4638" width="7.42578125" style="26" bestFit="1" customWidth="1"/>
    <col min="4639" max="4689" width="1.140625" style="26"/>
    <col min="4690" max="4690" width="21.140625" style="26" customWidth="1"/>
    <col min="4691" max="4863" width="1.140625" style="26"/>
    <col min="4864" max="4864" width="7.42578125" style="26" bestFit="1" customWidth="1"/>
    <col min="4865" max="4893" width="1.140625" style="26"/>
    <col min="4894" max="4894" width="7.42578125" style="26" bestFit="1" customWidth="1"/>
    <col min="4895" max="4945" width="1.140625" style="26"/>
    <col min="4946" max="4946" width="21.140625" style="26" customWidth="1"/>
    <col min="4947" max="5119" width="1.140625" style="26"/>
    <col min="5120" max="5120" width="7.42578125" style="26" bestFit="1" customWidth="1"/>
    <col min="5121" max="5149" width="1.140625" style="26"/>
    <col min="5150" max="5150" width="7.42578125" style="26" bestFit="1" customWidth="1"/>
    <col min="5151" max="5201" width="1.140625" style="26"/>
    <col min="5202" max="5202" width="21.140625" style="26" customWidth="1"/>
    <col min="5203" max="5375" width="1.140625" style="26"/>
    <col min="5376" max="5376" width="7.42578125" style="26" bestFit="1" customWidth="1"/>
    <col min="5377" max="5405" width="1.140625" style="26"/>
    <col min="5406" max="5406" width="7.42578125" style="26" bestFit="1" customWidth="1"/>
    <col min="5407" max="5457" width="1.140625" style="26"/>
    <col min="5458" max="5458" width="21.140625" style="26" customWidth="1"/>
    <col min="5459" max="5631" width="1.140625" style="26"/>
    <col min="5632" max="5632" width="7.42578125" style="26" bestFit="1" customWidth="1"/>
    <col min="5633" max="5661" width="1.140625" style="26"/>
    <col min="5662" max="5662" width="7.42578125" style="26" bestFit="1" customWidth="1"/>
    <col min="5663" max="5713" width="1.140625" style="26"/>
    <col min="5714" max="5714" width="21.140625" style="26" customWidth="1"/>
    <col min="5715" max="5887" width="1.140625" style="26"/>
    <col min="5888" max="5888" width="7.42578125" style="26" bestFit="1" customWidth="1"/>
    <col min="5889" max="5917" width="1.140625" style="26"/>
    <col min="5918" max="5918" width="7.42578125" style="26" bestFit="1" customWidth="1"/>
    <col min="5919" max="5969" width="1.140625" style="26"/>
    <col min="5970" max="5970" width="21.140625" style="26" customWidth="1"/>
    <col min="5971" max="6143" width="1.140625" style="26"/>
    <col min="6144" max="6144" width="7.42578125" style="26" bestFit="1" customWidth="1"/>
    <col min="6145" max="6173" width="1.140625" style="26"/>
    <col min="6174" max="6174" width="7.42578125" style="26" bestFit="1" customWidth="1"/>
    <col min="6175" max="6225" width="1.140625" style="26"/>
    <col min="6226" max="6226" width="21.140625" style="26" customWidth="1"/>
    <col min="6227" max="6399" width="1.140625" style="26"/>
    <col min="6400" max="6400" width="7.42578125" style="26" bestFit="1" customWidth="1"/>
    <col min="6401" max="6429" width="1.140625" style="26"/>
    <col min="6430" max="6430" width="7.42578125" style="26" bestFit="1" customWidth="1"/>
    <col min="6431" max="6481" width="1.140625" style="26"/>
    <col min="6482" max="6482" width="21.140625" style="26" customWidth="1"/>
    <col min="6483" max="6655" width="1.140625" style="26"/>
    <col min="6656" max="6656" width="7.42578125" style="26" bestFit="1" customWidth="1"/>
    <col min="6657" max="6685" width="1.140625" style="26"/>
    <col min="6686" max="6686" width="7.42578125" style="26" bestFit="1" customWidth="1"/>
    <col min="6687" max="6737" width="1.140625" style="26"/>
    <col min="6738" max="6738" width="21.140625" style="26" customWidth="1"/>
    <col min="6739" max="6911" width="1.140625" style="26"/>
    <col min="6912" max="6912" width="7.42578125" style="26" bestFit="1" customWidth="1"/>
    <col min="6913" max="6941" width="1.140625" style="26"/>
    <col min="6942" max="6942" width="7.42578125" style="26" bestFit="1" customWidth="1"/>
    <col min="6943" max="6993" width="1.140625" style="26"/>
    <col min="6994" max="6994" width="21.140625" style="26" customWidth="1"/>
    <col min="6995" max="7167" width="1.140625" style="26"/>
    <col min="7168" max="7168" width="7.42578125" style="26" bestFit="1" customWidth="1"/>
    <col min="7169" max="7197" width="1.140625" style="26"/>
    <col min="7198" max="7198" width="7.42578125" style="26" bestFit="1" customWidth="1"/>
    <col min="7199" max="7249" width="1.140625" style="26"/>
    <col min="7250" max="7250" width="21.140625" style="26" customWidth="1"/>
    <col min="7251" max="7423" width="1.140625" style="26"/>
    <col min="7424" max="7424" width="7.42578125" style="26" bestFit="1" customWidth="1"/>
    <col min="7425" max="7453" width="1.140625" style="26"/>
    <col min="7454" max="7454" width="7.42578125" style="26" bestFit="1" customWidth="1"/>
    <col min="7455" max="7505" width="1.140625" style="26"/>
    <col min="7506" max="7506" width="21.140625" style="26" customWidth="1"/>
    <col min="7507" max="7679" width="1.140625" style="26"/>
    <col min="7680" max="7680" width="7.42578125" style="26" bestFit="1" customWidth="1"/>
    <col min="7681" max="7709" width="1.140625" style="26"/>
    <col min="7710" max="7710" width="7.42578125" style="26" bestFit="1" customWidth="1"/>
    <col min="7711" max="7761" width="1.140625" style="26"/>
    <col min="7762" max="7762" width="21.140625" style="26" customWidth="1"/>
    <col min="7763" max="7935" width="1.140625" style="26"/>
    <col min="7936" max="7936" width="7.42578125" style="26" bestFit="1" customWidth="1"/>
    <col min="7937" max="7965" width="1.140625" style="26"/>
    <col min="7966" max="7966" width="7.42578125" style="26" bestFit="1" customWidth="1"/>
    <col min="7967" max="8017" width="1.140625" style="26"/>
    <col min="8018" max="8018" width="21.140625" style="26" customWidth="1"/>
    <col min="8019" max="8191" width="1.140625" style="26"/>
    <col min="8192" max="8192" width="7.42578125" style="26" bestFit="1" customWidth="1"/>
    <col min="8193" max="8221" width="1.140625" style="26"/>
    <col min="8222" max="8222" width="7.42578125" style="26" bestFit="1" customWidth="1"/>
    <col min="8223" max="8273" width="1.140625" style="26"/>
    <col min="8274" max="8274" width="21.140625" style="26" customWidth="1"/>
    <col min="8275" max="8447" width="1.140625" style="26"/>
    <col min="8448" max="8448" width="7.42578125" style="26" bestFit="1" customWidth="1"/>
    <col min="8449" max="8477" width="1.140625" style="26"/>
    <col min="8478" max="8478" width="7.42578125" style="26" bestFit="1" customWidth="1"/>
    <col min="8479" max="8529" width="1.140625" style="26"/>
    <col min="8530" max="8530" width="21.140625" style="26" customWidth="1"/>
    <col min="8531" max="8703" width="1.140625" style="26"/>
    <col min="8704" max="8704" width="7.42578125" style="26" bestFit="1" customWidth="1"/>
    <col min="8705" max="8733" width="1.140625" style="26"/>
    <col min="8734" max="8734" width="7.42578125" style="26" bestFit="1" customWidth="1"/>
    <col min="8735" max="8785" width="1.140625" style="26"/>
    <col min="8786" max="8786" width="21.140625" style="26" customWidth="1"/>
    <col min="8787" max="8959" width="1.140625" style="26"/>
    <col min="8960" max="8960" width="7.42578125" style="26" bestFit="1" customWidth="1"/>
    <col min="8961" max="8989" width="1.140625" style="26"/>
    <col min="8990" max="8990" width="7.42578125" style="26" bestFit="1" customWidth="1"/>
    <col min="8991" max="9041" width="1.140625" style="26"/>
    <col min="9042" max="9042" width="21.140625" style="26" customWidth="1"/>
    <col min="9043" max="9215" width="1.140625" style="26"/>
    <col min="9216" max="9216" width="7.42578125" style="26" bestFit="1" customWidth="1"/>
    <col min="9217" max="9245" width="1.140625" style="26"/>
    <col min="9246" max="9246" width="7.42578125" style="26" bestFit="1" customWidth="1"/>
    <col min="9247" max="9297" width="1.140625" style="26"/>
    <col min="9298" max="9298" width="21.140625" style="26" customWidth="1"/>
    <col min="9299" max="9471" width="1.140625" style="26"/>
    <col min="9472" max="9472" width="7.42578125" style="26" bestFit="1" customWidth="1"/>
    <col min="9473" max="9501" width="1.140625" style="26"/>
    <col min="9502" max="9502" width="7.42578125" style="26" bestFit="1" customWidth="1"/>
    <col min="9503" max="9553" width="1.140625" style="26"/>
    <col min="9554" max="9554" width="21.140625" style="26" customWidth="1"/>
    <col min="9555" max="9727" width="1.140625" style="26"/>
    <col min="9728" max="9728" width="7.42578125" style="26" bestFit="1" customWidth="1"/>
    <col min="9729" max="9757" width="1.140625" style="26"/>
    <col min="9758" max="9758" width="7.42578125" style="26" bestFit="1" customWidth="1"/>
    <col min="9759" max="9809" width="1.140625" style="26"/>
    <col min="9810" max="9810" width="21.140625" style="26" customWidth="1"/>
    <col min="9811" max="9983" width="1.140625" style="26"/>
    <col min="9984" max="9984" width="7.42578125" style="26" bestFit="1" customWidth="1"/>
    <col min="9985" max="10013" width="1.140625" style="26"/>
    <col min="10014" max="10014" width="7.42578125" style="26" bestFit="1" customWidth="1"/>
    <col min="10015" max="10065" width="1.140625" style="26"/>
    <col min="10066" max="10066" width="21.140625" style="26" customWidth="1"/>
    <col min="10067" max="10239" width="1.140625" style="26"/>
    <col min="10240" max="10240" width="7.42578125" style="26" bestFit="1" customWidth="1"/>
    <col min="10241" max="10269" width="1.140625" style="26"/>
    <col min="10270" max="10270" width="7.42578125" style="26" bestFit="1" customWidth="1"/>
    <col min="10271" max="10321" width="1.140625" style="26"/>
    <col min="10322" max="10322" width="21.140625" style="26" customWidth="1"/>
    <col min="10323" max="10495" width="1.140625" style="26"/>
    <col min="10496" max="10496" width="7.42578125" style="26" bestFit="1" customWidth="1"/>
    <col min="10497" max="10525" width="1.140625" style="26"/>
    <col min="10526" max="10526" width="7.42578125" style="26" bestFit="1" customWidth="1"/>
    <col min="10527" max="10577" width="1.140625" style="26"/>
    <col min="10578" max="10578" width="21.140625" style="26" customWidth="1"/>
    <col min="10579" max="10751" width="1.140625" style="26"/>
    <col min="10752" max="10752" width="7.42578125" style="26" bestFit="1" customWidth="1"/>
    <col min="10753" max="10781" width="1.140625" style="26"/>
    <col min="10782" max="10782" width="7.42578125" style="26" bestFit="1" customWidth="1"/>
    <col min="10783" max="10833" width="1.140625" style="26"/>
    <col min="10834" max="10834" width="21.140625" style="26" customWidth="1"/>
    <col min="10835" max="11007" width="1.140625" style="26"/>
    <col min="11008" max="11008" width="7.42578125" style="26" bestFit="1" customWidth="1"/>
    <col min="11009" max="11037" width="1.140625" style="26"/>
    <col min="11038" max="11038" width="7.42578125" style="26" bestFit="1" customWidth="1"/>
    <col min="11039" max="11089" width="1.140625" style="26"/>
    <col min="11090" max="11090" width="21.140625" style="26" customWidth="1"/>
    <col min="11091" max="11263" width="1.140625" style="26"/>
    <col min="11264" max="11264" width="7.42578125" style="26" bestFit="1" customWidth="1"/>
    <col min="11265" max="11293" width="1.140625" style="26"/>
    <col min="11294" max="11294" width="7.42578125" style="26" bestFit="1" customWidth="1"/>
    <col min="11295" max="11345" width="1.140625" style="26"/>
    <col min="11346" max="11346" width="21.140625" style="26" customWidth="1"/>
    <col min="11347" max="11519" width="1.140625" style="26"/>
    <col min="11520" max="11520" width="7.42578125" style="26" bestFit="1" customWidth="1"/>
    <col min="11521" max="11549" width="1.140625" style="26"/>
    <col min="11550" max="11550" width="7.42578125" style="26" bestFit="1" customWidth="1"/>
    <col min="11551" max="11601" width="1.140625" style="26"/>
    <col min="11602" max="11602" width="21.140625" style="26" customWidth="1"/>
    <col min="11603" max="11775" width="1.140625" style="26"/>
    <col min="11776" max="11776" width="7.42578125" style="26" bestFit="1" customWidth="1"/>
    <col min="11777" max="11805" width="1.140625" style="26"/>
    <col min="11806" max="11806" width="7.42578125" style="26" bestFit="1" customWidth="1"/>
    <col min="11807" max="11857" width="1.140625" style="26"/>
    <col min="11858" max="11858" width="21.140625" style="26" customWidth="1"/>
    <col min="11859" max="12031" width="1.140625" style="26"/>
    <col min="12032" max="12032" width="7.42578125" style="26" bestFit="1" customWidth="1"/>
    <col min="12033" max="12061" width="1.140625" style="26"/>
    <col min="12062" max="12062" width="7.42578125" style="26" bestFit="1" customWidth="1"/>
    <col min="12063" max="12113" width="1.140625" style="26"/>
    <col min="12114" max="12114" width="21.140625" style="26" customWidth="1"/>
    <col min="12115" max="12287" width="1.140625" style="26"/>
    <col min="12288" max="12288" width="7.42578125" style="26" bestFit="1" customWidth="1"/>
    <col min="12289" max="12317" width="1.140625" style="26"/>
    <col min="12318" max="12318" width="7.42578125" style="26" bestFit="1" customWidth="1"/>
    <col min="12319" max="12369" width="1.140625" style="26"/>
    <col min="12370" max="12370" width="21.140625" style="26" customWidth="1"/>
    <col min="12371" max="12543" width="1.140625" style="26"/>
    <col min="12544" max="12544" width="7.42578125" style="26" bestFit="1" customWidth="1"/>
    <col min="12545" max="12573" width="1.140625" style="26"/>
    <col min="12574" max="12574" width="7.42578125" style="26" bestFit="1" customWidth="1"/>
    <col min="12575" max="12625" width="1.140625" style="26"/>
    <col min="12626" max="12626" width="21.140625" style="26" customWidth="1"/>
    <col min="12627" max="12799" width="1.140625" style="26"/>
    <col min="12800" max="12800" width="7.42578125" style="26" bestFit="1" customWidth="1"/>
    <col min="12801" max="12829" width="1.140625" style="26"/>
    <col min="12830" max="12830" width="7.42578125" style="26" bestFit="1" customWidth="1"/>
    <col min="12831" max="12881" width="1.140625" style="26"/>
    <col min="12882" max="12882" width="21.140625" style="26" customWidth="1"/>
    <col min="12883" max="13055" width="1.140625" style="26"/>
    <col min="13056" max="13056" width="7.42578125" style="26" bestFit="1" customWidth="1"/>
    <col min="13057" max="13085" width="1.140625" style="26"/>
    <col min="13086" max="13086" width="7.42578125" style="26" bestFit="1" customWidth="1"/>
    <col min="13087" max="13137" width="1.140625" style="26"/>
    <col min="13138" max="13138" width="21.140625" style="26" customWidth="1"/>
    <col min="13139" max="13311" width="1.140625" style="26"/>
    <col min="13312" max="13312" width="7.42578125" style="26" bestFit="1" customWidth="1"/>
    <col min="13313" max="13341" width="1.140625" style="26"/>
    <col min="13342" max="13342" width="7.42578125" style="26" bestFit="1" customWidth="1"/>
    <col min="13343" max="13393" width="1.140625" style="26"/>
    <col min="13394" max="13394" width="21.140625" style="26" customWidth="1"/>
    <col min="13395" max="13567" width="1.140625" style="26"/>
    <col min="13568" max="13568" width="7.42578125" style="26" bestFit="1" customWidth="1"/>
    <col min="13569" max="13597" width="1.140625" style="26"/>
    <col min="13598" max="13598" width="7.42578125" style="26" bestFit="1" customWidth="1"/>
    <col min="13599" max="13649" width="1.140625" style="26"/>
    <col min="13650" max="13650" width="21.140625" style="26" customWidth="1"/>
    <col min="13651" max="13823" width="1.140625" style="26"/>
    <col min="13824" max="13824" width="7.42578125" style="26" bestFit="1" customWidth="1"/>
    <col min="13825" max="13853" width="1.140625" style="26"/>
    <col min="13854" max="13854" width="7.42578125" style="26" bestFit="1" customWidth="1"/>
    <col min="13855" max="13905" width="1.140625" style="26"/>
    <col min="13906" max="13906" width="21.140625" style="26" customWidth="1"/>
    <col min="13907" max="14079" width="1.140625" style="26"/>
    <col min="14080" max="14080" width="7.42578125" style="26" bestFit="1" customWidth="1"/>
    <col min="14081" max="14109" width="1.140625" style="26"/>
    <col min="14110" max="14110" width="7.42578125" style="26" bestFit="1" customWidth="1"/>
    <col min="14111" max="14161" width="1.140625" style="26"/>
    <col min="14162" max="14162" width="21.140625" style="26" customWidth="1"/>
    <col min="14163" max="14335" width="1.140625" style="26"/>
    <col min="14336" max="14336" width="7.42578125" style="26" bestFit="1" customWidth="1"/>
    <col min="14337" max="14365" width="1.140625" style="26"/>
    <col min="14366" max="14366" width="7.42578125" style="26" bestFit="1" customWidth="1"/>
    <col min="14367" max="14417" width="1.140625" style="26"/>
    <col min="14418" max="14418" width="21.140625" style="26" customWidth="1"/>
    <col min="14419" max="14591" width="1.140625" style="26"/>
    <col min="14592" max="14592" width="7.42578125" style="26" bestFit="1" customWidth="1"/>
    <col min="14593" max="14621" width="1.140625" style="26"/>
    <col min="14622" max="14622" width="7.42578125" style="26" bestFit="1" customWidth="1"/>
    <col min="14623" max="14673" width="1.140625" style="26"/>
    <col min="14674" max="14674" width="21.140625" style="26" customWidth="1"/>
    <col min="14675" max="14847" width="1.140625" style="26"/>
    <col min="14848" max="14848" width="7.42578125" style="26" bestFit="1" customWidth="1"/>
    <col min="14849" max="14877" width="1.140625" style="26"/>
    <col min="14878" max="14878" width="7.42578125" style="26" bestFit="1" customWidth="1"/>
    <col min="14879" max="14929" width="1.140625" style="26"/>
    <col min="14930" max="14930" width="21.140625" style="26" customWidth="1"/>
    <col min="14931" max="15103" width="1.140625" style="26"/>
    <col min="15104" max="15104" width="7.42578125" style="26" bestFit="1" customWidth="1"/>
    <col min="15105" max="15133" width="1.140625" style="26"/>
    <col min="15134" max="15134" width="7.42578125" style="26" bestFit="1" customWidth="1"/>
    <col min="15135" max="15185" width="1.140625" style="26"/>
    <col min="15186" max="15186" width="21.140625" style="26" customWidth="1"/>
    <col min="15187" max="15359" width="1.140625" style="26"/>
    <col min="15360" max="15360" width="7.42578125" style="26" bestFit="1" customWidth="1"/>
    <col min="15361" max="15389" width="1.140625" style="26"/>
    <col min="15390" max="15390" width="7.42578125" style="26" bestFit="1" customWidth="1"/>
    <col min="15391" max="15441" width="1.140625" style="26"/>
    <col min="15442" max="15442" width="21.140625" style="26" customWidth="1"/>
    <col min="15443" max="15615" width="1.140625" style="26"/>
    <col min="15616" max="15616" width="7.42578125" style="26" bestFit="1" customWidth="1"/>
    <col min="15617" max="15645" width="1.140625" style="26"/>
    <col min="15646" max="15646" width="7.42578125" style="26" bestFit="1" customWidth="1"/>
    <col min="15647" max="15697" width="1.140625" style="26"/>
    <col min="15698" max="15698" width="21.140625" style="26" customWidth="1"/>
    <col min="15699" max="15871" width="1.140625" style="26"/>
    <col min="15872" max="15872" width="7.42578125" style="26" bestFit="1" customWidth="1"/>
    <col min="15873" max="15901" width="1.140625" style="26"/>
    <col min="15902" max="15902" width="7.42578125" style="26" bestFit="1" customWidth="1"/>
    <col min="15903" max="15953" width="1.140625" style="26"/>
    <col min="15954" max="15954" width="21.140625" style="26" customWidth="1"/>
    <col min="15955" max="16127" width="1.140625" style="26"/>
    <col min="16128" max="16128" width="7.42578125" style="26" bestFit="1" customWidth="1"/>
    <col min="16129" max="16157" width="1.140625" style="26"/>
    <col min="16158" max="16158" width="7.42578125" style="26" bestFit="1" customWidth="1"/>
    <col min="16159" max="16209" width="1.140625" style="26"/>
    <col min="16210" max="16210" width="21.140625" style="26" customWidth="1"/>
    <col min="16211" max="16384" width="1.140625" style="26"/>
  </cols>
  <sheetData>
    <row r="1" spans="1:80" s="23" customFormat="1" ht="15.75" x14ac:dyDescent="0.25">
      <c r="A1" s="155" t="s">
        <v>366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</row>
    <row r="2" spans="1:80" s="23" customFormat="1" ht="15.75" x14ac:dyDescent="0.25">
      <c r="A2" s="155" t="s">
        <v>233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</row>
    <row r="3" spans="1:80" s="69" customFormat="1" ht="15.75" x14ac:dyDescent="0.25">
      <c r="A3" s="69" t="s">
        <v>114</v>
      </c>
      <c r="S3" s="254" t="s">
        <v>382</v>
      </c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</row>
    <row r="4" spans="1:80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0" x14ac:dyDescent="0.2">
      <c r="A5" s="149" t="s">
        <v>116</v>
      </c>
      <c r="B5" s="150"/>
      <c r="C5" s="150"/>
      <c r="D5" s="151"/>
      <c r="E5" s="149" t="s">
        <v>148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1"/>
      <c r="AS5" s="149" t="s">
        <v>150</v>
      </c>
      <c r="AT5" s="150"/>
      <c r="AU5" s="150"/>
      <c r="AV5" s="150"/>
      <c r="AW5" s="150"/>
      <c r="AX5" s="150"/>
      <c r="AY5" s="150"/>
      <c r="AZ5" s="150"/>
      <c r="BA5" s="150"/>
      <c r="BB5" s="151"/>
      <c r="BC5" s="149" t="s">
        <v>230</v>
      </c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49" t="s">
        <v>151</v>
      </c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0" x14ac:dyDescent="0.2">
      <c r="A6" s="146" t="s">
        <v>123</v>
      </c>
      <c r="B6" s="147"/>
      <c r="C6" s="147"/>
      <c r="D6" s="148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8"/>
      <c r="AS6" s="146"/>
      <c r="AT6" s="147"/>
      <c r="AU6" s="147"/>
      <c r="AV6" s="147"/>
      <c r="AW6" s="147"/>
      <c r="AX6" s="147"/>
      <c r="AY6" s="147"/>
      <c r="AZ6" s="147"/>
      <c r="BA6" s="147"/>
      <c r="BB6" s="148"/>
      <c r="BC6" s="146" t="s">
        <v>231</v>
      </c>
      <c r="BD6" s="147"/>
      <c r="BE6" s="147"/>
      <c r="BF6" s="147"/>
      <c r="BG6" s="147"/>
      <c r="BH6" s="147"/>
      <c r="BI6" s="147"/>
      <c r="BJ6" s="147"/>
      <c r="BK6" s="147"/>
      <c r="BL6" s="147"/>
      <c r="BM6" s="148"/>
      <c r="BN6" s="146" t="s">
        <v>232</v>
      </c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8"/>
    </row>
    <row r="7" spans="1:80" x14ac:dyDescent="0.2">
      <c r="A7" s="146"/>
      <c r="B7" s="147"/>
      <c r="C7" s="147"/>
      <c r="D7" s="148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46"/>
      <c r="AT7" s="147"/>
      <c r="AU7" s="147"/>
      <c r="AV7" s="147"/>
      <c r="AW7" s="147"/>
      <c r="AX7" s="147"/>
      <c r="AY7" s="147"/>
      <c r="AZ7" s="147"/>
      <c r="BA7" s="147"/>
      <c r="BB7" s="148"/>
      <c r="BC7" s="146" t="s">
        <v>158</v>
      </c>
      <c r="BD7" s="147"/>
      <c r="BE7" s="147"/>
      <c r="BF7" s="147"/>
      <c r="BG7" s="147"/>
      <c r="BH7" s="147"/>
      <c r="BI7" s="147"/>
      <c r="BJ7" s="147"/>
      <c r="BK7" s="147"/>
      <c r="BL7" s="147"/>
      <c r="BM7" s="148"/>
      <c r="BN7" s="146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8"/>
    </row>
    <row r="8" spans="1:80" x14ac:dyDescent="0.2">
      <c r="A8" s="143"/>
      <c r="B8" s="144"/>
      <c r="C8" s="144"/>
      <c r="D8" s="145"/>
      <c r="E8" s="143">
        <v>1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5"/>
      <c r="AS8" s="143">
        <v>2</v>
      </c>
      <c r="AT8" s="144"/>
      <c r="AU8" s="144"/>
      <c r="AV8" s="144"/>
      <c r="AW8" s="144"/>
      <c r="AX8" s="144"/>
      <c r="AY8" s="144"/>
      <c r="AZ8" s="144"/>
      <c r="BA8" s="144"/>
      <c r="BB8" s="145"/>
      <c r="BC8" s="143">
        <v>3</v>
      </c>
      <c r="BD8" s="144"/>
      <c r="BE8" s="144"/>
      <c r="BF8" s="144"/>
      <c r="BG8" s="144"/>
      <c r="BH8" s="144"/>
      <c r="BI8" s="144"/>
      <c r="BJ8" s="144"/>
      <c r="BK8" s="144"/>
      <c r="BL8" s="144"/>
      <c r="BM8" s="145"/>
      <c r="BN8" s="143">
        <v>4</v>
      </c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5"/>
    </row>
    <row r="9" spans="1:80" x14ac:dyDescent="0.2">
      <c r="A9" s="157">
        <v>1</v>
      </c>
      <c r="B9" s="158"/>
      <c r="C9" s="158"/>
      <c r="D9" s="159"/>
      <c r="E9" s="268" t="s">
        <v>402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9"/>
      <c r="AS9" s="160">
        <v>15</v>
      </c>
      <c r="AT9" s="161"/>
      <c r="AU9" s="161"/>
      <c r="AV9" s="161"/>
      <c r="AW9" s="161"/>
      <c r="AX9" s="161"/>
      <c r="AY9" s="161"/>
      <c r="AZ9" s="161"/>
      <c r="BA9" s="161"/>
      <c r="BB9" s="162"/>
      <c r="BC9" s="232">
        <f>BN9/AS9</f>
        <v>642.69266666666658</v>
      </c>
      <c r="BD9" s="164"/>
      <c r="BE9" s="164"/>
      <c r="BF9" s="164"/>
      <c r="BG9" s="164"/>
      <c r="BH9" s="164"/>
      <c r="BI9" s="164"/>
      <c r="BJ9" s="164"/>
      <c r="BK9" s="164"/>
      <c r="BL9" s="164"/>
      <c r="BM9" s="165"/>
      <c r="BN9" s="273">
        <f>36802-36770+9608.39</f>
        <v>9640.39</v>
      </c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5"/>
    </row>
    <row r="10" spans="1:80" x14ac:dyDescent="0.2">
      <c r="A10" s="157">
        <v>2</v>
      </c>
      <c r="B10" s="158"/>
      <c r="C10" s="158"/>
      <c r="D10" s="159"/>
      <c r="E10" s="26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9"/>
      <c r="AS10" s="160"/>
      <c r="AT10" s="161"/>
      <c r="AU10" s="161"/>
      <c r="AV10" s="161"/>
      <c r="AW10" s="161"/>
      <c r="AX10" s="161"/>
      <c r="AY10" s="161"/>
      <c r="AZ10" s="161"/>
      <c r="BA10" s="161"/>
      <c r="BB10" s="162"/>
      <c r="BC10" s="232"/>
      <c r="BD10" s="164"/>
      <c r="BE10" s="164"/>
      <c r="BF10" s="164"/>
      <c r="BG10" s="164"/>
      <c r="BH10" s="164"/>
      <c r="BI10" s="164"/>
      <c r="BJ10" s="164"/>
      <c r="BK10" s="164"/>
      <c r="BL10" s="164"/>
      <c r="BM10" s="165"/>
      <c r="BN10" s="273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5"/>
    </row>
    <row r="11" spans="1:80" x14ac:dyDescent="0.2">
      <c r="A11" s="157">
        <v>3</v>
      </c>
      <c r="B11" s="158"/>
      <c r="C11" s="158"/>
      <c r="D11" s="159"/>
      <c r="E11" s="157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9"/>
      <c r="AS11" s="160"/>
      <c r="AT11" s="161"/>
      <c r="AU11" s="161"/>
      <c r="AV11" s="161"/>
      <c r="AW11" s="161"/>
      <c r="AX11" s="161"/>
      <c r="AY11" s="161"/>
      <c r="AZ11" s="161"/>
      <c r="BA11" s="161"/>
      <c r="BB11" s="162"/>
      <c r="BC11" s="232"/>
      <c r="BD11" s="164"/>
      <c r="BE11" s="164"/>
      <c r="BF11" s="164"/>
      <c r="BG11" s="164"/>
      <c r="BH11" s="164"/>
      <c r="BI11" s="164"/>
      <c r="BJ11" s="164"/>
      <c r="BK11" s="164"/>
      <c r="BL11" s="164"/>
      <c r="BM11" s="165"/>
      <c r="BN11" s="273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5"/>
    </row>
    <row r="12" spans="1:80" x14ac:dyDescent="0.2">
      <c r="A12" s="157">
        <v>4</v>
      </c>
      <c r="B12" s="158"/>
      <c r="C12" s="158"/>
      <c r="D12" s="159"/>
      <c r="E12" s="157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9"/>
      <c r="AS12" s="160"/>
      <c r="AT12" s="161"/>
      <c r="AU12" s="161"/>
      <c r="AV12" s="161"/>
      <c r="AW12" s="161"/>
      <c r="AX12" s="161"/>
      <c r="AY12" s="161"/>
      <c r="AZ12" s="161"/>
      <c r="BA12" s="161"/>
      <c r="BB12" s="162"/>
      <c r="BC12" s="163"/>
      <c r="BD12" s="164"/>
      <c r="BE12" s="164"/>
      <c r="BF12" s="164"/>
      <c r="BG12" s="164"/>
      <c r="BH12" s="164"/>
      <c r="BI12" s="164"/>
      <c r="BJ12" s="164"/>
      <c r="BK12" s="164"/>
      <c r="BL12" s="164"/>
      <c r="BM12" s="165"/>
      <c r="BN12" s="273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5"/>
    </row>
    <row r="13" spans="1:80" x14ac:dyDescent="0.2">
      <c r="A13" s="157">
        <v>5</v>
      </c>
      <c r="B13" s="158"/>
      <c r="C13" s="158"/>
      <c r="D13" s="159"/>
      <c r="E13" s="157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9"/>
      <c r="AS13" s="160"/>
      <c r="AT13" s="161"/>
      <c r="AU13" s="161"/>
      <c r="AV13" s="161"/>
      <c r="AW13" s="161"/>
      <c r="AX13" s="161"/>
      <c r="AY13" s="161"/>
      <c r="AZ13" s="161"/>
      <c r="BA13" s="161"/>
      <c r="BB13" s="162"/>
      <c r="BC13" s="163"/>
      <c r="BD13" s="164"/>
      <c r="BE13" s="164"/>
      <c r="BF13" s="164"/>
      <c r="BG13" s="164"/>
      <c r="BH13" s="164"/>
      <c r="BI13" s="164"/>
      <c r="BJ13" s="164"/>
      <c r="BK13" s="164"/>
      <c r="BL13" s="164"/>
      <c r="BM13" s="165"/>
      <c r="BN13" s="273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5"/>
    </row>
    <row r="14" spans="1:80" x14ac:dyDescent="0.2">
      <c r="A14" s="157">
        <v>6</v>
      </c>
      <c r="B14" s="158"/>
      <c r="C14" s="158"/>
      <c r="D14" s="159"/>
      <c r="E14" s="157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9"/>
      <c r="AS14" s="160"/>
      <c r="AT14" s="161"/>
      <c r="AU14" s="161"/>
      <c r="AV14" s="161"/>
      <c r="AW14" s="161"/>
      <c r="AX14" s="161"/>
      <c r="AY14" s="161"/>
      <c r="AZ14" s="161"/>
      <c r="BA14" s="161"/>
      <c r="BB14" s="162"/>
      <c r="BC14" s="163"/>
      <c r="BD14" s="164"/>
      <c r="BE14" s="164"/>
      <c r="BF14" s="164"/>
      <c r="BG14" s="164"/>
      <c r="BH14" s="164"/>
      <c r="BI14" s="164"/>
      <c r="BJ14" s="164"/>
      <c r="BK14" s="164"/>
      <c r="BL14" s="164"/>
      <c r="BM14" s="165"/>
      <c r="BN14" s="273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5"/>
    </row>
    <row r="15" spans="1:80" x14ac:dyDescent="0.2">
      <c r="A15" s="157"/>
      <c r="B15" s="158"/>
      <c r="C15" s="158"/>
      <c r="D15" s="159"/>
      <c r="E15" s="178" t="s">
        <v>146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80"/>
      <c r="AS15" s="181" t="s">
        <v>22</v>
      </c>
      <c r="AT15" s="182"/>
      <c r="AU15" s="182"/>
      <c r="AV15" s="182"/>
      <c r="AW15" s="182"/>
      <c r="AX15" s="182"/>
      <c r="AY15" s="182"/>
      <c r="AZ15" s="182"/>
      <c r="BA15" s="182"/>
      <c r="BB15" s="183"/>
      <c r="BC15" s="191" t="s">
        <v>22</v>
      </c>
      <c r="BD15" s="192"/>
      <c r="BE15" s="192"/>
      <c r="BF15" s="192"/>
      <c r="BG15" s="192"/>
      <c r="BH15" s="192"/>
      <c r="BI15" s="192"/>
      <c r="BJ15" s="192"/>
      <c r="BK15" s="192"/>
      <c r="BL15" s="192"/>
      <c r="BM15" s="193"/>
      <c r="BN15" s="265">
        <f>SUM(BN9:CB14)</f>
        <v>9640.39</v>
      </c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7"/>
    </row>
    <row r="16" spans="1:80" x14ac:dyDescent="0.2">
      <c r="A16" s="36"/>
      <c r="B16" s="36"/>
      <c r="C16" s="36"/>
      <c r="D16" s="36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</row>
    <row r="17" spans="1:80" x14ac:dyDescent="0.2">
      <c r="A17" s="36"/>
      <c r="B17" s="36"/>
      <c r="C17" s="36"/>
      <c r="D17" s="36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</row>
    <row r="18" spans="1:80" ht="13.5" thickBot="1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</row>
    <row r="20" spans="1:80" s="69" customFormat="1" ht="15.75" x14ac:dyDescent="0.25">
      <c r="A20" s="69" t="s">
        <v>114</v>
      </c>
      <c r="S20" s="254" t="s">
        <v>323</v>
      </c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</row>
    <row r="21" spans="1:80" s="25" customFormat="1" ht="9.7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</row>
    <row r="22" spans="1:80" x14ac:dyDescent="0.2">
      <c r="A22" s="149" t="s">
        <v>116</v>
      </c>
      <c r="B22" s="150"/>
      <c r="C22" s="150"/>
      <c r="D22" s="151"/>
      <c r="E22" s="149" t="s">
        <v>148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1"/>
      <c r="AS22" s="149" t="s">
        <v>150</v>
      </c>
      <c r="AT22" s="150"/>
      <c r="AU22" s="150"/>
      <c r="AV22" s="150"/>
      <c r="AW22" s="150"/>
      <c r="AX22" s="150"/>
      <c r="AY22" s="150"/>
      <c r="AZ22" s="150"/>
      <c r="BA22" s="150"/>
      <c r="BB22" s="151"/>
      <c r="BC22" s="149" t="s">
        <v>230</v>
      </c>
      <c r="BD22" s="150"/>
      <c r="BE22" s="150"/>
      <c r="BF22" s="150"/>
      <c r="BG22" s="150"/>
      <c r="BH22" s="150"/>
      <c r="BI22" s="150"/>
      <c r="BJ22" s="150"/>
      <c r="BK22" s="150"/>
      <c r="BL22" s="150"/>
      <c r="BM22" s="151"/>
      <c r="BN22" s="149" t="s">
        <v>151</v>
      </c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1"/>
    </row>
    <row r="23" spans="1:80" x14ac:dyDescent="0.2">
      <c r="A23" s="146" t="s">
        <v>123</v>
      </c>
      <c r="B23" s="147"/>
      <c r="C23" s="147"/>
      <c r="D23" s="148"/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46"/>
      <c r="AT23" s="147"/>
      <c r="AU23" s="147"/>
      <c r="AV23" s="147"/>
      <c r="AW23" s="147"/>
      <c r="AX23" s="147"/>
      <c r="AY23" s="147"/>
      <c r="AZ23" s="147"/>
      <c r="BA23" s="147"/>
      <c r="BB23" s="148"/>
      <c r="BC23" s="146" t="s">
        <v>231</v>
      </c>
      <c r="BD23" s="147"/>
      <c r="BE23" s="147"/>
      <c r="BF23" s="147"/>
      <c r="BG23" s="147"/>
      <c r="BH23" s="147"/>
      <c r="BI23" s="147"/>
      <c r="BJ23" s="147"/>
      <c r="BK23" s="147"/>
      <c r="BL23" s="147"/>
      <c r="BM23" s="148"/>
      <c r="BN23" s="146" t="s">
        <v>232</v>
      </c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8"/>
    </row>
    <row r="24" spans="1:80" x14ac:dyDescent="0.2">
      <c r="A24" s="146"/>
      <c r="B24" s="147"/>
      <c r="C24" s="147"/>
      <c r="D24" s="148"/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8"/>
      <c r="AS24" s="146"/>
      <c r="AT24" s="147"/>
      <c r="AU24" s="147"/>
      <c r="AV24" s="147"/>
      <c r="AW24" s="147"/>
      <c r="AX24" s="147"/>
      <c r="AY24" s="147"/>
      <c r="AZ24" s="147"/>
      <c r="BA24" s="147"/>
      <c r="BB24" s="148"/>
      <c r="BC24" s="146" t="s">
        <v>158</v>
      </c>
      <c r="BD24" s="147"/>
      <c r="BE24" s="147"/>
      <c r="BF24" s="147"/>
      <c r="BG24" s="147"/>
      <c r="BH24" s="147"/>
      <c r="BI24" s="147"/>
      <c r="BJ24" s="147"/>
      <c r="BK24" s="147"/>
      <c r="BL24" s="147"/>
      <c r="BM24" s="148"/>
      <c r="BN24" s="146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8"/>
    </row>
    <row r="25" spans="1:80" x14ac:dyDescent="0.2">
      <c r="A25" s="143"/>
      <c r="B25" s="144"/>
      <c r="C25" s="144"/>
      <c r="D25" s="145"/>
      <c r="E25" s="143">
        <v>1</v>
      </c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5"/>
      <c r="AS25" s="143">
        <v>2</v>
      </c>
      <c r="AT25" s="144"/>
      <c r="AU25" s="144"/>
      <c r="AV25" s="144"/>
      <c r="AW25" s="144"/>
      <c r="AX25" s="144"/>
      <c r="AY25" s="144"/>
      <c r="AZ25" s="144"/>
      <c r="BA25" s="144"/>
      <c r="BB25" s="145"/>
      <c r="BC25" s="143">
        <v>3</v>
      </c>
      <c r="BD25" s="144"/>
      <c r="BE25" s="144"/>
      <c r="BF25" s="144"/>
      <c r="BG25" s="144"/>
      <c r="BH25" s="144"/>
      <c r="BI25" s="144"/>
      <c r="BJ25" s="144"/>
      <c r="BK25" s="144"/>
      <c r="BL25" s="144"/>
      <c r="BM25" s="145"/>
      <c r="BN25" s="143">
        <v>4</v>
      </c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5"/>
    </row>
    <row r="26" spans="1:80" x14ac:dyDescent="0.2">
      <c r="A26" s="157">
        <v>1</v>
      </c>
      <c r="B26" s="158"/>
      <c r="C26" s="158"/>
      <c r="D26" s="159"/>
      <c r="E26" s="268" t="s">
        <v>324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9"/>
      <c r="AS26" s="160"/>
      <c r="AT26" s="161"/>
      <c r="AU26" s="161"/>
      <c r="AV26" s="161"/>
      <c r="AW26" s="161"/>
      <c r="AX26" s="161"/>
      <c r="AY26" s="161"/>
      <c r="AZ26" s="161"/>
      <c r="BA26" s="161"/>
      <c r="BB26" s="162"/>
      <c r="BC26" s="232"/>
      <c r="BD26" s="164"/>
      <c r="BE26" s="164"/>
      <c r="BF26" s="164"/>
      <c r="BG26" s="164"/>
      <c r="BH26" s="164"/>
      <c r="BI26" s="164"/>
      <c r="BJ26" s="164"/>
      <c r="BK26" s="164"/>
      <c r="BL26" s="164"/>
      <c r="BM26" s="165"/>
      <c r="BN26" s="273"/>
      <c r="BO26" s="274"/>
      <c r="BP26" s="274"/>
      <c r="BQ26" s="274"/>
      <c r="BR26" s="274"/>
      <c r="BS26" s="274"/>
      <c r="BT26" s="274"/>
      <c r="BU26" s="274"/>
      <c r="BV26" s="274"/>
      <c r="BW26" s="274"/>
      <c r="BX26" s="274"/>
      <c r="BY26" s="274"/>
      <c r="BZ26" s="274"/>
      <c r="CA26" s="274"/>
      <c r="CB26" s="275"/>
    </row>
    <row r="27" spans="1:80" x14ac:dyDescent="0.2">
      <c r="A27" s="157">
        <v>2</v>
      </c>
      <c r="B27" s="158"/>
      <c r="C27" s="158"/>
      <c r="D27" s="159"/>
      <c r="E27" s="26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9"/>
      <c r="AS27" s="160"/>
      <c r="AT27" s="161"/>
      <c r="AU27" s="161"/>
      <c r="AV27" s="161"/>
      <c r="AW27" s="161"/>
      <c r="AX27" s="161"/>
      <c r="AY27" s="161"/>
      <c r="AZ27" s="161"/>
      <c r="BA27" s="161"/>
      <c r="BB27" s="162"/>
      <c r="BC27" s="232"/>
      <c r="BD27" s="164"/>
      <c r="BE27" s="164"/>
      <c r="BF27" s="164"/>
      <c r="BG27" s="164"/>
      <c r="BH27" s="164"/>
      <c r="BI27" s="164"/>
      <c r="BJ27" s="164"/>
      <c r="BK27" s="164"/>
      <c r="BL27" s="164"/>
      <c r="BM27" s="165"/>
      <c r="BN27" s="273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5"/>
    </row>
    <row r="28" spans="1:80" x14ac:dyDescent="0.2">
      <c r="A28" s="157"/>
      <c r="B28" s="158"/>
      <c r="C28" s="158"/>
      <c r="D28" s="159"/>
      <c r="E28" s="178" t="s">
        <v>146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80"/>
      <c r="AS28" s="181" t="s">
        <v>22</v>
      </c>
      <c r="AT28" s="182"/>
      <c r="AU28" s="182"/>
      <c r="AV28" s="182"/>
      <c r="AW28" s="182"/>
      <c r="AX28" s="182"/>
      <c r="AY28" s="182"/>
      <c r="AZ28" s="182"/>
      <c r="BA28" s="182"/>
      <c r="BB28" s="183"/>
      <c r="BC28" s="191" t="s">
        <v>22</v>
      </c>
      <c r="BD28" s="192"/>
      <c r="BE28" s="192"/>
      <c r="BF28" s="192"/>
      <c r="BG28" s="192"/>
      <c r="BH28" s="192"/>
      <c r="BI28" s="192"/>
      <c r="BJ28" s="192"/>
      <c r="BK28" s="192"/>
      <c r="BL28" s="192"/>
      <c r="BM28" s="193"/>
      <c r="BN28" s="265">
        <f>SUM(BN26:CB27)</f>
        <v>0</v>
      </c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7"/>
    </row>
    <row r="30" spans="1:80" ht="13.5" thickBot="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</row>
    <row r="32" spans="1:80" s="69" customFormat="1" ht="15.75" x14ac:dyDescent="0.25">
      <c r="A32" s="69" t="s">
        <v>114</v>
      </c>
      <c r="S32" s="254" t="s">
        <v>325</v>
      </c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</row>
    <row r="33" spans="1:80" s="25" customFormat="1" ht="9.7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</row>
    <row r="34" spans="1:80" x14ac:dyDescent="0.2">
      <c r="A34" s="149" t="s">
        <v>116</v>
      </c>
      <c r="B34" s="150"/>
      <c r="C34" s="150"/>
      <c r="D34" s="151"/>
      <c r="E34" s="149" t="s">
        <v>148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1"/>
      <c r="AS34" s="149" t="s">
        <v>150</v>
      </c>
      <c r="AT34" s="150"/>
      <c r="AU34" s="150"/>
      <c r="AV34" s="150"/>
      <c r="AW34" s="150"/>
      <c r="AX34" s="150"/>
      <c r="AY34" s="150"/>
      <c r="AZ34" s="150"/>
      <c r="BA34" s="150"/>
      <c r="BB34" s="151"/>
      <c r="BC34" s="149" t="s">
        <v>230</v>
      </c>
      <c r="BD34" s="150"/>
      <c r="BE34" s="150"/>
      <c r="BF34" s="150"/>
      <c r="BG34" s="150"/>
      <c r="BH34" s="150"/>
      <c r="BI34" s="150"/>
      <c r="BJ34" s="150"/>
      <c r="BK34" s="150"/>
      <c r="BL34" s="150"/>
      <c r="BM34" s="151"/>
      <c r="BN34" s="149" t="s">
        <v>151</v>
      </c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1"/>
    </row>
    <row r="35" spans="1:80" x14ac:dyDescent="0.2">
      <c r="A35" s="146" t="s">
        <v>123</v>
      </c>
      <c r="B35" s="147"/>
      <c r="C35" s="147"/>
      <c r="D35" s="148"/>
      <c r="E35" s="146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46"/>
      <c r="AT35" s="147"/>
      <c r="AU35" s="147"/>
      <c r="AV35" s="147"/>
      <c r="AW35" s="147"/>
      <c r="AX35" s="147"/>
      <c r="AY35" s="147"/>
      <c r="AZ35" s="147"/>
      <c r="BA35" s="147"/>
      <c r="BB35" s="148"/>
      <c r="BC35" s="146" t="s">
        <v>231</v>
      </c>
      <c r="BD35" s="147"/>
      <c r="BE35" s="147"/>
      <c r="BF35" s="147"/>
      <c r="BG35" s="147"/>
      <c r="BH35" s="147"/>
      <c r="BI35" s="147"/>
      <c r="BJ35" s="147"/>
      <c r="BK35" s="147"/>
      <c r="BL35" s="147"/>
      <c r="BM35" s="148"/>
      <c r="BN35" s="146" t="s">
        <v>232</v>
      </c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8"/>
    </row>
    <row r="36" spans="1:80" x14ac:dyDescent="0.2">
      <c r="A36" s="146"/>
      <c r="B36" s="147"/>
      <c r="C36" s="147"/>
      <c r="D36" s="148"/>
      <c r="E36" s="146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8"/>
      <c r="AS36" s="146"/>
      <c r="AT36" s="147"/>
      <c r="AU36" s="147"/>
      <c r="AV36" s="147"/>
      <c r="AW36" s="147"/>
      <c r="AX36" s="147"/>
      <c r="AY36" s="147"/>
      <c r="AZ36" s="147"/>
      <c r="BA36" s="147"/>
      <c r="BB36" s="148"/>
      <c r="BC36" s="146" t="s">
        <v>158</v>
      </c>
      <c r="BD36" s="147"/>
      <c r="BE36" s="147"/>
      <c r="BF36" s="147"/>
      <c r="BG36" s="147"/>
      <c r="BH36" s="147"/>
      <c r="BI36" s="147"/>
      <c r="BJ36" s="147"/>
      <c r="BK36" s="147"/>
      <c r="BL36" s="147"/>
      <c r="BM36" s="148"/>
      <c r="BN36" s="146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8"/>
    </row>
    <row r="37" spans="1:80" x14ac:dyDescent="0.2">
      <c r="A37" s="143"/>
      <c r="B37" s="144"/>
      <c r="C37" s="144"/>
      <c r="D37" s="145"/>
      <c r="E37" s="143">
        <v>1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5"/>
      <c r="AS37" s="143">
        <v>2</v>
      </c>
      <c r="AT37" s="144"/>
      <c r="AU37" s="144"/>
      <c r="AV37" s="144"/>
      <c r="AW37" s="144"/>
      <c r="AX37" s="144"/>
      <c r="AY37" s="144"/>
      <c r="AZ37" s="144"/>
      <c r="BA37" s="144"/>
      <c r="BB37" s="145"/>
      <c r="BC37" s="143">
        <v>3</v>
      </c>
      <c r="BD37" s="144"/>
      <c r="BE37" s="144"/>
      <c r="BF37" s="144"/>
      <c r="BG37" s="144"/>
      <c r="BH37" s="144"/>
      <c r="BI37" s="144"/>
      <c r="BJ37" s="144"/>
      <c r="BK37" s="144"/>
      <c r="BL37" s="144"/>
      <c r="BM37" s="145"/>
      <c r="BN37" s="143">
        <v>4</v>
      </c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5"/>
    </row>
    <row r="38" spans="1:80" x14ac:dyDescent="0.2">
      <c r="A38" s="157">
        <v>1</v>
      </c>
      <c r="B38" s="158"/>
      <c r="C38" s="158"/>
      <c r="D38" s="159"/>
      <c r="E38" s="26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9"/>
      <c r="AS38" s="160"/>
      <c r="AT38" s="161"/>
      <c r="AU38" s="161"/>
      <c r="AV38" s="161"/>
      <c r="AW38" s="161"/>
      <c r="AX38" s="161"/>
      <c r="AY38" s="161"/>
      <c r="AZ38" s="161"/>
      <c r="BA38" s="161"/>
      <c r="BB38" s="162"/>
      <c r="BC38" s="232"/>
      <c r="BD38" s="164"/>
      <c r="BE38" s="164"/>
      <c r="BF38" s="164"/>
      <c r="BG38" s="164"/>
      <c r="BH38" s="164"/>
      <c r="BI38" s="164"/>
      <c r="BJ38" s="164"/>
      <c r="BK38" s="164"/>
      <c r="BL38" s="164"/>
      <c r="BM38" s="165"/>
      <c r="BN38" s="273"/>
      <c r="BO38" s="274"/>
      <c r="BP38" s="274"/>
      <c r="BQ38" s="274"/>
      <c r="BR38" s="274"/>
      <c r="BS38" s="274"/>
      <c r="BT38" s="274"/>
      <c r="BU38" s="274"/>
      <c r="BV38" s="274"/>
      <c r="BW38" s="274"/>
      <c r="BX38" s="274"/>
      <c r="BY38" s="274"/>
      <c r="BZ38" s="274"/>
      <c r="CA38" s="274"/>
      <c r="CB38" s="275"/>
    </row>
    <row r="39" spans="1:80" x14ac:dyDescent="0.2">
      <c r="A39" s="157">
        <v>2</v>
      </c>
      <c r="B39" s="158"/>
      <c r="C39" s="158"/>
      <c r="D39" s="159"/>
      <c r="E39" s="26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9"/>
      <c r="AS39" s="160"/>
      <c r="AT39" s="161"/>
      <c r="AU39" s="161"/>
      <c r="AV39" s="161"/>
      <c r="AW39" s="161"/>
      <c r="AX39" s="161"/>
      <c r="AY39" s="161"/>
      <c r="AZ39" s="161"/>
      <c r="BA39" s="161"/>
      <c r="BB39" s="162"/>
      <c r="BC39" s="232"/>
      <c r="BD39" s="164"/>
      <c r="BE39" s="164"/>
      <c r="BF39" s="164"/>
      <c r="BG39" s="164"/>
      <c r="BH39" s="164"/>
      <c r="BI39" s="164"/>
      <c r="BJ39" s="164"/>
      <c r="BK39" s="164"/>
      <c r="BL39" s="164"/>
      <c r="BM39" s="165"/>
      <c r="BN39" s="273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5"/>
    </row>
    <row r="40" spans="1:80" x14ac:dyDescent="0.2">
      <c r="A40" s="157"/>
      <c r="B40" s="158"/>
      <c r="C40" s="158"/>
      <c r="D40" s="159"/>
      <c r="E40" s="178" t="s">
        <v>146</v>
      </c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80"/>
      <c r="AS40" s="181" t="s">
        <v>22</v>
      </c>
      <c r="AT40" s="182"/>
      <c r="AU40" s="182"/>
      <c r="AV40" s="182"/>
      <c r="AW40" s="182"/>
      <c r="AX40" s="182"/>
      <c r="AY40" s="182"/>
      <c r="AZ40" s="182"/>
      <c r="BA40" s="182"/>
      <c r="BB40" s="183"/>
      <c r="BC40" s="191" t="s">
        <v>22</v>
      </c>
      <c r="BD40" s="192"/>
      <c r="BE40" s="192"/>
      <c r="BF40" s="192"/>
      <c r="BG40" s="192"/>
      <c r="BH40" s="192"/>
      <c r="BI40" s="192"/>
      <c r="BJ40" s="192"/>
      <c r="BK40" s="192"/>
      <c r="BL40" s="192"/>
      <c r="BM40" s="193"/>
      <c r="BN40" s="265">
        <f>SUM(BN38:CB39)</f>
        <v>0</v>
      </c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7"/>
    </row>
    <row r="41" spans="1:80" ht="14.25" customHeight="1" x14ac:dyDescent="0.2"/>
    <row r="42" spans="1:80" s="86" customFormat="1" ht="15.75" x14ac:dyDescent="0.25">
      <c r="A42" s="86" t="s">
        <v>114</v>
      </c>
      <c r="S42" s="254" t="s">
        <v>346</v>
      </c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</row>
    <row r="43" spans="1:80" s="25" customFormat="1" ht="9.7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</row>
    <row r="44" spans="1:80" x14ac:dyDescent="0.2">
      <c r="A44" s="149" t="s">
        <v>116</v>
      </c>
      <c r="B44" s="150"/>
      <c r="C44" s="150"/>
      <c r="D44" s="151"/>
      <c r="E44" s="149" t="s">
        <v>148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1"/>
      <c r="AS44" s="149" t="s">
        <v>150</v>
      </c>
      <c r="AT44" s="150"/>
      <c r="AU44" s="150"/>
      <c r="AV44" s="150"/>
      <c r="AW44" s="150"/>
      <c r="AX44" s="150"/>
      <c r="AY44" s="150"/>
      <c r="AZ44" s="150"/>
      <c r="BA44" s="150"/>
      <c r="BB44" s="151"/>
      <c r="BC44" s="149" t="s">
        <v>230</v>
      </c>
      <c r="BD44" s="150"/>
      <c r="BE44" s="150"/>
      <c r="BF44" s="150"/>
      <c r="BG44" s="150"/>
      <c r="BH44" s="150"/>
      <c r="BI44" s="150"/>
      <c r="BJ44" s="150"/>
      <c r="BK44" s="150"/>
      <c r="BL44" s="150"/>
      <c r="BM44" s="151"/>
      <c r="BN44" s="149" t="s">
        <v>151</v>
      </c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1"/>
    </row>
    <row r="45" spans="1:80" x14ac:dyDescent="0.2">
      <c r="A45" s="146" t="s">
        <v>123</v>
      </c>
      <c r="B45" s="147"/>
      <c r="C45" s="147"/>
      <c r="D45" s="148"/>
      <c r="E45" s="146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46"/>
      <c r="AT45" s="147"/>
      <c r="AU45" s="147"/>
      <c r="AV45" s="147"/>
      <c r="AW45" s="147"/>
      <c r="AX45" s="147"/>
      <c r="AY45" s="147"/>
      <c r="AZ45" s="147"/>
      <c r="BA45" s="147"/>
      <c r="BB45" s="148"/>
      <c r="BC45" s="146" t="s">
        <v>231</v>
      </c>
      <c r="BD45" s="147"/>
      <c r="BE45" s="147"/>
      <c r="BF45" s="147"/>
      <c r="BG45" s="147"/>
      <c r="BH45" s="147"/>
      <c r="BI45" s="147"/>
      <c r="BJ45" s="147"/>
      <c r="BK45" s="147"/>
      <c r="BL45" s="147"/>
      <c r="BM45" s="148"/>
      <c r="BN45" s="146" t="s">
        <v>232</v>
      </c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8"/>
    </row>
    <row r="46" spans="1:80" x14ac:dyDescent="0.2">
      <c r="A46" s="146"/>
      <c r="B46" s="147"/>
      <c r="C46" s="147"/>
      <c r="D46" s="148"/>
      <c r="E46" s="146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8"/>
      <c r="AS46" s="146"/>
      <c r="AT46" s="147"/>
      <c r="AU46" s="147"/>
      <c r="AV46" s="147"/>
      <c r="AW46" s="147"/>
      <c r="AX46" s="147"/>
      <c r="AY46" s="147"/>
      <c r="AZ46" s="147"/>
      <c r="BA46" s="147"/>
      <c r="BB46" s="148"/>
      <c r="BC46" s="146" t="s">
        <v>158</v>
      </c>
      <c r="BD46" s="147"/>
      <c r="BE46" s="147"/>
      <c r="BF46" s="147"/>
      <c r="BG46" s="147"/>
      <c r="BH46" s="147"/>
      <c r="BI46" s="147"/>
      <c r="BJ46" s="147"/>
      <c r="BK46" s="147"/>
      <c r="BL46" s="147"/>
      <c r="BM46" s="148"/>
      <c r="BN46" s="146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8"/>
    </row>
    <row r="47" spans="1:80" x14ac:dyDescent="0.2">
      <c r="A47" s="143"/>
      <c r="B47" s="144"/>
      <c r="C47" s="144"/>
      <c r="D47" s="145"/>
      <c r="E47" s="143">
        <v>1</v>
      </c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5"/>
      <c r="AS47" s="143">
        <v>2</v>
      </c>
      <c r="AT47" s="144"/>
      <c r="AU47" s="144"/>
      <c r="AV47" s="144"/>
      <c r="AW47" s="144"/>
      <c r="AX47" s="144"/>
      <c r="AY47" s="144"/>
      <c r="AZ47" s="144"/>
      <c r="BA47" s="144"/>
      <c r="BB47" s="145"/>
      <c r="BC47" s="143">
        <v>3</v>
      </c>
      <c r="BD47" s="144"/>
      <c r="BE47" s="144"/>
      <c r="BF47" s="144"/>
      <c r="BG47" s="144"/>
      <c r="BH47" s="144"/>
      <c r="BI47" s="144"/>
      <c r="BJ47" s="144"/>
      <c r="BK47" s="144"/>
      <c r="BL47" s="144"/>
      <c r="BM47" s="145"/>
      <c r="BN47" s="143">
        <v>4</v>
      </c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5"/>
    </row>
    <row r="48" spans="1:80" x14ac:dyDescent="0.2">
      <c r="A48" s="157">
        <v>1</v>
      </c>
      <c r="B48" s="158"/>
      <c r="C48" s="158"/>
      <c r="D48" s="159"/>
      <c r="E48" s="268" t="s">
        <v>347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9"/>
      <c r="AS48" s="276">
        <v>306</v>
      </c>
      <c r="AT48" s="161"/>
      <c r="AU48" s="161"/>
      <c r="AV48" s="161"/>
      <c r="AW48" s="161"/>
      <c r="AX48" s="161"/>
      <c r="AY48" s="161"/>
      <c r="AZ48" s="161"/>
      <c r="BA48" s="161"/>
      <c r="BB48" s="162"/>
      <c r="BC48" s="175">
        <f>BN48/AS48</f>
        <v>708.39869281045753</v>
      </c>
      <c r="BD48" s="176"/>
      <c r="BE48" s="176"/>
      <c r="BF48" s="176"/>
      <c r="BG48" s="176"/>
      <c r="BH48" s="176"/>
      <c r="BI48" s="176"/>
      <c r="BJ48" s="176"/>
      <c r="BK48" s="176"/>
      <c r="BL48" s="176"/>
      <c r="BM48" s="177"/>
      <c r="BN48" s="273">
        <f>180000+36770</f>
        <v>216770</v>
      </c>
      <c r="BO48" s="274"/>
      <c r="BP48" s="274"/>
      <c r="BQ48" s="274"/>
      <c r="BR48" s="274"/>
      <c r="BS48" s="274"/>
      <c r="BT48" s="274"/>
      <c r="BU48" s="274"/>
      <c r="BV48" s="274"/>
      <c r="BW48" s="274"/>
      <c r="BX48" s="274"/>
      <c r="BY48" s="274"/>
      <c r="BZ48" s="274"/>
      <c r="CA48" s="274"/>
      <c r="CB48" s="275"/>
    </row>
    <row r="49" spans="1:80" x14ac:dyDescent="0.2">
      <c r="A49" s="157">
        <v>2</v>
      </c>
      <c r="B49" s="158"/>
      <c r="C49" s="158"/>
      <c r="D49" s="159"/>
      <c r="E49" s="268" t="s">
        <v>349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9"/>
      <c r="AS49" s="160">
        <v>10</v>
      </c>
      <c r="AT49" s="161"/>
      <c r="AU49" s="161"/>
      <c r="AV49" s="161"/>
      <c r="AW49" s="161"/>
      <c r="AX49" s="161"/>
      <c r="AY49" s="161"/>
      <c r="AZ49" s="161"/>
      <c r="BA49" s="161"/>
      <c r="BB49" s="162"/>
      <c r="BC49" s="232">
        <v>29000</v>
      </c>
      <c r="BD49" s="164"/>
      <c r="BE49" s="164"/>
      <c r="BF49" s="164"/>
      <c r="BG49" s="164"/>
      <c r="BH49" s="164"/>
      <c r="BI49" s="164"/>
      <c r="BJ49" s="164"/>
      <c r="BK49" s="164"/>
      <c r="BL49" s="164"/>
      <c r="BM49" s="165"/>
      <c r="BN49" s="273"/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5"/>
    </row>
    <row r="50" spans="1:80" x14ac:dyDescent="0.2">
      <c r="A50" s="157"/>
      <c r="B50" s="158"/>
      <c r="C50" s="158"/>
      <c r="D50" s="159"/>
      <c r="E50" s="178" t="s">
        <v>146</v>
      </c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80"/>
      <c r="AS50" s="181" t="s">
        <v>22</v>
      </c>
      <c r="AT50" s="182"/>
      <c r="AU50" s="182"/>
      <c r="AV50" s="182"/>
      <c r="AW50" s="182"/>
      <c r="AX50" s="182"/>
      <c r="AY50" s="182"/>
      <c r="AZ50" s="182"/>
      <c r="BA50" s="182"/>
      <c r="BB50" s="183"/>
      <c r="BC50" s="191" t="s">
        <v>22</v>
      </c>
      <c r="BD50" s="192"/>
      <c r="BE50" s="192"/>
      <c r="BF50" s="192"/>
      <c r="BG50" s="192"/>
      <c r="BH50" s="192"/>
      <c r="BI50" s="192"/>
      <c r="BJ50" s="192"/>
      <c r="BK50" s="192"/>
      <c r="BL50" s="192"/>
      <c r="BM50" s="193"/>
      <c r="BN50" s="265">
        <f>SUM(BN48:CB49)</f>
        <v>216770</v>
      </c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7"/>
    </row>
    <row r="51" spans="1:80" ht="14.25" customHeight="1" x14ac:dyDescent="0.2"/>
    <row r="53" spans="1:80" s="86" customFormat="1" ht="15.75" x14ac:dyDescent="0.25">
      <c r="A53" s="86" t="s">
        <v>114</v>
      </c>
      <c r="S53" s="254" t="s">
        <v>348</v>
      </c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A53" s="254"/>
      <c r="CB53" s="254"/>
    </row>
    <row r="54" spans="1:80" s="25" customFormat="1" ht="9.7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</row>
    <row r="55" spans="1:80" x14ac:dyDescent="0.2">
      <c r="A55" s="149" t="s">
        <v>116</v>
      </c>
      <c r="B55" s="150"/>
      <c r="C55" s="150"/>
      <c r="D55" s="151"/>
      <c r="E55" s="149" t="s">
        <v>148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1"/>
      <c r="AS55" s="149" t="s">
        <v>150</v>
      </c>
      <c r="AT55" s="150"/>
      <c r="AU55" s="150"/>
      <c r="AV55" s="150"/>
      <c r="AW55" s="150"/>
      <c r="AX55" s="150"/>
      <c r="AY55" s="150"/>
      <c r="AZ55" s="150"/>
      <c r="BA55" s="150"/>
      <c r="BB55" s="151"/>
      <c r="BC55" s="149" t="s">
        <v>230</v>
      </c>
      <c r="BD55" s="150"/>
      <c r="BE55" s="150"/>
      <c r="BF55" s="150"/>
      <c r="BG55" s="150"/>
      <c r="BH55" s="150"/>
      <c r="BI55" s="150"/>
      <c r="BJ55" s="150"/>
      <c r="BK55" s="150"/>
      <c r="BL55" s="150"/>
      <c r="BM55" s="151"/>
      <c r="BN55" s="149" t="s">
        <v>151</v>
      </c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1"/>
    </row>
    <row r="56" spans="1:80" x14ac:dyDescent="0.2">
      <c r="A56" s="146" t="s">
        <v>123</v>
      </c>
      <c r="B56" s="147"/>
      <c r="C56" s="147"/>
      <c r="D56" s="148"/>
      <c r="E56" s="146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8"/>
      <c r="AS56" s="146"/>
      <c r="AT56" s="147"/>
      <c r="AU56" s="147"/>
      <c r="AV56" s="147"/>
      <c r="AW56" s="147"/>
      <c r="AX56" s="147"/>
      <c r="AY56" s="147"/>
      <c r="AZ56" s="147"/>
      <c r="BA56" s="147"/>
      <c r="BB56" s="148"/>
      <c r="BC56" s="146" t="s">
        <v>231</v>
      </c>
      <c r="BD56" s="147"/>
      <c r="BE56" s="147"/>
      <c r="BF56" s="147"/>
      <c r="BG56" s="147"/>
      <c r="BH56" s="147"/>
      <c r="BI56" s="147"/>
      <c r="BJ56" s="147"/>
      <c r="BK56" s="147"/>
      <c r="BL56" s="147"/>
      <c r="BM56" s="148"/>
      <c r="BN56" s="146" t="s">
        <v>232</v>
      </c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147"/>
      <c r="CA56" s="147"/>
      <c r="CB56" s="148"/>
    </row>
    <row r="57" spans="1:80" x14ac:dyDescent="0.2">
      <c r="A57" s="146"/>
      <c r="B57" s="147"/>
      <c r="C57" s="147"/>
      <c r="D57" s="148"/>
      <c r="E57" s="146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8"/>
      <c r="AS57" s="146"/>
      <c r="AT57" s="147"/>
      <c r="AU57" s="147"/>
      <c r="AV57" s="147"/>
      <c r="AW57" s="147"/>
      <c r="AX57" s="147"/>
      <c r="AY57" s="147"/>
      <c r="AZ57" s="147"/>
      <c r="BA57" s="147"/>
      <c r="BB57" s="148"/>
      <c r="BC57" s="146" t="s">
        <v>158</v>
      </c>
      <c r="BD57" s="147"/>
      <c r="BE57" s="147"/>
      <c r="BF57" s="147"/>
      <c r="BG57" s="147"/>
      <c r="BH57" s="147"/>
      <c r="BI57" s="147"/>
      <c r="BJ57" s="147"/>
      <c r="BK57" s="147"/>
      <c r="BL57" s="147"/>
      <c r="BM57" s="148"/>
      <c r="BN57" s="146"/>
      <c r="BO57" s="147"/>
      <c r="BP57" s="147"/>
      <c r="BQ57" s="147"/>
      <c r="BR57" s="147"/>
      <c r="BS57" s="147"/>
      <c r="BT57" s="147"/>
      <c r="BU57" s="147"/>
      <c r="BV57" s="147"/>
      <c r="BW57" s="147"/>
      <c r="BX57" s="147"/>
      <c r="BY57" s="147"/>
      <c r="BZ57" s="147"/>
      <c r="CA57" s="147"/>
      <c r="CB57" s="148"/>
    </row>
    <row r="58" spans="1:80" x14ac:dyDescent="0.2">
      <c r="A58" s="143"/>
      <c r="B58" s="144"/>
      <c r="C58" s="144"/>
      <c r="D58" s="145"/>
      <c r="E58" s="143">
        <v>1</v>
      </c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5"/>
      <c r="AS58" s="143">
        <v>2</v>
      </c>
      <c r="AT58" s="144"/>
      <c r="AU58" s="144"/>
      <c r="AV58" s="144"/>
      <c r="AW58" s="144"/>
      <c r="AX58" s="144"/>
      <c r="AY58" s="144"/>
      <c r="AZ58" s="144"/>
      <c r="BA58" s="144"/>
      <c r="BB58" s="145"/>
      <c r="BC58" s="143">
        <v>3</v>
      </c>
      <c r="BD58" s="144"/>
      <c r="BE58" s="144"/>
      <c r="BF58" s="144"/>
      <c r="BG58" s="144"/>
      <c r="BH58" s="144"/>
      <c r="BI58" s="144"/>
      <c r="BJ58" s="144"/>
      <c r="BK58" s="144"/>
      <c r="BL58" s="144"/>
      <c r="BM58" s="145"/>
      <c r="BN58" s="143">
        <v>4</v>
      </c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5"/>
    </row>
    <row r="59" spans="1:80" x14ac:dyDescent="0.2">
      <c r="A59" s="157">
        <v>1</v>
      </c>
      <c r="B59" s="158"/>
      <c r="C59" s="158"/>
      <c r="D59" s="159"/>
      <c r="E59" s="268" t="s">
        <v>350</v>
      </c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9"/>
      <c r="AS59" s="160">
        <v>8</v>
      </c>
      <c r="AT59" s="161"/>
      <c r="AU59" s="161"/>
      <c r="AV59" s="161"/>
      <c r="AW59" s="161"/>
      <c r="AX59" s="161"/>
      <c r="AY59" s="161"/>
      <c r="AZ59" s="161"/>
      <c r="BA59" s="161"/>
      <c r="BB59" s="162"/>
      <c r="BC59" s="232">
        <f>BN59/AS59</f>
        <v>0</v>
      </c>
      <c r="BD59" s="164"/>
      <c r="BE59" s="164"/>
      <c r="BF59" s="164"/>
      <c r="BG59" s="164"/>
      <c r="BH59" s="164"/>
      <c r="BI59" s="164"/>
      <c r="BJ59" s="164"/>
      <c r="BK59" s="164"/>
      <c r="BL59" s="164"/>
      <c r="BM59" s="165"/>
      <c r="BN59" s="273"/>
      <c r="BO59" s="274"/>
      <c r="BP59" s="274"/>
      <c r="BQ59" s="274"/>
      <c r="BR59" s="274"/>
      <c r="BS59" s="274"/>
      <c r="BT59" s="274"/>
      <c r="BU59" s="274"/>
      <c r="BV59" s="274"/>
      <c r="BW59" s="274"/>
      <c r="BX59" s="274"/>
      <c r="BY59" s="274"/>
      <c r="BZ59" s="274"/>
      <c r="CA59" s="274"/>
      <c r="CB59" s="275"/>
    </row>
    <row r="60" spans="1:80" x14ac:dyDescent="0.2">
      <c r="A60" s="157">
        <v>2</v>
      </c>
      <c r="B60" s="158"/>
      <c r="C60" s="158"/>
      <c r="D60" s="159"/>
      <c r="E60" s="268" t="s">
        <v>351</v>
      </c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9"/>
      <c r="AS60" s="160">
        <v>4</v>
      </c>
      <c r="AT60" s="161"/>
      <c r="AU60" s="161"/>
      <c r="AV60" s="161"/>
      <c r="AW60" s="161"/>
      <c r="AX60" s="161"/>
      <c r="AY60" s="161"/>
      <c r="AZ60" s="161"/>
      <c r="BA60" s="161"/>
      <c r="BB60" s="162"/>
      <c r="BC60" s="232">
        <f>BN60/AS60</f>
        <v>0</v>
      </c>
      <c r="BD60" s="164"/>
      <c r="BE60" s="164"/>
      <c r="BF60" s="164"/>
      <c r="BG60" s="164"/>
      <c r="BH60" s="164"/>
      <c r="BI60" s="164"/>
      <c r="BJ60" s="164"/>
      <c r="BK60" s="164"/>
      <c r="BL60" s="164"/>
      <c r="BM60" s="165"/>
      <c r="BN60" s="273"/>
      <c r="BO60" s="274"/>
      <c r="BP60" s="274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5"/>
    </row>
    <row r="61" spans="1:80" x14ac:dyDescent="0.2">
      <c r="A61" s="157"/>
      <c r="B61" s="158"/>
      <c r="C61" s="158"/>
      <c r="D61" s="159"/>
      <c r="E61" s="178" t="s">
        <v>146</v>
      </c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80"/>
      <c r="AS61" s="181" t="s">
        <v>22</v>
      </c>
      <c r="AT61" s="182"/>
      <c r="AU61" s="182"/>
      <c r="AV61" s="182"/>
      <c r="AW61" s="182"/>
      <c r="AX61" s="182"/>
      <c r="AY61" s="182"/>
      <c r="AZ61" s="182"/>
      <c r="BA61" s="182"/>
      <c r="BB61" s="183"/>
      <c r="BC61" s="191" t="s">
        <v>22</v>
      </c>
      <c r="BD61" s="192"/>
      <c r="BE61" s="192"/>
      <c r="BF61" s="192"/>
      <c r="BG61" s="192"/>
      <c r="BH61" s="192"/>
      <c r="BI61" s="192"/>
      <c r="BJ61" s="192"/>
      <c r="BK61" s="192"/>
      <c r="BL61" s="192"/>
      <c r="BM61" s="193"/>
      <c r="BN61" s="265">
        <f>SUM(BN59:CB60)</f>
        <v>0</v>
      </c>
      <c r="BO61" s="266"/>
      <c r="BP61" s="266"/>
      <c r="BQ61" s="266"/>
      <c r="BR61" s="266"/>
      <c r="BS61" s="266"/>
      <c r="BT61" s="266"/>
      <c r="BU61" s="266"/>
      <c r="BV61" s="266"/>
      <c r="BW61" s="266"/>
      <c r="BX61" s="266"/>
      <c r="BY61" s="266"/>
      <c r="BZ61" s="266"/>
      <c r="CA61" s="266"/>
      <c r="CB61" s="267"/>
    </row>
    <row r="62" spans="1:80" x14ac:dyDescent="0.2">
      <c r="A62" s="36"/>
      <c r="B62" s="36"/>
      <c r="C62" s="36"/>
      <c r="D62" s="36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</row>
    <row r="63" spans="1:80" s="86" customFormat="1" ht="15.75" x14ac:dyDescent="0.25">
      <c r="A63" s="86" t="s">
        <v>114</v>
      </c>
      <c r="S63" s="254" t="s">
        <v>352</v>
      </c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A63" s="254"/>
      <c r="CB63" s="254"/>
    </row>
    <row r="64" spans="1:80" s="25" customFormat="1" ht="9.7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</row>
    <row r="65" spans="1:80" x14ac:dyDescent="0.2">
      <c r="A65" s="149" t="s">
        <v>116</v>
      </c>
      <c r="B65" s="150"/>
      <c r="C65" s="150"/>
      <c r="D65" s="151"/>
      <c r="E65" s="149" t="s">
        <v>148</v>
      </c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1"/>
      <c r="AS65" s="149" t="s">
        <v>150</v>
      </c>
      <c r="AT65" s="150"/>
      <c r="AU65" s="150"/>
      <c r="AV65" s="150"/>
      <c r="AW65" s="150"/>
      <c r="AX65" s="150"/>
      <c r="AY65" s="150"/>
      <c r="AZ65" s="150"/>
      <c r="BA65" s="150"/>
      <c r="BB65" s="151"/>
      <c r="BC65" s="149" t="s">
        <v>230</v>
      </c>
      <c r="BD65" s="150"/>
      <c r="BE65" s="150"/>
      <c r="BF65" s="150"/>
      <c r="BG65" s="150"/>
      <c r="BH65" s="150"/>
      <c r="BI65" s="150"/>
      <c r="BJ65" s="150"/>
      <c r="BK65" s="150"/>
      <c r="BL65" s="150"/>
      <c r="BM65" s="151"/>
      <c r="BN65" s="149" t="s">
        <v>151</v>
      </c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1"/>
    </row>
    <row r="66" spans="1:80" x14ac:dyDescent="0.2">
      <c r="A66" s="146" t="s">
        <v>123</v>
      </c>
      <c r="B66" s="147"/>
      <c r="C66" s="147"/>
      <c r="D66" s="148"/>
      <c r="E66" s="146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8"/>
      <c r="AS66" s="146"/>
      <c r="AT66" s="147"/>
      <c r="AU66" s="147"/>
      <c r="AV66" s="147"/>
      <c r="AW66" s="147"/>
      <c r="AX66" s="147"/>
      <c r="AY66" s="147"/>
      <c r="AZ66" s="147"/>
      <c r="BA66" s="147"/>
      <c r="BB66" s="148"/>
      <c r="BC66" s="146" t="s">
        <v>231</v>
      </c>
      <c r="BD66" s="147"/>
      <c r="BE66" s="147"/>
      <c r="BF66" s="147"/>
      <c r="BG66" s="147"/>
      <c r="BH66" s="147"/>
      <c r="BI66" s="147"/>
      <c r="BJ66" s="147"/>
      <c r="BK66" s="147"/>
      <c r="BL66" s="147"/>
      <c r="BM66" s="148"/>
      <c r="BN66" s="146" t="s">
        <v>232</v>
      </c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  <c r="CA66" s="147"/>
      <c r="CB66" s="148"/>
    </row>
    <row r="67" spans="1:80" x14ac:dyDescent="0.2">
      <c r="A67" s="146"/>
      <c r="B67" s="147"/>
      <c r="C67" s="147"/>
      <c r="D67" s="148"/>
      <c r="E67" s="146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8"/>
      <c r="AS67" s="146"/>
      <c r="AT67" s="147"/>
      <c r="AU67" s="147"/>
      <c r="AV67" s="147"/>
      <c r="AW67" s="147"/>
      <c r="AX67" s="147"/>
      <c r="AY67" s="147"/>
      <c r="AZ67" s="147"/>
      <c r="BA67" s="147"/>
      <c r="BB67" s="148"/>
      <c r="BC67" s="146" t="s">
        <v>158</v>
      </c>
      <c r="BD67" s="147"/>
      <c r="BE67" s="147"/>
      <c r="BF67" s="147"/>
      <c r="BG67" s="147"/>
      <c r="BH67" s="147"/>
      <c r="BI67" s="147"/>
      <c r="BJ67" s="147"/>
      <c r="BK67" s="147"/>
      <c r="BL67" s="147"/>
      <c r="BM67" s="148"/>
      <c r="BN67" s="146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  <c r="CA67" s="147"/>
      <c r="CB67" s="148"/>
    </row>
    <row r="68" spans="1:80" x14ac:dyDescent="0.2">
      <c r="A68" s="143"/>
      <c r="B68" s="144"/>
      <c r="C68" s="144"/>
      <c r="D68" s="145"/>
      <c r="E68" s="143">
        <v>1</v>
      </c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5"/>
      <c r="AS68" s="143">
        <v>2</v>
      </c>
      <c r="AT68" s="144"/>
      <c r="AU68" s="144"/>
      <c r="AV68" s="144"/>
      <c r="AW68" s="144"/>
      <c r="AX68" s="144"/>
      <c r="AY68" s="144"/>
      <c r="AZ68" s="144"/>
      <c r="BA68" s="144"/>
      <c r="BB68" s="145"/>
      <c r="BC68" s="143">
        <v>3</v>
      </c>
      <c r="BD68" s="144"/>
      <c r="BE68" s="144"/>
      <c r="BF68" s="144"/>
      <c r="BG68" s="144"/>
      <c r="BH68" s="144"/>
      <c r="BI68" s="144"/>
      <c r="BJ68" s="144"/>
      <c r="BK68" s="144"/>
      <c r="BL68" s="144"/>
      <c r="BM68" s="145"/>
      <c r="BN68" s="143">
        <v>4</v>
      </c>
      <c r="BO68" s="144"/>
      <c r="BP68" s="144"/>
      <c r="BQ68" s="144"/>
      <c r="BR68" s="144"/>
      <c r="BS68" s="144"/>
      <c r="BT68" s="144"/>
      <c r="BU68" s="144"/>
      <c r="BV68" s="144"/>
      <c r="BW68" s="144"/>
      <c r="BX68" s="144"/>
      <c r="BY68" s="144"/>
      <c r="BZ68" s="144"/>
      <c r="CA68" s="144"/>
      <c r="CB68" s="145"/>
    </row>
    <row r="69" spans="1:80" x14ac:dyDescent="0.2">
      <c r="A69" s="157">
        <v>1</v>
      </c>
      <c r="B69" s="158"/>
      <c r="C69" s="158"/>
      <c r="D69" s="159"/>
      <c r="E69" s="268" t="s">
        <v>353</v>
      </c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9"/>
      <c r="AS69" s="160">
        <v>45</v>
      </c>
      <c r="AT69" s="161"/>
      <c r="AU69" s="161"/>
      <c r="AV69" s="161"/>
      <c r="AW69" s="161"/>
      <c r="AX69" s="161"/>
      <c r="AY69" s="161"/>
      <c r="AZ69" s="161"/>
      <c r="BA69" s="161"/>
      <c r="BB69" s="162"/>
      <c r="BC69" s="175">
        <f>BN69/AS69</f>
        <v>0</v>
      </c>
      <c r="BD69" s="176"/>
      <c r="BE69" s="176"/>
      <c r="BF69" s="176"/>
      <c r="BG69" s="176"/>
      <c r="BH69" s="176"/>
      <c r="BI69" s="176"/>
      <c r="BJ69" s="176"/>
      <c r="BK69" s="176"/>
      <c r="BL69" s="176"/>
      <c r="BM69" s="177"/>
      <c r="BN69" s="273"/>
      <c r="BO69" s="274"/>
      <c r="BP69" s="274"/>
      <c r="BQ69" s="274"/>
      <c r="BR69" s="274"/>
      <c r="BS69" s="274"/>
      <c r="BT69" s="274"/>
      <c r="BU69" s="274"/>
      <c r="BV69" s="274"/>
      <c r="BW69" s="274"/>
      <c r="BX69" s="274"/>
      <c r="BY69" s="274"/>
      <c r="BZ69" s="274"/>
      <c r="CA69" s="274"/>
      <c r="CB69" s="275"/>
    </row>
    <row r="70" spans="1:80" x14ac:dyDescent="0.2">
      <c r="A70" s="157">
        <v>2</v>
      </c>
      <c r="B70" s="158"/>
      <c r="C70" s="158"/>
      <c r="D70" s="159"/>
      <c r="E70" s="26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9"/>
      <c r="AS70" s="160"/>
      <c r="AT70" s="161"/>
      <c r="AU70" s="161"/>
      <c r="AV70" s="161"/>
      <c r="AW70" s="161"/>
      <c r="AX70" s="161"/>
      <c r="AY70" s="161"/>
      <c r="AZ70" s="161"/>
      <c r="BA70" s="161"/>
      <c r="BB70" s="162"/>
      <c r="BC70" s="232"/>
      <c r="BD70" s="164"/>
      <c r="BE70" s="164"/>
      <c r="BF70" s="164"/>
      <c r="BG70" s="164"/>
      <c r="BH70" s="164"/>
      <c r="BI70" s="164"/>
      <c r="BJ70" s="164"/>
      <c r="BK70" s="164"/>
      <c r="BL70" s="164"/>
      <c r="BM70" s="165"/>
      <c r="BN70" s="273"/>
      <c r="BO70" s="274"/>
      <c r="BP70" s="274"/>
      <c r="BQ70" s="274"/>
      <c r="BR70" s="274"/>
      <c r="BS70" s="274"/>
      <c r="BT70" s="274"/>
      <c r="BU70" s="274"/>
      <c r="BV70" s="274"/>
      <c r="BW70" s="274"/>
      <c r="BX70" s="274"/>
      <c r="BY70" s="274"/>
      <c r="BZ70" s="274"/>
      <c r="CA70" s="274"/>
      <c r="CB70" s="275"/>
    </row>
    <row r="71" spans="1:80" x14ac:dyDescent="0.2">
      <c r="A71" s="157"/>
      <c r="B71" s="158"/>
      <c r="C71" s="158"/>
      <c r="D71" s="159"/>
      <c r="E71" s="178" t="s">
        <v>146</v>
      </c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80"/>
      <c r="AS71" s="181" t="s">
        <v>22</v>
      </c>
      <c r="AT71" s="182"/>
      <c r="AU71" s="182"/>
      <c r="AV71" s="182"/>
      <c r="AW71" s="182"/>
      <c r="AX71" s="182"/>
      <c r="AY71" s="182"/>
      <c r="AZ71" s="182"/>
      <c r="BA71" s="182"/>
      <c r="BB71" s="183"/>
      <c r="BC71" s="191" t="s">
        <v>22</v>
      </c>
      <c r="BD71" s="192"/>
      <c r="BE71" s="192"/>
      <c r="BF71" s="192"/>
      <c r="BG71" s="192"/>
      <c r="BH71" s="192"/>
      <c r="BI71" s="192"/>
      <c r="BJ71" s="192"/>
      <c r="BK71" s="192"/>
      <c r="BL71" s="192"/>
      <c r="BM71" s="193"/>
      <c r="BN71" s="265">
        <f>SUM(BN69:CB70)</f>
        <v>0</v>
      </c>
      <c r="BO71" s="266"/>
      <c r="BP71" s="266"/>
      <c r="BQ71" s="266"/>
      <c r="BR71" s="266"/>
      <c r="BS71" s="266"/>
      <c r="BT71" s="266"/>
      <c r="BU71" s="266"/>
      <c r="BV71" s="266"/>
      <c r="BW71" s="266"/>
      <c r="BX71" s="266"/>
      <c r="BY71" s="266"/>
      <c r="BZ71" s="266"/>
      <c r="CA71" s="266"/>
      <c r="CB71" s="267"/>
    </row>
    <row r="74" spans="1:80" x14ac:dyDescent="0.2">
      <c r="C74" s="26" t="str">
        <f>'стр 1'!J10</f>
        <v>Директор</v>
      </c>
      <c r="U74" s="26" t="str">
        <f>'стр 1'!M12</f>
        <v xml:space="preserve">Е.В.Котлова </v>
      </c>
    </row>
  </sheetData>
  <mergeCells count="238">
    <mergeCell ref="A71:D71"/>
    <mergeCell ref="E71:AR71"/>
    <mergeCell ref="AS71:BB71"/>
    <mergeCell ref="BC71:BM71"/>
    <mergeCell ref="BN71:CB71"/>
    <mergeCell ref="A69:D69"/>
    <mergeCell ref="E69:AR69"/>
    <mergeCell ref="AS69:BB69"/>
    <mergeCell ref="BC69:BM69"/>
    <mergeCell ref="BN69:CB69"/>
    <mergeCell ref="A70:D70"/>
    <mergeCell ref="E70:AR70"/>
    <mergeCell ref="AS70:BB70"/>
    <mergeCell ref="BC70:BM70"/>
    <mergeCell ref="BN70:CB70"/>
    <mergeCell ref="A67:D67"/>
    <mergeCell ref="E67:AR67"/>
    <mergeCell ref="AS67:BB67"/>
    <mergeCell ref="BC67:BM67"/>
    <mergeCell ref="BN67:CB67"/>
    <mergeCell ref="A68:D68"/>
    <mergeCell ref="E68:AR68"/>
    <mergeCell ref="AS68:BB68"/>
    <mergeCell ref="BC68:BM68"/>
    <mergeCell ref="BN68:CB68"/>
    <mergeCell ref="S63:CB63"/>
    <mergeCell ref="A65:D65"/>
    <mergeCell ref="E65:AR65"/>
    <mergeCell ref="AS65:BB65"/>
    <mergeCell ref="BC65:BM65"/>
    <mergeCell ref="BN65:CB65"/>
    <mergeCell ref="A66:D66"/>
    <mergeCell ref="E66:AR66"/>
    <mergeCell ref="AS66:BB66"/>
    <mergeCell ref="BC66:BM66"/>
    <mergeCell ref="BN66:CB66"/>
    <mergeCell ref="A44:D44"/>
    <mergeCell ref="E44:AR44"/>
    <mergeCell ref="AS44:BB44"/>
    <mergeCell ref="BC44:BM44"/>
    <mergeCell ref="BN44:CB44"/>
    <mergeCell ref="S42:CB42"/>
    <mergeCell ref="A49:D49"/>
    <mergeCell ref="E49:AR49"/>
    <mergeCell ref="AS49:BB49"/>
    <mergeCell ref="BC49:BM49"/>
    <mergeCell ref="BN49:CB49"/>
    <mergeCell ref="A47:D47"/>
    <mergeCell ref="E47:AR47"/>
    <mergeCell ref="AS47:BB47"/>
    <mergeCell ref="BC47:BM47"/>
    <mergeCell ref="BN47:CB47"/>
    <mergeCell ref="A48:D48"/>
    <mergeCell ref="E48:AR48"/>
    <mergeCell ref="AS48:BB48"/>
    <mergeCell ref="BC48:BM48"/>
    <mergeCell ref="BN48:CB48"/>
    <mergeCell ref="A45:D45"/>
    <mergeCell ref="E45:AR45"/>
    <mergeCell ref="AS45:BB45"/>
    <mergeCell ref="A61:D61"/>
    <mergeCell ref="E61:AR61"/>
    <mergeCell ref="AS61:BB61"/>
    <mergeCell ref="BC61:BM61"/>
    <mergeCell ref="BN61:CB61"/>
    <mergeCell ref="BC45:BM45"/>
    <mergeCell ref="BN45:CB45"/>
    <mergeCell ref="A46:D46"/>
    <mergeCell ref="E46:AR46"/>
    <mergeCell ref="AS46:BB46"/>
    <mergeCell ref="BC46:BM46"/>
    <mergeCell ref="BN46:CB46"/>
    <mergeCell ref="A50:D50"/>
    <mergeCell ref="E50:AR50"/>
    <mergeCell ref="AS50:BB50"/>
    <mergeCell ref="BC50:BM50"/>
    <mergeCell ref="BN50:CB50"/>
    <mergeCell ref="A59:D59"/>
    <mergeCell ref="E59:AR59"/>
    <mergeCell ref="AS59:BB59"/>
    <mergeCell ref="BC59:BM59"/>
    <mergeCell ref="BN59:CB59"/>
    <mergeCell ref="A60:D60"/>
    <mergeCell ref="E60:AR60"/>
    <mergeCell ref="AS60:BB60"/>
    <mergeCell ref="BC60:BM60"/>
    <mergeCell ref="BN60:CB60"/>
    <mergeCell ref="A57:D57"/>
    <mergeCell ref="E57:AR57"/>
    <mergeCell ref="AS57:BB57"/>
    <mergeCell ref="BC57:BM57"/>
    <mergeCell ref="BN57:CB57"/>
    <mergeCell ref="A58:D58"/>
    <mergeCell ref="E58:AR58"/>
    <mergeCell ref="AS58:BB58"/>
    <mergeCell ref="BC58:BM58"/>
    <mergeCell ref="BN58:CB58"/>
    <mergeCell ref="S53:CB53"/>
    <mergeCell ref="A55:D55"/>
    <mergeCell ref="E55:AR55"/>
    <mergeCell ref="AS55:BB55"/>
    <mergeCell ref="BC55:BM55"/>
    <mergeCell ref="BN55:CB55"/>
    <mergeCell ref="A56:D56"/>
    <mergeCell ref="E56:AR56"/>
    <mergeCell ref="AS56:BB56"/>
    <mergeCell ref="BC56:BM56"/>
    <mergeCell ref="BN56:CB56"/>
    <mergeCell ref="A39:D39"/>
    <mergeCell ref="E39:AR39"/>
    <mergeCell ref="AS39:BB39"/>
    <mergeCell ref="BC39:BM39"/>
    <mergeCell ref="BN39:CB39"/>
    <mergeCell ref="A40:D40"/>
    <mergeCell ref="E40:AR40"/>
    <mergeCell ref="AS40:BB40"/>
    <mergeCell ref="BC40:BM40"/>
    <mergeCell ref="BN40:CB40"/>
    <mergeCell ref="A37:D37"/>
    <mergeCell ref="E37:AR37"/>
    <mergeCell ref="AS37:BB37"/>
    <mergeCell ref="BC37:BM37"/>
    <mergeCell ref="BN37:CB37"/>
    <mergeCell ref="A38:D38"/>
    <mergeCell ref="E38:AR38"/>
    <mergeCell ref="AS38:BB38"/>
    <mergeCell ref="BC38:BM38"/>
    <mergeCell ref="BN38:CB38"/>
    <mergeCell ref="A35:D35"/>
    <mergeCell ref="E35:AR35"/>
    <mergeCell ref="AS35:BB35"/>
    <mergeCell ref="BC35:BM35"/>
    <mergeCell ref="BN35:CB35"/>
    <mergeCell ref="A36:D36"/>
    <mergeCell ref="E36:AR36"/>
    <mergeCell ref="AS36:BB36"/>
    <mergeCell ref="BC36:BM36"/>
    <mergeCell ref="BN36:CB36"/>
    <mergeCell ref="A28:D28"/>
    <mergeCell ref="E28:AR28"/>
    <mergeCell ref="AS28:BB28"/>
    <mergeCell ref="BC28:BM28"/>
    <mergeCell ref="BN28:CB28"/>
    <mergeCell ref="S32:CB32"/>
    <mergeCell ref="A34:D34"/>
    <mergeCell ref="E34:AR34"/>
    <mergeCell ref="AS34:BB34"/>
    <mergeCell ref="BC34:BM34"/>
    <mergeCell ref="BN34:CB34"/>
    <mergeCell ref="S20:CB20"/>
    <mergeCell ref="A22:D22"/>
    <mergeCell ref="E22:AR22"/>
    <mergeCell ref="AS22:BB22"/>
    <mergeCell ref="BC22:BM22"/>
    <mergeCell ref="BN22:CB22"/>
    <mergeCell ref="A23:D23"/>
    <mergeCell ref="E23:AR23"/>
    <mergeCell ref="AS23:BB23"/>
    <mergeCell ref="BC23:BM23"/>
    <mergeCell ref="BN23:CB23"/>
    <mergeCell ref="A27:D27"/>
    <mergeCell ref="E27:AR27"/>
    <mergeCell ref="AS27:BB27"/>
    <mergeCell ref="BC27:BM27"/>
    <mergeCell ref="BN27:CB27"/>
    <mergeCell ref="A24:D24"/>
    <mergeCell ref="E24:AR24"/>
    <mergeCell ref="AS24:BB24"/>
    <mergeCell ref="BC24:BM24"/>
    <mergeCell ref="BN24:CB24"/>
    <mergeCell ref="A25:D25"/>
    <mergeCell ref="E25:AR25"/>
    <mergeCell ref="AS25:BB25"/>
    <mergeCell ref="BC25:BM25"/>
    <mergeCell ref="BN25:CB25"/>
    <mergeCell ref="A26:D26"/>
    <mergeCell ref="E26:AR26"/>
    <mergeCell ref="AS26:BB26"/>
    <mergeCell ref="BC26:BM26"/>
    <mergeCell ref="BN26:CB26"/>
    <mergeCell ref="A7:D7"/>
    <mergeCell ref="E7:AR7"/>
    <mergeCell ref="A8:D8"/>
    <mergeCell ref="E8:AR8"/>
    <mergeCell ref="AS8:BB8"/>
    <mergeCell ref="BC8:BM8"/>
    <mergeCell ref="BN8:CB8"/>
    <mergeCell ref="A9:D9"/>
    <mergeCell ref="E9:AR9"/>
    <mergeCell ref="AS9:BB9"/>
    <mergeCell ref="AS7:BB7"/>
    <mergeCell ref="BC7:BM7"/>
    <mergeCell ref="BN7:CB7"/>
    <mergeCell ref="BC9:BM9"/>
    <mergeCell ref="BN9:CB9"/>
    <mergeCell ref="A1:CB1"/>
    <mergeCell ref="A2:CB2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S3:CB3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  <mergeCell ref="A12:D12"/>
    <mergeCell ref="E12:AR12"/>
    <mergeCell ref="AS12:BB12"/>
    <mergeCell ref="BC12:BM12"/>
    <mergeCell ref="BN12:CB12"/>
    <mergeCell ref="A15:D15"/>
    <mergeCell ref="E15:AR15"/>
    <mergeCell ref="AS15:BB15"/>
    <mergeCell ref="BC15:BM15"/>
    <mergeCell ref="BN15:CB15"/>
    <mergeCell ref="A13:D13"/>
    <mergeCell ref="E13:AR13"/>
    <mergeCell ref="AS13:BB13"/>
    <mergeCell ref="BC13:BM13"/>
    <mergeCell ref="BN13:CB13"/>
    <mergeCell ref="A14:D14"/>
    <mergeCell ref="E14:AR14"/>
    <mergeCell ref="AS14:BB14"/>
    <mergeCell ref="BC14:BM14"/>
    <mergeCell ref="BN14:CB14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92</vt:i4>
      </vt:variant>
    </vt:vector>
  </HeadingPairs>
  <TitlesOfParts>
    <vt:vector size="104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программные</vt:lpstr>
      <vt:lpstr>проч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1'!sub_111500</vt:lpstr>
      <vt:lpstr>'Раздел 1'!sub_111510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'221, 223'!Область_печати</vt:lpstr>
      <vt:lpstr>'225,226'!Область_печати</vt:lpstr>
      <vt:lpstr>'310,340'!Область_печати</vt:lpstr>
      <vt:lpstr>программные!Область_печати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Аида Симонян</cp:lastModifiedBy>
  <cp:lastPrinted>2020-03-17T08:44:09Z</cp:lastPrinted>
  <dcterms:created xsi:type="dcterms:W3CDTF">2019-12-05T12:32:22Z</dcterms:created>
  <dcterms:modified xsi:type="dcterms:W3CDTF">2020-03-17T08:45:43Z</dcterms:modified>
</cp:coreProperties>
</file>