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-BAZA\SkanBuh\Бурлеева\МОЯ ДОКУМЕНТАЦИЯ\2022 год\СЕССИИ\сессия ноябрь 2022\расчеты\расчет имущество\"/>
    </mc:Choice>
  </mc:AlternateContent>
  <bookViews>
    <workbookView xWindow="0" yWindow="0" windowWidth="21600" windowHeight="9435"/>
  </bookViews>
  <sheets>
    <sheet name="НИФЛ" sheetId="5" r:id="rId1"/>
  </sheets>
  <calcPr calcId="152511" calcOnSave="0"/>
</workbook>
</file>

<file path=xl/calcChain.xml><?xml version="1.0" encoding="utf-8"?>
<calcChain xmlns="http://schemas.openxmlformats.org/spreadsheetml/2006/main">
  <c r="O14" i="5" l="1"/>
  <c r="N14" i="5"/>
  <c r="M14" i="5"/>
  <c r="O13" i="5"/>
  <c r="N13" i="5"/>
  <c r="M13" i="5"/>
  <c r="T10" i="5"/>
  <c r="S10" i="5"/>
  <c r="R10" i="5"/>
  <c r="T8" i="5"/>
  <c r="S8" i="5"/>
  <c r="R8" i="5"/>
  <c r="P10" i="5"/>
  <c r="O10" i="5"/>
  <c r="N10" i="5"/>
  <c r="P9" i="5"/>
  <c r="O9" i="5"/>
  <c r="N9" i="5"/>
  <c r="P8" i="5"/>
  <c r="O8" i="5"/>
  <c r="N8" i="5"/>
  <c r="M8" i="5"/>
  <c r="L10" i="5"/>
  <c r="K10" i="5"/>
  <c r="J10" i="5"/>
  <c r="L9" i="5"/>
  <c r="K9" i="5"/>
  <c r="J9" i="5"/>
  <c r="L8" i="5"/>
  <c r="K8" i="5"/>
  <c r="J8" i="5"/>
  <c r="I8" i="5"/>
  <c r="H6" i="5"/>
  <c r="G6" i="5"/>
  <c r="F6" i="5"/>
  <c r="E6" i="5"/>
  <c r="H5" i="5"/>
  <c r="G5" i="5"/>
  <c r="F5" i="5"/>
  <c r="E5" i="5"/>
  <c r="T6" i="5" l="1"/>
  <c r="S6" i="5"/>
  <c r="R6" i="5"/>
  <c r="Q6" i="5"/>
  <c r="T5" i="5"/>
  <c r="S5" i="5"/>
  <c r="R5" i="5"/>
  <c r="Q5" i="5"/>
  <c r="T7" i="5"/>
  <c r="S7" i="5"/>
  <c r="R7" i="5"/>
  <c r="Q7" i="5"/>
  <c r="P7" i="5"/>
  <c r="O7" i="5"/>
  <c r="N7" i="5"/>
  <c r="M7" i="5"/>
  <c r="P6" i="5"/>
  <c r="O6" i="5"/>
  <c r="M6" i="5"/>
  <c r="N6" i="5"/>
  <c r="P5" i="5"/>
  <c r="O5" i="5"/>
  <c r="N5" i="5"/>
  <c r="M5" i="5"/>
  <c r="L7" i="5"/>
  <c r="K7" i="5"/>
  <c r="I7" i="5"/>
  <c r="J7" i="5"/>
  <c r="L5" i="5"/>
  <c r="K5" i="5"/>
  <c r="J5" i="5"/>
  <c r="I5" i="5"/>
  <c r="L6" i="5"/>
  <c r="K6" i="5"/>
  <c r="J6" i="5"/>
  <c r="I6" i="5"/>
  <c r="C16" i="5" l="1"/>
  <c r="D16" i="5"/>
  <c r="B16" i="5"/>
  <c r="P14" i="5"/>
  <c r="P13" i="5"/>
  <c r="C11" i="5" l="1"/>
  <c r="C15" i="5" s="1"/>
  <c r="D11" i="5"/>
  <c r="D15" i="5" s="1"/>
  <c r="E11" i="5"/>
  <c r="F11" i="5"/>
  <c r="G11" i="5"/>
  <c r="H11" i="5"/>
  <c r="I11" i="5"/>
  <c r="M11" i="5"/>
  <c r="N11" i="5"/>
  <c r="O11" i="5"/>
  <c r="P11" i="5"/>
  <c r="Q11" i="5"/>
  <c r="R11" i="5"/>
  <c r="S11" i="5"/>
  <c r="T11" i="5"/>
  <c r="B11" i="5"/>
  <c r="B15" i="5" s="1"/>
  <c r="H15" i="5" l="1"/>
  <c r="H16" i="5"/>
  <c r="G15" i="5"/>
  <c r="G16" i="5"/>
  <c r="F15" i="5"/>
  <c r="F16" i="5"/>
  <c r="E15" i="5"/>
  <c r="E16" i="5"/>
  <c r="T15" i="5"/>
  <c r="T16" i="5"/>
  <c r="S15" i="5"/>
  <c r="S16" i="5"/>
  <c r="R15" i="5"/>
  <c r="R16" i="5"/>
  <c r="Q15" i="5"/>
  <c r="Q16" i="5"/>
  <c r="P15" i="5"/>
  <c r="P16" i="5"/>
  <c r="O15" i="5"/>
  <c r="O16" i="5"/>
  <c r="N15" i="5"/>
  <c r="N16" i="5"/>
  <c r="M15" i="5"/>
  <c r="M16" i="5"/>
  <c r="I15" i="5"/>
  <c r="I16" i="5"/>
  <c r="J11" i="5"/>
  <c r="L11" i="5"/>
  <c r="K11" i="5"/>
  <c r="L15" i="5" l="1"/>
  <c r="L16" i="5"/>
  <c r="K15" i="5"/>
  <c r="K16" i="5"/>
  <c r="J15" i="5"/>
  <c r="J16" i="5"/>
</calcChain>
</file>

<file path=xl/sharedStrings.xml><?xml version="1.0" encoding="utf-8"?>
<sst xmlns="http://schemas.openxmlformats.org/spreadsheetml/2006/main" count="52" uniqueCount="27">
  <si>
    <t>Сумма налога, исчисленная</t>
  </si>
  <si>
    <t>Сумма налога к уплате</t>
  </si>
  <si>
    <t>Сумма льготы</t>
  </si>
  <si>
    <t>Стоимость имущества</t>
  </si>
  <si>
    <t>Сумма налога, не исчисленного в связи предоставлением вычета_НК</t>
  </si>
  <si>
    <t>Размер вычета_НК</t>
  </si>
  <si>
    <t>Хозяйственное строение или сооружение (не превышает 50 кв.м.)</t>
  </si>
  <si>
    <t>Количество строений, помещений и сооружений</t>
  </si>
  <si>
    <t>жилые дома</t>
  </si>
  <si>
    <t>объекты незавершенного строительства</t>
  </si>
  <si>
    <t>Наименование показателя</t>
  </si>
  <si>
    <t>гаражи и машино-мест</t>
  </si>
  <si>
    <t>квартиры, комнаты</t>
  </si>
  <si>
    <t>Ставка налога 0,12%</t>
  </si>
  <si>
    <t>Ставка налога 0,13%</t>
  </si>
  <si>
    <t>ИТОГО</t>
  </si>
  <si>
    <t>иные строения, помещения и сооружения</t>
  </si>
  <si>
    <t>Ставка налога 1,1%</t>
  </si>
  <si>
    <t>Ставка налога 1,2%</t>
  </si>
  <si>
    <t>Ставка налога 1,3%</t>
  </si>
  <si>
    <t>объекты налогообложения, включенные в перечень, определяемый в соответствии с п. 7 ст. 378.2 Кодекса (2020 год)</t>
  </si>
  <si>
    <t>объекты налогообложения, включенные в перечень, определяемый в соответствии с п. 7 ст. 378.2 Кодекса (2021 год)</t>
  </si>
  <si>
    <t xml:space="preserve">ВСЕГО </t>
  </si>
  <si>
    <t xml:space="preserve">Всего с измененной </t>
  </si>
  <si>
    <t>Расчет налоговой ставки по налогу на имущество физических лиц с 2022 года</t>
  </si>
  <si>
    <t>Ставка налога 0,14%</t>
  </si>
  <si>
    <t>Ставка налога 0,15%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</si>
</sst>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G10" workbookViewId="0">
      <selection activeCell="I13" sqref="I13"/>
    </sheetView>
  </sheetViews>
  <sheetFormatPr defaultRowHeight="18.75" x14ac:dyDescent="0.3"/>
  <cols>
    <col min="1" max="1" width="45.85546875" style="1" customWidth="1"/>
    <col min="2" max="2" width="18" style="1" customWidth="1"/>
    <col min="3" max="3" width="18.42578125" style="1" customWidth="1"/>
    <col min="4" max="4" width="16.28515625" style="1" customWidth="1"/>
    <col min="5" max="5" width="13" style="1" customWidth="1"/>
    <col min="6" max="6" width="12.42578125" style="1" customWidth="1"/>
    <col min="7" max="7" width="12.5703125" style="1" customWidth="1"/>
    <col min="8" max="8" width="13" style="1" customWidth="1"/>
    <col min="9" max="9" width="14.28515625" style="1" customWidth="1"/>
    <col min="10" max="10" width="14.140625" style="1" customWidth="1"/>
    <col min="11" max="12" width="13.85546875" style="1" bestFit="1" customWidth="1"/>
    <col min="13" max="13" width="13.7109375" style="1" customWidth="1"/>
    <col min="14" max="14" width="12.7109375" style="1" customWidth="1"/>
    <col min="15" max="15" width="13.28515625" style="1" customWidth="1"/>
    <col min="16" max="16" width="13.42578125" style="1" customWidth="1"/>
    <col min="17" max="17" width="14.42578125" style="1" customWidth="1"/>
    <col min="18" max="18" width="13.5703125" style="1" customWidth="1"/>
    <col min="19" max="19" width="13.7109375" style="1" customWidth="1"/>
    <col min="20" max="20" width="12.5703125" style="1" customWidth="1"/>
    <col min="21" max="16384" width="9.140625" style="1"/>
  </cols>
  <sheetData>
    <row r="1" spans="1:20" x14ac:dyDescent="0.3">
      <c r="B1" s="17" t="s">
        <v>24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20" x14ac:dyDescent="0.3">
      <c r="E2" s="1">
        <v>1741518</v>
      </c>
      <c r="F2" s="1">
        <v>262970</v>
      </c>
      <c r="I2" s="1">
        <v>941161</v>
      </c>
      <c r="J2" s="1">
        <v>439296</v>
      </c>
      <c r="K2" s="1">
        <v>13078</v>
      </c>
      <c r="L2" s="1">
        <v>5159</v>
      </c>
      <c r="M2" s="1">
        <v>495007</v>
      </c>
      <c r="N2" s="1">
        <v>249468</v>
      </c>
      <c r="O2" s="1">
        <v>10608</v>
      </c>
      <c r="P2" s="1">
        <v>3579</v>
      </c>
      <c r="Q2" s="1">
        <v>446154</v>
      </c>
      <c r="R2" s="1">
        <v>189828</v>
      </c>
      <c r="S2" s="1">
        <v>2470</v>
      </c>
    </row>
    <row r="3" spans="1:20" ht="39" customHeight="1" x14ac:dyDescent="0.3">
      <c r="A3" s="19" t="s">
        <v>10</v>
      </c>
      <c r="B3" s="13" t="s">
        <v>3</v>
      </c>
      <c r="C3" s="15" t="s">
        <v>5</v>
      </c>
      <c r="D3" s="13" t="s">
        <v>7</v>
      </c>
      <c r="E3" s="21" t="s">
        <v>4</v>
      </c>
      <c r="F3" s="22"/>
      <c r="G3" s="22"/>
      <c r="H3" s="22"/>
      <c r="I3" s="13" t="s">
        <v>0</v>
      </c>
      <c r="J3" s="14"/>
      <c r="K3" s="14"/>
      <c r="L3" s="14"/>
      <c r="M3" s="13" t="s">
        <v>1</v>
      </c>
      <c r="N3" s="14"/>
      <c r="O3" s="14"/>
      <c r="P3" s="14"/>
      <c r="Q3" s="13" t="s">
        <v>2</v>
      </c>
      <c r="R3" s="14"/>
      <c r="S3" s="14"/>
      <c r="T3" s="14"/>
    </row>
    <row r="4" spans="1:20" ht="62.25" customHeight="1" x14ac:dyDescent="0.3">
      <c r="A4" s="20"/>
      <c r="B4" s="14"/>
      <c r="C4" s="16"/>
      <c r="D4" s="14"/>
      <c r="E4" s="23" t="s">
        <v>13</v>
      </c>
      <c r="F4" s="23" t="s">
        <v>14</v>
      </c>
      <c r="G4" s="23" t="s">
        <v>25</v>
      </c>
      <c r="H4" s="23" t="s">
        <v>26</v>
      </c>
      <c r="I4" s="11" t="s">
        <v>13</v>
      </c>
      <c r="J4" s="11" t="s">
        <v>14</v>
      </c>
      <c r="K4" s="11" t="s">
        <v>25</v>
      </c>
      <c r="L4" s="11" t="s">
        <v>26</v>
      </c>
      <c r="M4" s="11" t="s">
        <v>13</v>
      </c>
      <c r="N4" s="11" t="s">
        <v>14</v>
      </c>
      <c r="O4" s="11" t="s">
        <v>25</v>
      </c>
      <c r="P4" s="11" t="s">
        <v>26</v>
      </c>
      <c r="Q4" s="11" t="s">
        <v>13</v>
      </c>
      <c r="R4" s="11" t="s">
        <v>14</v>
      </c>
      <c r="S4" s="11" t="s">
        <v>25</v>
      </c>
      <c r="T4" s="11" t="s">
        <v>26</v>
      </c>
    </row>
    <row r="5" spans="1:20" s="6" customFormat="1" x14ac:dyDescent="0.3">
      <c r="A5" s="5" t="s">
        <v>8</v>
      </c>
      <c r="B5" s="5">
        <v>3099241369.73</v>
      </c>
      <c r="C5" s="5">
        <v>2563592653</v>
      </c>
      <c r="D5" s="5">
        <v>1489</v>
      </c>
      <c r="E5" s="24">
        <f>E2*1.12</f>
        <v>1950500.1600000001</v>
      </c>
      <c r="F5" s="24">
        <f>E2*1.13</f>
        <v>1967915.3399999999</v>
      </c>
      <c r="G5" s="24">
        <f>E2*1.14</f>
        <v>1985330.5199999998</v>
      </c>
      <c r="H5" s="24">
        <f>E2*1.15</f>
        <v>2002745.7</v>
      </c>
      <c r="I5" s="5">
        <f>I2*1.12</f>
        <v>1054100.32</v>
      </c>
      <c r="J5" s="5">
        <f>I2*1.13</f>
        <v>1063511.93</v>
      </c>
      <c r="K5" s="5">
        <f>I2*1.14</f>
        <v>1072923.5399999998</v>
      </c>
      <c r="L5" s="5">
        <f>I2*1.15</f>
        <v>1082335.1499999999</v>
      </c>
      <c r="M5" s="5">
        <f>M2*1.12</f>
        <v>554407.84000000008</v>
      </c>
      <c r="N5" s="5">
        <f>M2*1.13</f>
        <v>559357.90999999992</v>
      </c>
      <c r="O5" s="5">
        <f>M2*1.14</f>
        <v>564307.98</v>
      </c>
      <c r="P5" s="5">
        <f>M2*1.15</f>
        <v>569258.04999999993</v>
      </c>
      <c r="Q5" s="5">
        <f>Q2*1.12</f>
        <v>499692.48000000004</v>
      </c>
      <c r="R5" s="5">
        <f>Q2*1.13</f>
        <v>504154.01999999996</v>
      </c>
      <c r="S5" s="5">
        <f>Q2*1.4</f>
        <v>624615.6</v>
      </c>
      <c r="T5" s="5">
        <f>Q2*1.5</f>
        <v>669231</v>
      </c>
    </row>
    <row r="6" spans="1:20" s="6" customFormat="1" x14ac:dyDescent="0.3">
      <c r="A6" s="5" t="s">
        <v>12</v>
      </c>
      <c r="B6" s="5">
        <v>924668496.5</v>
      </c>
      <c r="C6" s="5">
        <v>436385361</v>
      </c>
      <c r="D6" s="5">
        <v>513</v>
      </c>
      <c r="E6" s="24">
        <f>F2*1.12</f>
        <v>294526.40000000002</v>
      </c>
      <c r="F6" s="24">
        <f>F2*1.13</f>
        <v>297156.09999999998</v>
      </c>
      <c r="G6" s="24">
        <f>F2*1.14</f>
        <v>299785.8</v>
      </c>
      <c r="H6" s="24">
        <f>F2*1.15</f>
        <v>302415.5</v>
      </c>
      <c r="I6" s="5">
        <f>J2*1.12</f>
        <v>492011.52000000002</v>
      </c>
      <c r="J6" s="5">
        <f>J2*1.13</f>
        <v>496404.47999999998</v>
      </c>
      <c r="K6" s="5">
        <f>J2*1.14</f>
        <v>500797.43999999994</v>
      </c>
      <c r="L6" s="5">
        <f>J2*1.15</f>
        <v>505190.39999999997</v>
      </c>
      <c r="M6" s="5">
        <f>N2*1.12</f>
        <v>279404.16000000003</v>
      </c>
      <c r="N6" s="5">
        <f>N2*1.13</f>
        <v>281898.83999999997</v>
      </c>
      <c r="O6" s="5">
        <f>N2*1.14</f>
        <v>284393.51999999996</v>
      </c>
      <c r="P6" s="5">
        <f>N2*1.15</f>
        <v>286888.19999999995</v>
      </c>
      <c r="Q6" s="5">
        <f>R2*1.12</f>
        <v>212607.36000000002</v>
      </c>
      <c r="R6" s="5">
        <f>R2*1.13</f>
        <v>214505.63999999998</v>
      </c>
      <c r="S6" s="5">
        <f>R2*1.14</f>
        <v>216403.91999999998</v>
      </c>
      <c r="T6" s="5">
        <f>R2*1.15</f>
        <v>218302.19999999998</v>
      </c>
    </row>
    <row r="7" spans="1:20" s="6" customFormat="1" x14ac:dyDescent="0.3">
      <c r="A7" s="5" t="s">
        <v>11</v>
      </c>
      <c r="B7" s="5">
        <v>21126950.850000001</v>
      </c>
      <c r="C7" s="5">
        <v>0</v>
      </c>
      <c r="D7" s="5">
        <v>18</v>
      </c>
      <c r="E7" s="24">
        <v>0</v>
      </c>
      <c r="F7" s="24">
        <v>0</v>
      </c>
      <c r="G7" s="24">
        <v>0</v>
      </c>
      <c r="H7" s="24">
        <v>0</v>
      </c>
      <c r="I7" s="5">
        <f>K2*1.12</f>
        <v>14647.36</v>
      </c>
      <c r="J7" s="5">
        <f>K2*1.13</f>
        <v>14778.14</v>
      </c>
      <c r="K7" s="5">
        <f>K2*1.14</f>
        <v>14908.919999999998</v>
      </c>
      <c r="L7" s="5">
        <f>K2*1.15</f>
        <v>15039.699999999999</v>
      </c>
      <c r="M7" s="5">
        <f>O2*1.12</f>
        <v>11880.960000000001</v>
      </c>
      <c r="N7" s="5">
        <f>O2*1.13</f>
        <v>11987.039999999999</v>
      </c>
      <c r="O7" s="5">
        <f>O2*1.14</f>
        <v>12093.119999999999</v>
      </c>
      <c r="P7" s="5">
        <f>O2*1.15</f>
        <v>12199.199999999999</v>
      </c>
      <c r="Q7" s="5">
        <f>S2*1.12</f>
        <v>2766.4</v>
      </c>
      <c r="R7" s="5">
        <f>S2*1.13</f>
        <v>2791.1</v>
      </c>
      <c r="S7" s="5">
        <f>S2*1.14</f>
        <v>2815.7999999999997</v>
      </c>
      <c r="T7" s="5">
        <f>S2*1.15</f>
        <v>2840.5</v>
      </c>
    </row>
    <row r="8" spans="1:20" s="6" customFormat="1" ht="37.5" x14ac:dyDescent="0.3">
      <c r="A8" s="5" t="s">
        <v>16</v>
      </c>
      <c r="B8" s="5">
        <v>5763269.0300000003</v>
      </c>
      <c r="C8" s="5">
        <v>0</v>
      </c>
      <c r="D8" s="5">
        <v>2</v>
      </c>
      <c r="E8" s="24">
        <v>0</v>
      </c>
      <c r="F8" s="24">
        <v>0</v>
      </c>
      <c r="G8" s="24">
        <v>0</v>
      </c>
      <c r="H8" s="24">
        <v>0</v>
      </c>
      <c r="I8" s="24">
        <f>L2*1.12</f>
        <v>5778.0800000000008</v>
      </c>
      <c r="J8" s="24">
        <f>I8*10/100+5778</f>
        <v>6355.808</v>
      </c>
      <c r="K8" s="24">
        <f>J8*9.09/100+6356</f>
        <v>6933.7429472000003</v>
      </c>
      <c r="L8" s="24">
        <f>K8*8.3/100+6934</f>
        <v>7509.5006646175998</v>
      </c>
      <c r="M8" s="24">
        <f>P2*1.12</f>
        <v>4008.4800000000005</v>
      </c>
      <c r="N8" s="24">
        <f>P2*1.13</f>
        <v>4044.2699999999995</v>
      </c>
      <c r="O8" s="24">
        <f>P2*1.14</f>
        <v>4080.0599999999995</v>
      </c>
      <c r="P8" s="24">
        <f>P2*1.15</f>
        <v>4115.8499999999995</v>
      </c>
      <c r="Q8" s="24">
        <v>1738</v>
      </c>
      <c r="R8" s="24">
        <f>Q8*1.13</f>
        <v>1963.9399999999998</v>
      </c>
      <c r="S8" s="24">
        <f>Q8*1.14</f>
        <v>1981.32</v>
      </c>
      <c r="T8" s="24">
        <f>Q8*1.15</f>
        <v>1998.6999999999998</v>
      </c>
    </row>
    <row r="9" spans="1:20" s="6" customFormat="1" ht="37.5" x14ac:dyDescent="0.3">
      <c r="A9" s="5" t="s">
        <v>9</v>
      </c>
      <c r="B9" s="5">
        <v>6489259.71</v>
      </c>
      <c r="C9" s="5">
        <v>0</v>
      </c>
      <c r="D9" s="5">
        <v>37</v>
      </c>
      <c r="E9" s="24">
        <v>0</v>
      </c>
      <c r="F9" s="24">
        <v>0</v>
      </c>
      <c r="G9" s="24">
        <v>0</v>
      </c>
      <c r="H9" s="24">
        <v>0</v>
      </c>
      <c r="I9" s="24">
        <v>4486</v>
      </c>
      <c r="J9" s="24">
        <f>I9*10/100+4486</f>
        <v>4934.6000000000004</v>
      </c>
      <c r="K9" s="24">
        <f>J9*9.09/100+4935</f>
        <v>5383.5551400000004</v>
      </c>
      <c r="L9" s="24">
        <f>K9*8.3/100+5384</f>
        <v>5830.8350766200001</v>
      </c>
      <c r="M9" s="24">
        <v>4486</v>
      </c>
      <c r="N9" s="24">
        <f>M9*1.13</f>
        <v>5069.1799999999994</v>
      </c>
      <c r="O9" s="24">
        <f>M9*1.14</f>
        <v>5114.04</v>
      </c>
      <c r="P9" s="24">
        <f>M9*1.15</f>
        <v>5158.8999999999996</v>
      </c>
      <c r="Q9" s="24">
        <v>0</v>
      </c>
      <c r="R9" s="24">
        <v>0</v>
      </c>
      <c r="S9" s="24">
        <v>0</v>
      </c>
      <c r="T9" s="24">
        <v>0</v>
      </c>
    </row>
    <row r="10" spans="1:20" s="6" customFormat="1" ht="36.75" customHeight="1" x14ac:dyDescent="0.3">
      <c r="A10" s="5" t="s">
        <v>6</v>
      </c>
      <c r="B10" s="5">
        <v>6277903.5800000001</v>
      </c>
      <c r="C10" s="5">
        <v>0</v>
      </c>
      <c r="D10" s="5">
        <v>18</v>
      </c>
      <c r="E10" s="24">
        <v>0</v>
      </c>
      <c r="F10" s="24">
        <v>0</v>
      </c>
      <c r="G10" s="24">
        <v>0</v>
      </c>
      <c r="H10" s="24">
        <v>0</v>
      </c>
      <c r="I10" s="24">
        <v>4308</v>
      </c>
      <c r="J10" s="24">
        <f>I10*10/100+4308</f>
        <v>4738.8</v>
      </c>
      <c r="K10" s="24">
        <f>J10*9.09/100+4739</f>
        <v>5169.7569199999998</v>
      </c>
      <c r="L10" s="24">
        <f>K10*8.3/100+5170</f>
        <v>5599.0898243600004</v>
      </c>
      <c r="M10" s="24">
        <v>1255</v>
      </c>
      <c r="N10" s="24">
        <f>M10*1.13</f>
        <v>1418.1499999999999</v>
      </c>
      <c r="O10" s="24">
        <f>M10*1.14</f>
        <v>1430.6999999999998</v>
      </c>
      <c r="P10" s="24">
        <f>M10*1.15</f>
        <v>1443.25</v>
      </c>
      <c r="Q10" s="24">
        <v>3053</v>
      </c>
      <c r="R10" s="24">
        <f>Q10*1.13</f>
        <v>3449.89</v>
      </c>
      <c r="S10" s="24">
        <f>Q10*1.14</f>
        <v>3480.4199999999996</v>
      </c>
      <c r="T10" s="24">
        <f>Q10*1.15</f>
        <v>3510.95</v>
      </c>
    </row>
    <row r="11" spans="1:20" s="8" customFormat="1" ht="21" customHeight="1" x14ac:dyDescent="0.3">
      <c r="A11" s="7" t="s">
        <v>15</v>
      </c>
      <c r="B11" s="7">
        <f>B5+B6+B7+B8+B9+B10</f>
        <v>4063567249.4000001</v>
      </c>
      <c r="C11" s="7">
        <f t="shared" ref="C11:T11" si="0">C5+C6+C7+C8+C9+C10</f>
        <v>2999978014</v>
      </c>
      <c r="D11" s="7">
        <f t="shared" si="0"/>
        <v>2077</v>
      </c>
      <c r="E11" s="7">
        <f t="shared" si="0"/>
        <v>2245026.56</v>
      </c>
      <c r="F11" s="7">
        <f t="shared" si="0"/>
        <v>2265071.44</v>
      </c>
      <c r="G11" s="7">
        <f t="shared" si="0"/>
        <v>2285116.3199999998</v>
      </c>
      <c r="H11" s="7">
        <f t="shared" si="0"/>
        <v>2305161.2000000002</v>
      </c>
      <c r="I11" s="7">
        <f t="shared" si="0"/>
        <v>1575331.2800000003</v>
      </c>
      <c r="J11" s="7">
        <f t="shared" si="0"/>
        <v>1590723.7579999999</v>
      </c>
      <c r="K11" s="7">
        <f t="shared" si="0"/>
        <v>1606116.9550071999</v>
      </c>
      <c r="L11" s="7">
        <f t="shared" si="0"/>
        <v>1621504.6755655976</v>
      </c>
      <c r="M11" s="7">
        <f t="shared" si="0"/>
        <v>855442.44000000006</v>
      </c>
      <c r="N11" s="7">
        <f t="shared" si="0"/>
        <v>863775.39</v>
      </c>
      <c r="O11" s="7">
        <f t="shared" si="0"/>
        <v>871419.42</v>
      </c>
      <c r="P11" s="7">
        <f t="shared" si="0"/>
        <v>879063.44999999984</v>
      </c>
      <c r="Q11" s="7">
        <f t="shared" si="0"/>
        <v>719857.24000000011</v>
      </c>
      <c r="R11" s="7">
        <f t="shared" si="0"/>
        <v>726864.58999999985</v>
      </c>
      <c r="S11" s="7">
        <f t="shared" si="0"/>
        <v>849297.06</v>
      </c>
      <c r="T11" s="7">
        <f t="shared" si="0"/>
        <v>895883.34999999986</v>
      </c>
    </row>
    <row r="12" spans="1:20" s="8" customFormat="1" ht="64.5" customHeight="1" x14ac:dyDescent="0.3">
      <c r="A12" s="7"/>
      <c r="B12" s="7"/>
      <c r="C12" s="7"/>
      <c r="D12" s="7"/>
      <c r="E12" s="12" t="s">
        <v>17</v>
      </c>
      <c r="F12" s="12" t="s">
        <v>18</v>
      </c>
      <c r="G12" s="12" t="s">
        <v>19</v>
      </c>
      <c r="H12" s="3" t="s">
        <v>19</v>
      </c>
      <c r="I12" s="12" t="s">
        <v>17</v>
      </c>
      <c r="J12" s="12" t="s">
        <v>18</v>
      </c>
      <c r="K12" s="12" t="s">
        <v>19</v>
      </c>
      <c r="L12" s="3" t="s">
        <v>19</v>
      </c>
      <c r="M12" s="12" t="s">
        <v>17</v>
      </c>
      <c r="N12" s="12" t="s">
        <v>18</v>
      </c>
      <c r="O12" s="12" t="s">
        <v>19</v>
      </c>
      <c r="P12" s="3" t="s">
        <v>19</v>
      </c>
      <c r="Q12" s="12" t="s">
        <v>17</v>
      </c>
      <c r="R12" s="12" t="s">
        <v>18</v>
      </c>
      <c r="S12" s="12" t="s">
        <v>19</v>
      </c>
      <c r="T12" s="3" t="s">
        <v>19</v>
      </c>
    </row>
    <row r="13" spans="1:20" ht="72" customHeight="1" x14ac:dyDescent="0.3">
      <c r="A13" s="4" t="s">
        <v>20</v>
      </c>
      <c r="B13" s="5">
        <v>348936108.69999999</v>
      </c>
      <c r="C13" s="5">
        <v>33581522</v>
      </c>
      <c r="D13" s="5">
        <v>96</v>
      </c>
      <c r="E13" s="5">
        <v>0</v>
      </c>
      <c r="F13" s="5">
        <v>0</v>
      </c>
      <c r="G13" s="5">
        <v>0</v>
      </c>
      <c r="H13" s="5">
        <v>0</v>
      </c>
      <c r="I13" s="5">
        <v>3720293</v>
      </c>
      <c r="J13" s="5">
        <v>4058502</v>
      </c>
      <c r="K13" s="5">
        <v>4396710</v>
      </c>
      <c r="L13" s="5">
        <v>4396710</v>
      </c>
      <c r="M13" s="7">
        <f t="shared" ref="M13:M14" si="1">I13-Q13</f>
        <v>3362253</v>
      </c>
      <c r="N13" s="7">
        <f t="shared" ref="N13:N14" si="2">J13-R13</f>
        <v>3667913</v>
      </c>
      <c r="O13" s="7">
        <f t="shared" ref="O13:O14" si="3">K13-S13</f>
        <v>3973571</v>
      </c>
      <c r="P13" s="7">
        <f t="shared" ref="N13:P13" si="4">L13-T13</f>
        <v>3973571</v>
      </c>
      <c r="Q13" s="5">
        <v>358040</v>
      </c>
      <c r="R13" s="5">
        <v>390589</v>
      </c>
      <c r="S13" s="5">
        <v>423139</v>
      </c>
      <c r="T13" s="5">
        <v>423139</v>
      </c>
    </row>
    <row r="14" spans="1:20" s="2" customFormat="1" ht="72" customHeight="1" x14ac:dyDescent="0.3">
      <c r="A14" s="4" t="s">
        <v>21</v>
      </c>
      <c r="B14" s="5">
        <v>328675997</v>
      </c>
      <c r="C14" s="5">
        <v>31631679</v>
      </c>
      <c r="D14" s="5">
        <v>96</v>
      </c>
      <c r="E14" s="5">
        <v>0</v>
      </c>
      <c r="F14" s="5">
        <v>0</v>
      </c>
      <c r="G14" s="5">
        <v>0</v>
      </c>
      <c r="H14" s="5">
        <v>0</v>
      </c>
      <c r="I14" s="5">
        <v>3504283</v>
      </c>
      <c r="J14" s="5">
        <v>3822822</v>
      </c>
      <c r="K14" s="5">
        <v>4140117</v>
      </c>
      <c r="L14" s="5">
        <v>4140117</v>
      </c>
      <c r="M14" s="7">
        <f t="shared" si="1"/>
        <v>3167032</v>
      </c>
      <c r="N14" s="7">
        <f t="shared" si="2"/>
        <v>3454915</v>
      </c>
      <c r="O14" s="7">
        <f t="shared" si="3"/>
        <v>3741673</v>
      </c>
      <c r="P14" s="7">
        <f t="shared" ref="P14" si="5">L14-T14</f>
        <v>3741673</v>
      </c>
      <c r="Q14" s="5">
        <v>337251</v>
      </c>
      <c r="R14" s="5">
        <v>367907</v>
      </c>
      <c r="S14" s="5">
        <v>398444</v>
      </c>
      <c r="T14" s="5">
        <v>398444</v>
      </c>
    </row>
    <row r="15" spans="1:20" s="10" customFormat="1" ht="21" customHeight="1" x14ac:dyDescent="0.3">
      <c r="A15" s="9" t="s">
        <v>22</v>
      </c>
      <c r="B15" s="7">
        <f>B11+B13</f>
        <v>4412503358.1000004</v>
      </c>
      <c r="C15" s="7">
        <f t="shared" ref="C15:T15" si="6">C11+C14</f>
        <v>3031609693</v>
      </c>
      <c r="D15" s="7">
        <f t="shared" si="6"/>
        <v>2173</v>
      </c>
      <c r="E15" s="7">
        <f t="shared" si="6"/>
        <v>2245026.56</v>
      </c>
      <c r="F15" s="7">
        <f t="shared" si="6"/>
        <v>2265071.44</v>
      </c>
      <c r="G15" s="7">
        <f t="shared" si="6"/>
        <v>2285116.3199999998</v>
      </c>
      <c r="H15" s="7">
        <f t="shared" si="6"/>
        <v>2305161.2000000002</v>
      </c>
      <c r="I15" s="7">
        <f t="shared" si="6"/>
        <v>5079614.28</v>
      </c>
      <c r="J15" s="7">
        <f t="shared" si="6"/>
        <v>5413545.7579999994</v>
      </c>
      <c r="K15" s="7">
        <f t="shared" si="6"/>
        <v>5746233.9550072001</v>
      </c>
      <c r="L15" s="7">
        <f t="shared" si="6"/>
        <v>5761621.6755655976</v>
      </c>
      <c r="M15" s="7">
        <f t="shared" si="6"/>
        <v>4022474.44</v>
      </c>
      <c r="N15" s="7">
        <f t="shared" si="6"/>
        <v>4318690.3899999997</v>
      </c>
      <c r="O15" s="7">
        <f t="shared" si="6"/>
        <v>4613092.42</v>
      </c>
      <c r="P15" s="7">
        <f t="shared" si="6"/>
        <v>4620736.45</v>
      </c>
      <c r="Q15" s="7">
        <f t="shared" si="6"/>
        <v>1057108.2400000002</v>
      </c>
      <c r="R15" s="7">
        <f t="shared" si="6"/>
        <v>1094771.5899999999</v>
      </c>
      <c r="S15" s="7">
        <f t="shared" si="6"/>
        <v>1247741.06</v>
      </c>
      <c r="T15" s="7">
        <f t="shared" si="6"/>
        <v>1294327.3499999999</v>
      </c>
    </row>
    <row r="16" spans="1:20" s="10" customFormat="1" ht="21.75" customHeight="1" x14ac:dyDescent="0.3">
      <c r="A16" s="9" t="s">
        <v>23</v>
      </c>
      <c r="B16" s="7">
        <f>B11+B14</f>
        <v>4392243246.3999996</v>
      </c>
      <c r="C16" s="7">
        <f t="shared" ref="C16:T16" si="7">C11+C14</f>
        <v>3031609693</v>
      </c>
      <c r="D16" s="7">
        <f t="shared" si="7"/>
        <v>2173</v>
      </c>
      <c r="E16" s="7">
        <f t="shared" si="7"/>
        <v>2245026.56</v>
      </c>
      <c r="F16" s="7">
        <f t="shared" si="7"/>
        <v>2265071.44</v>
      </c>
      <c r="G16" s="7">
        <f t="shared" si="7"/>
        <v>2285116.3199999998</v>
      </c>
      <c r="H16" s="7">
        <f t="shared" si="7"/>
        <v>2305161.2000000002</v>
      </c>
      <c r="I16" s="7">
        <f t="shared" si="7"/>
        <v>5079614.28</v>
      </c>
      <c r="J16" s="7">
        <f t="shared" si="7"/>
        <v>5413545.7579999994</v>
      </c>
      <c r="K16" s="7">
        <f t="shared" si="7"/>
        <v>5746233.9550072001</v>
      </c>
      <c r="L16" s="7">
        <f t="shared" si="7"/>
        <v>5761621.6755655976</v>
      </c>
      <c r="M16" s="7">
        <f t="shared" si="7"/>
        <v>4022474.44</v>
      </c>
      <c r="N16" s="7">
        <f t="shared" si="7"/>
        <v>4318690.3899999997</v>
      </c>
      <c r="O16" s="7">
        <f t="shared" si="7"/>
        <v>4613092.42</v>
      </c>
      <c r="P16" s="7">
        <f t="shared" si="7"/>
        <v>4620736.45</v>
      </c>
      <c r="Q16" s="7">
        <f t="shared" si="7"/>
        <v>1057108.2400000002</v>
      </c>
      <c r="R16" s="7">
        <f t="shared" si="7"/>
        <v>1094771.5899999999</v>
      </c>
      <c r="S16" s="7">
        <f t="shared" si="7"/>
        <v>1247741.06</v>
      </c>
      <c r="T16" s="7">
        <f t="shared" si="7"/>
        <v>1294327.3499999999</v>
      </c>
    </row>
    <row r="17" ht="37.5" customHeight="1" x14ac:dyDescent="0.3"/>
  </sheetData>
  <mergeCells count="9">
    <mergeCell ref="Q3:T3"/>
    <mergeCell ref="C3:C4"/>
    <mergeCell ref="B1:S1"/>
    <mergeCell ref="E3:H3"/>
    <mergeCell ref="A3:A4"/>
    <mergeCell ref="B3:B4"/>
    <mergeCell ref="D3:D4"/>
    <mergeCell ref="I3:L3"/>
    <mergeCell ref="M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НИФЛ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2021-08-30T12:41:33Z</dcterms:created>
  <dcterms:modified xsi:type="dcterms:W3CDTF">2022-11-22T09:06:08Z</dcterms:modified>
</cp:coreProperties>
</file>