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Рабочий стол\Реестры закупок 2024\"/>
    </mc:Choice>
  </mc:AlternateContent>
  <workbookProtection workbookPassword="EB34" lockStructure="1"/>
  <bookViews>
    <workbookView xWindow="-120" yWindow="-120" windowWidth="20730" windowHeight="11160" tabRatio="603" firstSheet="2" activeTab="2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/>
</workbook>
</file>

<file path=xl/calcChain.xml><?xml version="1.0" encoding="utf-8"?>
<calcChain xmlns="http://schemas.openxmlformats.org/spreadsheetml/2006/main">
  <c r="H2" i="27" l="1"/>
  <c r="P2" i="27"/>
  <c r="V2" i="27"/>
  <c r="H2" i="31"/>
  <c r="P2" i="31"/>
  <c r="V2" i="31"/>
  <c r="G2" i="17"/>
  <c r="Q2" i="17"/>
  <c r="V2" i="17"/>
  <c r="AB2" i="17"/>
  <c r="G2" i="19" l="1"/>
  <c r="N2" i="19"/>
  <c r="T2" i="19"/>
  <c r="G2" i="22"/>
  <c r="Q2" i="22"/>
  <c r="V2" i="22"/>
  <c r="AB2" i="22"/>
  <c r="G2" i="20"/>
  <c r="Q2" i="20"/>
  <c r="V2" i="20"/>
  <c r="AB2" i="20"/>
  <c r="H9" i="17"/>
  <c r="R9" i="17"/>
  <c r="I32" i="31" l="1"/>
  <c r="I29" i="31"/>
  <c r="I35" i="31"/>
  <c r="I46" i="31"/>
  <c r="I60" i="31" l="1"/>
  <c r="I26" i="31" l="1"/>
  <c r="I9" i="31"/>
  <c r="H9" i="22" l="1"/>
  <c r="R9" i="22"/>
  <c r="I54" i="31" l="1"/>
  <c r="I57" i="31"/>
  <c r="I51" i="31"/>
  <c r="I40" i="31" l="1"/>
  <c r="I16" i="31" l="1"/>
  <c r="I9" i="27" l="1"/>
  <c r="I59" i="31" l="1"/>
  <c r="I43" i="31" l="1"/>
  <c r="I50" i="31" l="1"/>
  <c r="I49" i="31"/>
  <c r="I48" i="31"/>
  <c r="I45" i="31" l="1"/>
  <c r="I42" i="31" l="1"/>
  <c r="I39" i="31" l="1"/>
  <c r="I38" i="31" l="1"/>
  <c r="I11" i="27" l="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<sst xmlns="http://schemas.openxmlformats.org/spreadsheetml/2006/main" count="639" uniqueCount="237">
  <si>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</si>
  <si>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</si>
  <si>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</si>
  <si>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</si>
  <si>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</si>
  <si>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</si>
  <si>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</si>
  <si>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</si>
  <si>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</si>
  <si>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</si>
  <si>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</si>
  <si>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</si>
  <si>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</si>
  <si>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</si>
  <si>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</si>
  <si>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</si>
  <si>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</si>
  <si>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</si>
  <si>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</si>
  <si>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</si>
  <si>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</si>
  <si>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</si>
  <si>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</si>
  <si>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</si>
  <si>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</si>
  <si>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</si>
  <si>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</si>
  <si>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</si>
  <si>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</si>
  <si>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</si>
  <si>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</si>
  <si>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</si>
  <si>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</si>
  <si>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</si>
  <si>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</si>
  <si>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</si>
  <si>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</si>
  <si>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</si>
  <si>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</si>
  <si>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</si>
  <si>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</si>
  <si>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</si>
  <si>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</si>
  <si>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</si>
  <si>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</si>
  <si>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</si>
  <si>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</si>
  <si>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</si>
  <si>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</si>
  <si>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</si>
  <si>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</si>
  <si>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</si>
  <si>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</si>
  <si>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</si>
  <si>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</si>
  <si>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</si>
  <si>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</si>
  <si>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</si>
  <si>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</si>
  <si>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</si>
  <si>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</si>
  <si>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</si>
  <si>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</si>
  <si>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</si>
  <si>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</si>
  <si>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</si>
  <si>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</si>
  <si>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</si>
  <si>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</si>
  <si>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</si>
  <si>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</si>
  <si>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</si>
  <si>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</si>
  <si>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</si>
  <si>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</si>
  <si>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</si>
  <si>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</si>
  <si>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</si>
  <si>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</si>
  <si>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</si>
  <si>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</si>
  <si>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</si>
  <si>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</si>
  <si>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</si>
  <si>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</si>
  <si>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</si>
  <si>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</si>
  <si>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</si>
  <si>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</si>
  <si>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</si>
  <si>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</si>
  <si>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</si>
  <si>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</si>
  <si>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</si>
  <si>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</si>
  <si>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</si>
  <si>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</si>
  <si>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</si>
  <si>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</si>
  <si>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</si>
  <si>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</si>
  <si>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</si>
  <si>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</si>
  <si>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</si>
  <si>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</si>
  <si>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</si>
  <si>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</si>
  <si>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</si>
  <si>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</si>
  <si>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</si>
  <si>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</si>
  <si>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</si>
  <si>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</si>
  <si>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</si>
  <si>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</si>
  <si>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</si>
  <si>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</si>
  <si>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</si>
  <si>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</si>
  <si>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</si>
  <si>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</si>
  <si>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</si>
  <si>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</si>
  <si>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</si>
  <si>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</si>
  <si>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</si>
  <si>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</si>
  <si>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</si>
  <si>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</si>
  <si>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</si>
  <si>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</si>
  <si>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</si>
  <si>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</si>
  <si>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</si>
  <si>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</si>
  <si>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</si>
  <si>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</si>
  <si>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</si>
  <si>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</si>
  <si>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</si>
  <si>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</si>
  <si>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</si>
  <si>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</si>
  <si>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</si>
  <si>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</si>
  <si>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Муниципальное бюджетное общеобразовательное учреждение основная общеобразовательная школа № 21 имени Коломийца Василия Терентьевича муниципального образования Тимашевский район</t>
  </si>
  <si>
    <t>Всего:</t>
  </si>
  <si>
    <t>нет</t>
  </si>
  <si>
    <t>Поставка газа</t>
  </si>
  <si>
    <t xml:space="preserve">ООО "Газпром межрегионгаз Краснодар" </t>
  </si>
  <si>
    <t>23070500320</t>
  </si>
  <si>
    <t>Оказание услуги по передаче электрической энергии</t>
  </si>
  <si>
    <t xml:space="preserve">ПАО "ТНС энерго Кубань" </t>
  </si>
  <si>
    <t>30% стоимости электрической энергии в подлежащем оплате объеме покупки в месяце, за который осуществляется оплата, вносится до 10-го числа этого месяца; 40% стоимости электрической энергии в подлежащем оплате объеме покупки в месяце, за который осуществляется оплата, вносится до 25-го числа этого месяца; стоимость объема покупки электрической энергии в месяце, за который осуществляется оплата, за вычетом средств, внесенных в качестве оплаты в течение этого месяца, оплачивается до 18-го числа месяца, следующего за месяцем, за который осуществляется оплата</t>
  </si>
  <si>
    <t>Оказание охранных услуг</t>
  </si>
  <si>
    <t xml:space="preserve">2304067057 </t>
  </si>
  <si>
    <t xml:space="preserve">ООО ЧОО "ЛЕГИОН" </t>
  </si>
  <si>
    <t>в течение не более чем 7 рабочих дней с даты подписания Заказчиком документа о приемке</t>
  </si>
  <si>
    <t>925 0000 0000000000 244</t>
  </si>
  <si>
    <t>30% плановой общей стоимости планового объема потребления природного газа в месяце, за который осуществляется оплата, вносится в срок до 18-го числа этого месяца; фактически потребленный в истекшем месяце природный газ с учетом средств, ранее внесенных, оплачивается в срок до 10-го числа месяца, следующего за месяцем, за который осуществляется оплата</t>
  </si>
  <si>
    <t>925 0000 0000000000 247</t>
  </si>
  <si>
    <t>233235301533323530100100100018010244</t>
  </si>
  <si>
    <t xml:space="preserve">0818300019923000374 </t>
  </si>
  <si>
    <t>3235301533324000002</t>
  </si>
  <si>
    <t>0818300019923000374-21</t>
  </si>
  <si>
    <t>с 01 января 2024 г. по 26 июня 2024 г. до 24 ч.00 мин  (включительно)</t>
  </si>
  <si>
    <t>233235301533323530100100110015629244</t>
  </si>
  <si>
    <t>0818300019923000373</t>
  </si>
  <si>
    <t>0818300019923000373-01</t>
  </si>
  <si>
    <t>3235301533324000001 </t>
  </si>
  <si>
    <t>235300582900</t>
  </si>
  <si>
    <t>ИП Эжбаев Ю.Н.</t>
  </si>
  <si>
    <t>с 09.01.2024 по 22.03.2024г</t>
  </si>
  <si>
    <t>В течение 7 рабочих дней после подписания документа о приемке</t>
  </si>
  <si>
    <t>Услуги по организации питания</t>
  </si>
  <si>
    <t>с 01.01.2024 по 31.12.2024</t>
  </si>
  <si>
    <t>20517/ТМ</t>
  </si>
  <si>
    <t>Услуги по обращению с твердыми коммунальными отходами</t>
  </si>
  <si>
    <t>АО "Мусороуборочная компания"</t>
  </si>
  <si>
    <t xml:space="preserve">до 10-го числа месяца, следующего за месяцем, в котором была оказана услуга
</t>
  </si>
  <si>
    <t>А-178</t>
  </si>
  <si>
    <t>Техническое обслуживание автоматических установок пожарной сигнализации</t>
  </si>
  <si>
    <t>ООО "Сигнал"</t>
  </si>
  <si>
    <t>в течение 10 рабочих дней с даты подписания акта сдачи-приемки выполненных работ</t>
  </si>
  <si>
    <t>А-179</t>
  </si>
  <si>
    <t>Работы по  техническому обслуживанию установки системы пожарного мониторинга "Стрелец-мониторинг"</t>
  </si>
  <si>
    <t>34000959</t>
  </si>
  <si>
    <t>Централизованная охрана объекта, оборудованного комплексом технических средств охраны с выводом на пульт централизованного наблюдения</t>
  </si>
  <si>
    <t xml:space="preserve">ФГКУ "УВО ВНГ России по Краснодарскому краю" </t>
  </si>
  <si>
    <t>в срок не превышающий 10 рабочих дней с даты подписания документов о приемке оказанных услуг</t>
  </si>
  <si>
    <t>34550723/046326</t>
  </si>
  <si>
    <t>ООО "РН-Карт"</t>
  </si>
  <si>
    <t>с 01.01.2024 по 29.04.2024</t>
  </si>
  <si>
    <t>7743529527</t>
  </si>
  <si>
    <t>Да</t>
  </si>
  <si>
    <t>25-11-02524/24</t>
  </si>
  <si>
    <t>б/н</t>
  </si>
  <si>
    <t>Базирование транспортных средств</t>
  </si>
  <si>
    <t>Не более 10 рабочих дней со дня подписания акта оказанных услуг</t>
  </si>
  <si>
    <t>Холодное водоснабжение</t>
  </si>
  <si>
    <t>ИП Лукоянов Ю.В.</t>
  </si>
  <si>
    <t>ООО "Водоснабжение"</t>
  </si>
  <si>
    <t>с 01.01.2024 по 24.07.2024</t>
  </si>
  <si>
    <t>в течение 10 рабочих дней с даты подписания акта оказанных услуг</t>
  </si>
  <si>
    <t>Услуги по выполнению предрейсового и послерейсового медицинского осмотра водитителей и предрейсового и послерейсового  технического осмотра транспортного средства</t>
  </si>
  <si>
    <t>Тимашевская РО КРО ОО "ВОА"</t>
  </si>
  <si>
    <t>Услуги по тех. сопровождению программного обеспечения спутниковой навигации</t>
  </si>
  <si>
    <t>ООО "КАНкорт"</t>
  </si>
  <si>
    <t>Услуги связи</t>
  </si>
  <si>
    <t>ПАО "Ростелеком"</t>
  </si>
  <si>
    <t xml:space="preserve">нет </t>
  </si>
  <si>
    <t>172</t>
  </si>
  <si>
    <t>172-Б2</t>
  </si>
  <si>
    <t>Услуги связи (межгород)</t>
  </si>
  <si>
    <t>в срок не превышающий 10 рабочих дней с даты подписания отчетных документов</t>
  </si>
  <si>
    <t>Бензин</t>
  </si>
  <si>
    <t>с 01.02.2024 по 31.12.2024</t>
  </si>
  <si>
    <t>21/24</t>
  </si>
  <si>
    <t>Систематическая дератизация</t>
  </si>
  <si>
    <t>ООО "Дезинфекция"</t>
  </si>
  <si>
    <t>Услуги по обучению охране труда</t>
  </si>
  <si>
    <t>Услуги по обучению ответственных за пожарную безопасность</t>
  </si>
  <si>
    <t>ЧОУ ДПО "Сигнал"</t>
  </si>
  <si>
    <t>с 29.01.2024 по 02.02.2024</t>
  </si>
  <si>
    <t>с 29.01.2024 по 30.01.2024</t>
  </si>
  <si>
    <t>21-ОШ</t>
  </si>
  <si>
    <t>21-ОВЗ</t>
  </si>
  <si>
    <t>Услуги по организации горячего питания обучающихся  с ОВЗ</t>
  </si>
  <si>
    <t>с 09.01.2024 по 22.03.2024</t>
  </si>
  <si>
    <t xml:space="preserve">Услуги по организации горячего питания обучающихся </t>
  </si>
  <si>
    <t>ИП Эжьбаев Ю.Н.</t>
  </si>
  <si>
    <t>с 09.01.2024 по 22.03.2025</t>
  </si>
  <si>
    <t>21-СВО</t>
  </si>
  <si>
    <t xml:space="preserve">Услуги по организации горячего питания обучающихся  из семей граждан, призванных на военную службу по мобилизации </t>
  </si>
  <si>
    <t>21-СВО/1</t>
  </si>
  <si>
    <t>с 01.03.2024 по 22.03.2024</t>
  </si>
  <si>
    <t xml:space="preserve">б/н 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</si>
</sst>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2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FFF8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/>
  </cellStyleXfs>
  <cellXfs count="58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0" fillId="7" borderId="1" xfId="4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8" borderId="1" xfId="4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0" fillId="9" borderId="1" xfId="4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10" fillId="10" borderId="1" xfId="1" applyFont="1" applyFill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0" fillId="7" borderId="14" xfId="1" applyFont="1" applyFill="1" applyBorder="1" applyAlignment="1">
      <alignment horizontal="center" vertical="center" wrapText="1"/>
    </xf>
    <xf numFmtId="0" fontId="10" fillId="9" borderId="14" xfId="1" applyFont="1" applyFill="1" applyBorder="1" applyAlignment="1">
      <alignment horizontal="center" vertical="center" wrapText="1"/>
    </xf>
    <xf numFmtId="0" fontId="10" fillId="8" borderId="14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7" fontId="15" fillId="2" borderId="1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165" fontId="15" fillId="2" borderId="1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Border="1" applyAlignment="1" applyProtection="1">
      <alignment horizontal="center" vertical="center" wrapText="1"/>
      <protection locked="0"/>
    </xf>
    <xf numFmtId="7" fontId="1" fillId="0" borderId="21" xfId="0" applyNumberFormat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49" fontId="15" fillId="18" borderId="22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5" fillId="18" borderId="23" xfId="0" applyNumberFormat="1" applyFont="1" applyFill="1" applyBorder="1" applyAlignment="1">
      <alignment horizontal="center" vertical="center" wrapText="1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4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165" fontId="1" fillId="3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4" fontId="1" fillId="19" borderId="2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7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9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>
      <alignment horizontal="center" vertical="center" wrapText="1"/>
    </xf>
    <xf numFmtId="16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6" fillId="17" borderId="3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13" fillId="17" borderId="3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center"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  <protection locked="0"/>
    </xf>
    <xf numFmtId="0" fontId="1" fillId="4" borderId="29" xfId="0" applyFont="1" applyFill="1" applyBorder="1" applyAlignment="1" applyProtection="1">
      <alignment horizontal="center" vertical="center" wrapText="1"/>
      <protection locked="0"/>
    </xf>
    <xf numFmtId="49" fontId="1" fillId="4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8" xfId="0" applyNumberFormat="1" applyFont="1" applyFill="1" applyBorder="1" applyAlignment="1">
      <alignment horizontal="center" vertical="center" wrapText="1"/>
    </xf>
    <xf numFmtId="4" fontId="1" fillId="4" borderId="29" xfId="0" applyNumberFormat="1" applyFont="1" applyFill="1" applyBorder="1" applyAlignment="1">
      <alignment horizontal="center" vertical="center" wrapText="1"/>
    </xf>
    <xf numFmtId="49" fontId="15" fillId="4" borderId="28" xfId="0" applyNumberFormat="1" applyFont="1" applyFill="1" applyBorder="1" applyAlignment="1">
      <alignment horizontal="center" vertical="center" wrapText="1"/>
    </xf>
    <xf numFmtId="49" fontId="15" fillId="4" borderId="29" xfId="0" applyNumberFormat="1" applyFont="1" applyFill="1" applyBorder="1" applyAlignment="1">
      <alignment horizontal="center" vertical="center" wrapText="1"/>
    </xf>
    <xf numFmtId="168" fontId="1" fillId="4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5" fillId="18" borderId="35" xfId="0" applyNumberFormat="1" applyFont="1" applyFill="1" applyBorder="1" applyAlignment="1">
      <alignment horizontal="center" vertical="center" wrapText="1"/>
    </xf>
    <xf numFmtId="49" fontId="15" fillId="18" borderId="36" xfId="0" applyNumberFormat="1" applyFont="1" applyFill="1" applyBorder="1" applyAlignment="1">
      <alignment horizontal="center" vertical="center" wrapText="1"/>
    </xf>
    <xf numFmtId="49" fontId="15" fillId="18" borderId="37" xfId="0" applyNumberFormat="1" applyFont="1" applyFill="1" applyBorder="1" applyAlignment="1">
      <alignment horizontal="center" vertical="center" wrapText="1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6" xfId="0" applyNumberFormat="1" applyFont="1" applyFill="1" applyBorder="1" applyAlignment="1">
      <alignment horizontal="center" vertical="center" wrapText="1"/>
    </xf>
    <xf numFmtId="4" fontId="1" fillId="18" borderId="37" xfId="0" applyNumberFormat="1" applyFont="1" applyFill="1" applyBorder="1" applyAlignment="1">
      <alignment horizontal="center" vertical="center" wrapText="1"/>
    </xf>
    <xf numFmtId="16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5" xfId="0" applyNumberFormat="1" applyFont="1" applyFill="1" applyBorder="1" applyAlignment="1">
      <alignment horizontal="center" vertical="center" wrapText="1"/>
    </xf>
    <xf numFmtId="49" fontId="15" fillId="18" borderId="26" xfId="0" applyNumberFormat="1" applyFont="1" applyFill="1" applyBorder="1" applyAlignment="1">
      <alignment horizontal="center" vertical="center" wrapText="1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33" xfId="0" applyNumberFormat="1" applyFont="1" applyFill="1" applyBorder="1" applyAlignment="1">
      <alignment horizontal="center" vertical="center" wrapText="1"/>
    </xf>
    <xf numFmtId="49" fontId="15" fillId="18" borderId="34" xfId="0" applyNumberFormat="1" applyFont="1" applyFill="1" applyBorder="1" applyAlignment="1">
      <alignment horizontal="center" vertical="center" wrapText="1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0" xfId="0" applyNumberFormat="1" applyFont="1" applyFill="1" applyBorder="1" applyAlignment="1">
      <alignment horizontal="center" vertical="center" wrapText="1"/>
    </xf>
    <xf numFmtId="49" fontId="15" fillId="18" borderId="51" xfId="0" applyNumberFormat="1" applyFont="1" applyFill="1" applyBorder="1" applyAlignment="1">
      <alignment horizontal="center" vertical="center" wrapText="1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7" xfId="0" applyNumberFormat="1" applyFont="1" applyFill="1" applyBorder="1" applyAlignment="1">
      <alignment horizontal="center" vertical="center" wrapText="1"/>
    </xf>
    <xf numFmtId="49" fontId="15" fillId="18" borderId="48" xfId="0" applyNumberFormat="1" applyFont="1" applyFill="1" applyBorder="1" applyAlignment="1">
      <alignment horizontal="center" vertical="center" wrapText="1"/>
    </xf>
    <xf numFmtId="49" fontId="15" fillId="18" borderId="49" xfId="0" applyNumberFormat="1" applyFont="1" applyFill="1" applyBorder="1" applyAlignment="1">
      <alignment horizontal="center" vertical="center" wrapText="1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16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5" fillId="4" borderId="30" xfId="0" applyNumberFormat="1" applyFont="1" applyFill="1" applyBorder="1" applyAlignment="1">
      <alignment horizontal="center" vertical="center" wrapText="1"/>
    </xf>
    <xf numFmtId="49" fontId="15" fillId="4" borderId="31" xfId="0" applyNumberFormat="1" applyFont="1" applyFill="1" applyBorder="1" applyAlignment="1">
      <alignment horizontal="center" vertical="center" wrapText="1"/>
    </xf>
    <xf numFmtId="49" fontId="15" fillId="4" borderId="32" xfId="0" applyNumberFormat="1" applyFont="1" applyFill="1" applyBorder="1" applyAlignment="1">
      <alignment horizontal="center" vertical="center" wrapText="1"/>
    </xf>
    <xf numFmtId="4" fontId="1" fillId="4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47" xfId="0" applyNumberFormat="1" applyFont="1" applyFill="1" applyBorder="1" applyAlignment="1">
      <alignment horizontal="center" vertical="center" wrapText="1"/>
    </xf>
    <xf numFmtId="49" fontId="15" fillId="4" borderId="48" xfId="0" applyNumberFormat="1" applyFont="1" applyFill="1" applyBorder="1" applyAlignment="1">
      <alignment horizontal="center" vertical="center" wrapText="1"/>
    </xf>
    <xf numFmtId="49" fontId="15" fillId="4" borderId="49" xfId="0" applyNumberFormat="1" applyFont="1" applyFill="1" applyBorder="1" applyAlignment="1">
      <alignment horizontal="center" vertical="center" wrapText="1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>
      <alignment horizontal="center" vertical="center" wrapText="1"/>
    </xf>
    <xf numFmtId="16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4" fontId="1" fillId="18" borderId="34" xfId="0" applyNumberFormat="1" applyFont="1" applyFill="1" applyBorder="1" applyAlignment="1">
      <alignment horizontal="center" vertical="center" wrapText="1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>
      <alignment horizontal="center" vertical="center" wrapText="1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49" fontId="15" fillId="18" borderId="52" xfId="0" applyNumberFormat="1" applyFont="1" applyFill="1" applyBorder="1" applyAlignment="1">
      <alignment horizontal="center" vertical="center" wrapText="1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4" fontId="1" fillId="18" borderId="57" xfId="0" applyNumberFormat="1" applyFont="1" applyFill="1" applyBorder="1" applyAlignment="1">
      <alignment horizontal="center" vertical="center" wrapText="1"/>
    </xf>
    <xf numFmtId="4" fontId="1" fillId="18" borderId="60" xfId="0" applyNumberFormat="1" applyFont="1" applyFill="1" applyBorder="1" applyAlignment="1">
      <alignment horizontal="center" vertical="center" wrapText="1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53" xfId="0" applyNumberFormat="1" applyFont="1" applyFill="1" applyBorder="1" applyAlignment="1">
      <alignment horizontal="center" vertical="center" wrapText="1"/>
    </xf>
    <xf numFmtId="49" fontId="15" fillId="3" borderId="56" xfId="0" applyNumberFormat="1" applyFont="1" applyFill="1" applyBorder="1" applyAlignment="1">
      <alignment horizontal="center" vertical="center" wrapText="1"/>
    </xf>
    <xf numFmtId="49" fontId="15" fillId="3" borderId="59" xfId="0" applyNumberFormat="1" applyFont="1" applyFill="1" applyBorder="1" applyAlignment="1">
      <alignment horizontal="center" vertical="center" wrapText="1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>
      <alignment horizontal="center" vertical="center" wrapText="1"/>
    </xf>
    <xf numFmtId="0" fontId="16" fillId="0" borderId="39" xfId="0" applyFont="1" applyBorder="1" applyAlignment="1" applyProtection="1">
      <alignment vertical="center" wrapText="1"/>
      <protection locked="0"/>
    </xf>
    <xf numFmtId="0" fontId="16" fillId="0" borderId="42" xfId="0" applyFont="1" applyBorder="1" applyAlignment="1" applyProtection="1">
      <alignment vertical="center" wrapText="1"/>
      <protection locked="0"/>
    </xf>
    <xf numFmtId="0" fontId="16" fillId="0" borderId="45" xfId="0" applyFont="1" applyBorder="1" applyAlignment="1" applyProtection="1">
      <alignment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10" borderId="13" xfId="1" applyFont="1" applyFill="1" applyBorder="1" applyAlignment="1">
      <alignment horizontal="center" vertical="center" wrapText="1"/>
    </xf>
    <xf numFmtId="0" fontId="10" fillId="10" borderId="2" xfId="1" applyFont="1" applyFill="1" applyBorder="1" applyAlignment="1">
      <alignment horizontal="center" vertical="center" wrapText="1"/>
    </xf>
    <xf numFmtId="0" fontId="10" fillId="8" borderId="13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10" fillId="9" borderId="13" xfId="1" applyFont="1" applyFill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center" vertical="center" wrapText="1"/>
    </xf>
    <xf numFmtId="0" fontId="10" fillId="7" borderId="13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8FFF8F"/>
      <color rgb="FF00FF00"/>
      <color rgb="FFFF9999"/>
      <color rgb="FFA30101"/>
      <color rgb="FFFF6D6D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330776</xdr:colOff>
      <xdr:row>3</xdr:row>
      <xdr:rowOff>6924</xdr:rowOff>
    </xdr:from>
    <xdr:to>
      <xdr:col>13</xdr:col>
      <xdr:colOff>1061576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175778</xdr:colOff>
      <xdr:row>3</xdr:row>
      <xdr:rowOff>0</xdr:rowOff>
    </xdr:from>
    <xdr:to>
      <xdr:col>8</xdr:col>
      <xdr:colOff>1401878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2327562</xdr:colOff>
      <xdr:row>3</xdr:row>
      <xdr:rowOff>0</xdr:rowOff>
    </xdr:from>
    <xdr:to>
      <xdr:col>18</xdr:col>
      <xdr:colOff>600912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393150</xdr:colOff>
      <xdr:row>3</xdr:row>
      <xdr:rowOff>0</xdr:rowOff>
    </xdr:from>
    <xdr:to>
      <xdr:col>7</xdr:col>
      <xdr:colOff>323850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381000</xdr:colOff>
      <xdr:row>3</xdr:row>
      <xdr:rowOff>0</xdr:rowOff>
    </xdr:from>
    <xdr:to>
      <xdr:col>19</xdr:col>
      <xdr:colOff>940350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387926</xdr:colOff>
      <xdr:row>3</xdr:row>
      <xdr:rowOff>0</xdr:rowOff>
    </xdr:from>
    <xdr:to>
      <xdr:col>13</xdr:col>
      <xdr:colOff>1061576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zoomScale="70" zoomScaleNormal="70" workbookViewId="0">
      <selection activeCell="G12" sqref="G12:I12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73.5" customHeight="1" thickBot="1" x14ac:dyDescent="0.3">
      <c r="A1" s="314" t="s">
        <v>141</v>
      </c>
      <c r="B1" s="315"/>
      <c r="C1" s="315"/>
      <c r="D1" s="315"/>
      <c r="E1" s="316" t="s">
        <v>145</v>
      </c>
      <c r="F1" s="317"/>
      <c r="G1" s="317"/>
      <c r="H1" s="317"/>
      <c r="I1" s="317"/>
      <c r="J1" s="317"/>
      <c r="K1" s="317"/>
      <c r="L1" s="317"/>
      <c r="M1" s="317"/>
      <c r="N1" s="318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290" t="s">
        <v>25</v>
      </c>
      <c r="B4" s="291"/>
      <c r="C4" s="4">
        <v>6224847.54</v>
      </c>
      <c r="D4" s="5"/>
      <c r="E4" s="292" t="s">
        <v>140</v>
      </c>
      <c r="F4" s="293"/>
      <c r="G4" s="294"/>
      <c r="H4" s="295">
        <v>2000000</v>
      </c>
      <c r="I4" s="296"/>
      <c r="J4" s="297"/>
      <c r="K4" s="17"/>
      <c r="L4" s="76" t="s">
        <v>55</v>
      </c>
      <c r="M4" s="292">
        <v>2271407.2599999998</v>
      </c>
      <c r="N4" s="294"/>
    </row>
    <row r="5" spans="1:14" ht="30.75" customHeight="1" thickBot="1" x14ac:dyDescent="0.3">
      <c r="A5" s="290" t="s">
        <v>26</v>
      </c>
      <c r="B5" s="291"/>
      <c r="C5" s="6">
        <f>C4-G15+J15</f>
        <v>4281001.8499999996</v>
      </c>
      <c r="D5" s="5"/>
      <c r="E5" s="292" t="s">
        <v>53</v>
      </c>
      <c r="F5" s="293"/>
      <c r="G5" s="294"/>
      <c r="H5" s="282">
        <f>H4-G12</f>
        <v>1930000</v>
      </c>
      <c r="I5" s="283"/>
      <c r="J5" s="284"/>
      <c r="K5" s="17"/>
      <c r="L5" s="76" t="s">
        <v>54</v>
      </c>
      <c r="M5" s="285">
        <f>M4-G13</f>
        <v>1133339.0899999999</v>
      </c>
      <c r="N5" s="286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298" t="s">
        <v>27</v>
      </c>
      <c r="B8" s="299"/>
      <c r="C8" s="300"/>
      <c r="D8" s="298" t="s">
        <v>28</v>
      </c>
      <c r="E8" s="299"/>
      <c r="F8" s="300"/>
      <c r="G8" s="301" t="s">
        <v>29</v>
      </c>
      <c r="H8" s="302"/>
      <c r="I8" s="303"/>
      <c r="J8" s="301" t="s">
        <v>142</v>
      </c>
      <c r="K8" s="302"/>
      <c r="L8" s="303"/>
      <c r="M8" s="298" t="s">
        <v>30</v>
      </c>
      <c r="N8" s="300"/>
    </row>
    <row r="9" spans="1:14" ht="41.25" customHeight="1" thickBot="1" x14ac:dyDescent="0.3">
      <c r="A9" s="304" t="s">
        <v>31</v>
      </c>
      <c r="B9" s="305"/>
      <c r="C9" s="306"/>
      <c r="D9" s="307">
        <f>'Состоявшиеся аукционы'!G2</f>
        <v>740465.76</v>
      </c>
      <c r="E9" s="307"/>
      <c r="F9" s="307"/>
      <c r="G9" s="307">
        <f>'Состоявшиеся аукционы'!Q2</f>
        <v>392446.84</v>
      </c>
      <c r="H9" s="307"/>
      <c r="I9" s="307"/>
      <c r="J9" s="287">
        <f>'Состоявшиеся аукционы'!AB2</f>
        <v>0</v>
      </c>
      <c r="K9" s="289"/>
      <c r="L9" s="288"/>
      <c r="M9" s="307">
        <f t="shared" ref="M9:M15" si="0">D9-G9</f>
        <v>348018.92</v>
      </c>
      <c r="N9" s="307"/>
    </row>
    <row r="10" spans="1:14" ht="78.75" customHeight="1" thickBot="1" x14ac:dyDescent="0.3">
      <c r="A10" s="304" t="s">
        <v>49</v>
      </c>
      <c r="B10" s="305"/>
      <c r="C10" s="306"/>
      <c r="D10" s="307">
        <f>'Несостоявшиеся аукционы'!G2</f>
        <v>359413.18</v>
      </c>
      <c r="E10" s="307"/>
      <c r="F10" s="307"/>
      <c r="G10" s="307">
        <f>'Несостоявшиеся аукционы'!Q2</f>
        <v>359413.18</v>
      </c>
      <c r="H10" s="307"/>
      <c r="I10" s="307"/>
      <c r="J10" s="287">
        <f>'Несостоявшиеся аукционы'!AB2</f>
        <v>0</v>
      </c>
      <c r="K10" s="289"/>
      <c r="L10" s="288"/>
      <c r="M10" s="307">
        <f t="shared" si="0"/>
        <v>0</v>
      </c>
      <c r="N10" s="307"/>
    </row>
    <row r="11" spans="1:14" ht="40.5" customHeight="1" thickBot="1" x14ac:dyDescent="0.3">
      <c r="A11" s="304" t="s">
        <v>83</v>
      </c>
      <c r="B11" s="305"/>
      <c r="C11" s="306"/>
      <c r="D11" s="287">
        <f>'Иные конкурентные закупки'!G2</f>
        <v>0</v>
      </c>
      <c r="E11" s="289"/>
      <c r="F11" s="288"/>
      <c r="G11" s="287">
        <f>'Иные конкурентные закупки'!Q2</f>
        <v>0</v>
      </c>
      <c r="H11" s="289"/>
      <c r="I11" s="288"/>
      <c r="J11" s="287">
        <f>'Иные конкурентные закупки'!AB2</f>
        <v>0</v>
      </c>
      <c r="K11" s="289"/>
      <c r="L11" s="288"/>
      <c r="M11" s="287">
        <f t="shared" si="0"/>
        <v>0</v>
      </c>
      <c r="N11" s="288"/>
    </row>
    <row r="12" spans="1:14" ht="54.75" customHeight="1" thickBot="1" x14ac:dyDescent="0.3">
      <c r="A12" s="311" t="s">
        <v>50</v>
      </c>
      <c r="B12" s="312"/>
      <c r="C12" s="313"/>
      <c r="D12" s="307">
        <f>'Ед. поставщик п.4 ч.1'!H2</f>
        <v>70000</v>
      </c>
      <c r="E12" s="307"/>
      <c r="F12" s="307"/>
      <c r="G12" s="307">
        <f>D12</f>
        <v>70000</v>
      </c>
      <c r="H12" s="307"/>
      <c r="I12" s="307"/>
      <c r="J12" s="287">
        <f>'Ед. поставщик п.4 ч.1'!V2</f>
        <v>16082.5</v>
      </c>
      <c r="K12" s="289"/>
      <c r="L12" s="288"/>
      <c r="M12" s="307">
        <f t="shared" si="0"/>
        <v>0</v>
      </c>
      <c r="N12" s="307"/>
    </row>
    <row r="13" spans="1:14" ht="45.75" customHeight="1" thickBot="1" x14ac:dyDescent="0.3">
      <c r="A13" s="311" t="s">
        <v>51</v>
      </c>
      <c r="B13" s="312"/>
      <c r="C13" s="313"/>
      <c r="D13" s="307">
        <f>'Ед. поставщик п.5 ч.1'!H2</f>
        <v>1138068.17</v>
      </c>
      <c r="E13" s="307"/>
      <c r="F13" s="307"/>
      <c r="G13" s="307">
        <f>D13</f>
        <v>1138068.17</v>
      </c>
      <c r="H13" s="307"/>
      <c r="I13" s="307"/>
      <c r="J13" s="287">
        <f>'Ед. поставщик п.5 ч.1'!V2</f>
        <v>0</v>
      </c>
      <c r="K13" s="289"/>
      <c r="L13" s="288"/>
      <c r="M13" s="307">
        <f t="shared" si="0"/>
        <v>0</v>
      </c>
      <c r="N13" s="307"/>
    </row>
    <row r="14" spans="1:14" ht="45.75" customHeight="1" thickBot="1" x14ac:dyDescent="0.3">
      <c r="A14" s="331" t="s">
        <v>52</v>
      </c>
      <c r="B14" s="332"/>
      <c r="C14" s="333"/>
      <c r="D14" s="287">
        <f>'Ед.поставщик за искл. п.4,5 ч.1'!G2</f>
        <v>0</v>
      </c>
      <c r="E14" s="289"/>
      <c r="F14" s="288"/>
      <c r="G14" s="287">
        <f>D14</f>
        <v>0</v>
      </c>
      <c r="H14" s="289"/>
      <c r="I14" s="288"/>
      <c r="J14" s="287">
        <f>'Ед.поставщик за искл. п.4,5 ч.1'!T2</f>
        <v>0</v>
      </c>
      <c r="K14" s="289"/>
      <c r="L14" s="288"/>
      <c r="M14" s="307">
        <f t="shared" si="0"/>
        <v>0</v>
      </c>
      <c r="N14" s="307"/>
    </row>
    <row r="15" spans="1:14" ht="21" thickBot="1" x14ac:dyDescent="0.3">
      <c r="A15" s="308" t="s">
        <v>146</v>
      </c>
      <c r="B15" s="309"/>
      <c r="C15" s="310"/>
      <c r="D15" s="307">
        <f>SUM(D9:D14)</f>
        <v>2307947.11</v>
      </c>
      <c r="E15" s="307"/>
      <c r="F15" s="307"/>
      <c r="G15" s="287">
        <f>SUM(G9:G14)</f>
        <v>1959928.19</v>
      </c>
      <c r="H15" s="289"/>
      <c r="I15" s="288"/>
      <c r="J15" s="287">
        <f>SUM(J9:J14)</f>
        <v>16082.5</v>
      </c>
      <c r="K15" s="289"/>
      <c r="L15" s="288"/>
      <c r="M15" s="307">
        <f t="shared" si="0"/>
        <v>348018.91999999993</v>
      </c>
      <c r="N15" s="307"/>
    </row>
    <row r="18" spans="1:12" ht="15.75" thickBot="1" x14ac:dyDescent="0.3"/>
    <row r="19" spans="1:12" ht="23.25" customHeight="1" x14ac:dyDescent="0.25">
      <c r="A19" s="319" t="s">
        <v>35</v>
      </c>
      <c r="B19" s="320"/>
      <c r="C19" s="321"/>
      <c r="D19" s="325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1334340.95</v>
      </c>
      <c r="E19" s="326"/>
      <c r="F19" s="326"/>
      <c r="G19" s="327"/>
      <c r="I19" s="15"/>
      <c r="J19" s="15"/>
      <c r="K19" s="15"/>
      <c r="L19" s="15"/>
    </row>
    <row r="20" spans="1:12" ht="24" customHeight="1" thickBot="1" x14ac:dyDescent="0.3">
      <c r="A20" s="322"/>
      <c r="B20" s="323"/>
      <c r="C20" s="324"/>
      <c r="D20" s="328"/>
      <c r="E20" s="329"/>
      <c r="F20" s="329"/>
      <c r="G20" s="330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11"/>
  <sheetViews>
    <sheetView showGridLines="0" topLeftCell="H1" zoomScale="50" zoomScaleNormal="50" workbookViewId="0">
      <pane ySplit="8" topLeftCell="A9" activePane="bottomLeft" state="frozen"/>
      <selection activeCell="I1" sqref="I1"/>
      <selection pane="bottomLeft" activeCell="H11" sqref="H11"/>
    </sheetView>
  </sheetViews>
  <sheetFormatPr defaultColWidth="0" defaultRowHeight="18.75" x14ac:dyDescent="0.25"/>
  <cols>
    <col min="1" max="1" width="9.140625" style="8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8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93"/>
      <c r="B2" s="65"/>
      <c r="C2" s="65"/>
      <c r="D2" s="65"/>
      <c r="E2" s="65"/>
      <c r="F2" s="10"/>
      <c r="G2" s="78" t="s">
        <v>24</v>
      </c>
      <c r="H2" s="75">
        <f>SUM(H9:H9999)</f>
        <v>70000</v>
      </c>
      <c r="K2" s="350"/>
      <c r="L2" s="350"/>
      <c r="M2" s="350"/>
      <c r="N2" s="351" t="s">
        <v>137</v>
      </c>
      <c r="O2" s="353"/>
      <c r="P2" s="66">
        <f>SUM(P9:P9999)</f>
        <v>53917.5</v>
      </c>
      <c r="R2" s="65"/>
      <c r="S2" s="351" t="s">
        <v>45</v>
      </c>
      <c r="T2" s="352"/>
      <c r="U2" s="353"/>
      <c r="V2" s="67">
        <f>SUM(V9:V9999)</f>
        <v>16082.5</v>
      </c>
    </row>
    <row r="3" spans="1:24" x14ac:dyDescent="0.25">
      <c r="A3" s="350"/>
      <c r="B3" s="350"/>
      <c r="C3" s="350"/>
      <c r="D3" s="350"/>
      <c r="E3" s="350"/>
      <c r="N3" s="65"/>
    </row>
    <row r="4" spans="1:24" ht="39.950000000000003" customHeight="1" x14ac:dyDescent="0.25">
      <c r="J4" s="354"/>
      <c r="K4" s="354"/>
      <c r="M4" s="354"/>
      <c r="N4" s="354"/>
      <c r="O4" s="354"/>
      <c r="P4" s="354"/>
    </row>
    <row r="6" spans="1:24" ht="159" customHeight="1" x14ac:dyDescent="0.25">
      <c r="A6" s="94" t="s">
        <v>8</v>
      </c>
      <c r="B6" s="50" t="s">
        <v>47</v>
      </c>
      <c r="C6" s="50" t="s">
        <v>144</v>
      </c>
      <c r="D6" s="50" t="s">
        <v>10</v>
      </c>
      <c r="E6" s="49" t="s">
        <v>1</v>
      </c>
      <c r="F6" s="50" t="s">
        <v>2</v>
      </c>
      <c r="G6" s="50" t="s">
        <v>3</v>
      </c>
      <c r="H6" s="52" t="s">
        <v>4</v>
      </c>
      <c r="I6" s="52" t="s">
        <v>22</v>
      </c>
      <c r="J6" s="50" t="s">
        <v>46</v>
      </c>
      <c r="K6" s="50" t="s">
        <v>5</v>
      </c>
      <c r="L6" s="50" t="s">
        <v>82</v>
      </c>
      <c r="M6" s="50" t="s">
        <v>44</v>
      </c>
      <c r="N6" s="49" t="s">
        <v>7</v>
      </c>
      <c r="O6" s="50" t="s">
        <v>6</v>
      </c>
      <c r="P6" s="51" t="s">
        <v>23</v>
      </c>
      <c r="Q6" s="49" t="s">
        <v>9</v>
      </c>
      <c r="R6" s="48" t="s">
        <v>40</v>
      </c>
      <c r="S6" s="48" t="s">
        <v>103</v>
      </c>
      <c r="T6" s="48" t="s">
        <v>104</v>
      </c>
      <c r="U6" s="49" t="s">
        <v>41</v>
      </c>
      <c r="V6" s="51" t="s">
        <v>105</v>
      </c>
      <c r="W6" s="98" t="s">
        <v>42</v>
      </c>
    </row>
    <row r="7" spans="1:24" x14ac:dyDescent="0.25">
      <c r="A7" s="81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99" t="s">
        <v>131</v>
      </c>
    </row>
    <row r="8" spans="1:24" s="14" customFormat="1" ht="114" hidden="1" customHeight="1" x14ac:dyDescent="0.25">
      <c r="A8" s="95">
        <v>1</v>
      </c>
      <c r="B8" s="53" t="s">
        <v>56</v>
      </c>
      <c r="C8" s="53"/>
      <c r="D8" s="53" t="s">
        <v>58</v>
      </c>
      <c r="E8" s="54" t="s">
        <v>57</v>
      </c>
      <c r="F8" s="54" t="s">
        <v>107</v>
      </c>
      <c r="G8" s="53" t="s">
        <v>59</v>
      </c>
      <c r="H8" s="58">
        <v>20000</v>
      </c>
      <c r="I8" s="58">
        <f>H8-P8</f>
        <v>0</v>
      </c>
      <c r="J8" s="53" t="s">
        <v>60</v>
      </c>
      <c r="K8" s="53" t="s">
        <v>61</v>
      </c>
      <c r="L8" s="53"/>
      <c r="M8" s="53" t="s">
        <v>62</v>
      </c>
      <c r="N8" s="54">
        <v>43840</v>
      </c>
      <c r="O8" s="53" t="s">
        <v>143</v>
      </c>
      <c r="P8" s="79">
        <v>20000</v>
      </c>
      <c r="Q8" s="54">
        <v>43840</v>
      </c>
      <c r="R8" s="53"/>
      <c r="S8" s="58"/>
      <c r="T8" s="58"/>
      <c r="U8" s="54"/>
      <c r="V8" s="58"/>
      <c r="W8" s="100" t="s">
        <v>64</v>
      </c>
    </row>
    <row r="9" spans="1:24" s="14" customFormat="1" ht="90" customHeight="1" x14ac:dyDescent="0.25">
      <c r="A9" s="346">
        <v>1</v>
      </c>
      <c r="B9" s="336" t="s">
        <v>56</v>
      </c>
      <c r="C9" s="336" t="s">
        <v>147</v>
      </c>
      <c r="D9" s="336" t="s">
        <v>158</v>
      </c>
      <c r="E9" s="338" t="s">
        <v>190</v>
      </c>
      <c r="F9" s="340">
        <v>45288</v>
      </c>
      <c r="G9" s="336" t="s">
        <v>215</v>
      </c>
      <c r="H9" s="342">
        <v>70000</v>
      </c>
      <c r="I9" s="344">
        <f>IF(X9 = 2, H9 + SUM(S9:S10) - SUM(T9:T10) - SUM(P9:P10) - V9,0)</f>
        <v>0</v>
      </c>
      <c r="J9" s="336" t="s">
        <v>193</v>
      </c>
      <c r="K9" s="336" t="s">
        <v>191</v>
      </c>
      <c r="L9" s="336" t="s">
        <v>147</v>
      </c>
      <c r="M9" s="336" t="s">
        <v>192</v>
      </c>
      <c r="N9" s="178">
        <v>45322</v>
      </c>
      <c r="O9" s="340" t="s">
        <v>214</v>
      </c>
      <c r="P9" s="171">
        <v>21567</v>
      </c>
      <c r="Q9" s="172">
        <v>45328</v>
      </c>
      <c r="R9" s="173"/>
      <c r="S9" s="174"/>
      <c r="T9" s="174"/>
      <c r="U9" s="342" t="s">
        <v>236</v>
      </c>
      <c r="V9" s="348">
        <v>16082.5</v>
      </c>
      <c r="W9" s="334"/>
      <c r="X9" s="14">
        <v>2</v>
      </c>
    </row>
    <row r="10" spans="1:24" s="110" customFormat="1" x14ac:dyDescent="0.25">
      <c r="A10" s="347"/>
      <c r="B10" s="337"/>
      <c r="C10" s="337"/>
      <c r="D10" s="337"/>
      <c r="E10" s="339"/>
      <c r="F10" s="341"/>
      <c r="G10" s="337"/>
      <c r="H10" s="343"/>
      <c r="I10" s="345"/>
      <c r="J10" s="337"/>
      <c r="K10" s="337"/>
      <c r="L10" s="337"/>
      <c r="M10" s="337"/>
      <c r="N10" s="179">
        <v>45351</v>
      </c>
      <c r="O10" s="341"/>
      <c r="P10" s="253">
        <v>32350.5</v>
      </c>
      <c r="Q10" s="176">
        <v>45362</v>
      </c>
      <c r="R10" s="177"/>
      <c r="S10" s="175"/>
      <c r="T10" s="175"/>
      <c r="U10" s="343"/>
      <c r="V10" s="349"/>
      <c r="W10" s="335"/>
      <c r="X10" s="110">
        <v>2</v>
      </c>
    </row>
    <row r="11" spans="1:24" x14ac:dyDescent="0.25">
      <c r="A11" s="101"/>
      <c r="B11" s="102"/>
      <c r="C11" s="102"/>
      <c r="D11" s="102"/>
      <c r="E11" s="103"/>
      <c r="F11" s="106"/>
      <c r="G11" s="102"/>
      <c r="H11" s="107"/>
      <c r="I11" s="108">
        <f>IF(X11 = 72, H11 + SUM(S11:S11) - SUM(T11:T11) - SUM(P11:P11) - V11,0)</f>
        <v>0</v>
      </c>
      <c r="J11" s="102"/>
      <c r="K11" s="102"/>
      <c r="L11" s="102"/>
      <c r="M11" s="102"/>
      <c r="N11" s="106"/>
      <c r="O11" s="106"/>
      <c r="P11" s="107"/>
      <c r="Q11" s="103"/>
      <c r="R11" s="105"/>
      <c r="S11" s="107"/>
      <c r="T11" s="107"/>
      <c r="U11" s="107"/>
      <c r="V11" s="104"/>
      <c r="W11" s="105"/>
      <c r="X11" s="2">
        <v>72</v>
      </c>
    </row>
  </sheetData>
  <sheetProtection password="EB34" sheet="1" objects="1" scenarios="1" formatCells="0" formatColumns="0" formatRows="0"/>
  <mergeCells count="24">
    <mergeCell ref="A3:E3"/>
    <mergeCell ref="S2:U2"/>
    <mergeCell ref="N2:O2"/>
    <mergeCell ref="J4:K4"/>
    <mergeCell ref="M4:N4"/>
    <mergeCell ref="O4:P4"/>
    <mergeCell ref="K2:M2"/>
    <mergeCell ref="A9:A10"/>
    <mergeCell ref="O9:O10"/>
    <mergeCell ref="U9:U10"/>
    <mergeCell ref="B9:B10"/>
    <mergeCell ref="V9:V10"/>
    <mergeCell ref="C9:C10"/>
    <mergeCell ref="W9:W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61"/>
  <sheetViews>
    <sheetView showGridLines="0" tabSelected="1" topLeftCell="I1" zoomScale="50" zoomScaleNormal="50" workbookViewId="0">
      <pane ySplit="8" topLeftCell="A15" activePane="bottomLeft" state="frozen"/>
      <selection pane="bottomLeft" activeCell="S61" sqref="S61"/>
    </sheetView>
  </sheetViews>
  <sheetFormatPr defaultColWidth="0" defaultRowHeight="18.75" x14ac:dyDescent="0.25"/>
  <cols>
    <col min="1" max="1" width="12" style="83" customWidth="1"/>
    <col min="2" max="2" width="37.140625" style="3" customWidth="1"/>
    <col min="3" max="3" width="34" style="3" customWidth="1"/>
    <col min="4" max="4" width="25.42578125" style="3" customWidth="1"/>
    <col min="5" max="5" width="27.28515625" style="3" customWidth="1"/>
    <col min="6" max="6" width="32.42578125" style="3" customWidth="1"/>
    <col min="7" max="7" width="40.28515625" style="11" customWidth="1"/>
    <col min="8" max="8" width="27.570312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5"/>
      <c r="F2" s="467" t="s">
        <v>24</v>
      </c>
      <c r="G2" s="468"/>
      <c r="H2" s="75">
        <f>SUM(H9:H9999)</f>
        <v>1138068.17</v>
      </c>
      <c r="I2" s="65"/>
      <c r="N2" s="351" t="s">
        <v>137</v>
      </c>
      <c r="O2" s="353"/>
      <c r="P2" s="66">
        <f>SUM(P9:P9999)</f>
        <v>725730.82</v>
      </c>
      <c r="R2" s="65"/>
      <c r="S2" s="351" t="s">
        <v>45</v>
      </c>
      <c r="T2" s="352"/>
      <c r="U2" s="353"/>
      <c r="V2" s="67">
        <f>SUM(V9:V9999)</f>
        <v>0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s="82" customFormat="1" ht="187.5" x14ac:dyDescent="0.25">
      <c r="A6" s="84" t="s">
        <v>8</v>
      </c>
      <c r="B6" s="84" t="s">
        <v>47</v>
      </c>
      <c r="C6" s="84" t="s">
        <v>144</v>
      </c>
      <c r="D6" s="84" t="s">
        <v>10</v>
      </c>
      <c r="E6" s="84" t="s">
        <v>1</v>
      </c>
      <c r="F6" s="84" t="s">
        <v>2</v>
      </c>
      <c r="G6" s="86" t="s">
        <v>3</v>
      </c>
      <c r="H6" s="84" t="s">
        <v>4</v>
      </c>
      <c r="I6" s="84" t="s">
        <v>22</v>
      </c>
      <c r="J6" s="87" t="s">
        <v>46</v>
      </c>
      <c r="K6" s="87" t="s">
        <v>5</v>
      </c>
      <c r="L6" s="84" t="s">
        <v>106</v>
      </c>
      <c r="M6" s="84" t="s">
        <v>39</v>
      </c>
      <c r="N6" s="86" t="s">
        <v>37</v>
      </c>
      <c r="O6" s="84" t="s">
        <v>6</v>
      </c>
      <c r="P6" s="87" t="s">
        <v>23</v>
      </c>
      <c r="Q6" s="86" t="s">
        <v>9</v>
      </c>
      <c r="R6" s="88" t="s">
        <v>40</v>
      </c>
      <c r="S6" s="88" t="s">
        <v>103</v>
      </c>
      <c r="T6" s="88" t="s">
        <v>104</v>
      </c>
      <c r="U6" s="89" t="s">
        <v>41</v>
      </c>
      <c r="V6" s="90" t="s">
        <v>43</v>
      </c>
      <c r="W6" s="91" t="s">
        <v>42</v>
      </c>
    </row>
    <row r="7" spans="1:24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</row>
    <row r="8" spans="1:24" s="14" customFormat="1" ht="131.25" hidden="1" x14ac:dyDescent="0.25">
      <c r="A8" s="85" t="s">
        <v>36</v>
      </c>
      <c r="B8" s="21" t="s">
        <v>56</v>
      </c>
      <c r="C8" s="21"/>
      <c r="D8" s="21" t="s">
        <v>58</v>
      </c>
      <c r="E8" s="21" t="s">
        <v>57</v>
      </c>
      <c r="F8" s="56">
        <v>43839</v>
      </c>
      <c r="G8" s="20" t="s">
        <v>59</v>
      </c>
      <c r="H8" s="19">
        <v>20000</v>
      </c>
      <c r="I8" s="19">
        <v>0</v>
      </c>
      <c r="J8" s="55">
        <v>2353019514</v>
      </c>
      <c r="K8" s="27" t="s">
        <v>61</v>
      </c>
      <c r="L8" s="21"/>
      <c r="M8" s="21" t="s">
        <v>62</v>
      </c>
      <c r="N8" s="20">
        <v>43840</v>
      </c>
      <c r="O8" s="21" t="s">
        <v>63</v>
      </c>
      <c r="P8" s="27">
        <v>20000</v>
      </c>
      <c r="Q8" s="20">
        <v>43840</v>
      </c>
      <c r="R8" s="21"/>
      <c r="S8" s="53"/>
      <c r="T8" s="53"/>
      <c r="U8" s="20"/>
      <c r="V8" s="19"/>
      <c r="W8" s="12" t="s">
        <v>64</v>
      </c>
    </row>
    <row r="9" spans="1:24" s="80" customFormat="1" ht="304.14999999999998" customHeight="1" x14ac:dyDescent="0.25">
      <c r="A9" s="490">
        <v>1</v>
      </c>
      <c r="B9" s="446" t="s">
        <v>56</v>
      </c>
      <c r="C9" s="446" t="s">
        <v>147</v>
      </c>
      <c r="D9" s="446" t="s">
        <v>160</v>
      </c>
      <c r="E9" s="446" t="s">
        <v>195</v>
      </c>
      <c r="F9" s="440">
        <v>45289</v>
      </c>
      <c r="G9" s="455" t="s">
        <v>148</v>
      </c>
      <c r="H9" s="443">
        <v>186161.96</v>
      </c>
      <c r="I9" s="458">
        <f>IF(X9 = 1, H9 + SUM(S9:S15) - SUM(T9:T15) - SUM(P9:P15) - V9,0)</f>
        <v>73387.289999999994</v>
      </c>
      <c r="J9" s="461">
        <v>2308070396</v>
      </c>
      <c r="K9" s="464" t="s">
        <v>149</v>
      </c>
      <c r="L9" s="446" t="s">
        <v>147</v>
      </c>
      <c r="M9" s="446" t="s">
        <v>175</v>
      </c>
      <c r="N9" s="240">
        <v>45300</v>
      </c>
      <c r="O9" s="440" t="s">
        <v>159</v>
      </c>
      <c r="P9" s="228">
        <v>23384.94</v>
      </c>
      <c r="Q9" s="229">
        <v>45320</v>
      </c>
      <c r="R9" s="230"/>
      <c r="S9" s="231"/>
      <c r="T9" s="232"/>
      <c r="U9" s="443"/>
      <c r="V9" s="449"/>
      <c r="W9" s="452"/>
      <c r="X9" s="80">
        <v>1</v>
      </c>
    </row>
    <row r="10" spans="1:24" s="110" customFormat="1" x14ac:dyDescent="0.25">
      <c r="A10" s="491"/>
      <c r="B10" s="447"/>
      <c r="C10" s="447"/>
      <c r="D10" s="447"/>
      <c r="E10" s="447"/>
      <c r="F10" s="441"/>
      <c r="G10" s="456"/>
      <c r="H10" s="444"/>
      <c r="I10" s="459"/>
      <c r="J10" s="462"/>
      <c r="K10" s="465"/>
      <c r="L10" s="447"/>
      <c r="M10" s="447"/>
      <c r="N10" s="241">
        <v>45322</v>
      </c>
      <c r="O10" s="441"/>
      <c r="P10" s="233">
        <v>45807.29</v>
      </c>
      <c r="Q10" s="234">
        <v>45334</v>
      </c>
      <c r="R10" s="235"/>
      <c r="S10" s="236"/>
      <c r="T10" s="236"/>
      <c r="U10" s="444"/>
      <c r="V10" s="450"/>
      <c r="W10" s="453"/>
      <c r="X10" s="110">
        <v>1</v>
      </c>
    </row>
    <row r="11" spans="1:24" s="110" customFormat="1" x14ac:dyDescent="0.25">
      <c r="A11" s="491"/>
      <c r="B11" s="447"/>
      <c r="C11" s="447"/>
      <c r="D11" s="447"/>
      <c r="E11" s="447"/>
      <c r="F11" s="441"/>
      <c r="G11" s="456"/>
      <c r="H11" s="444"/>
      <c r="I11" s="459"/>
      <c r="J11" s="462"/>
      <c r="K11" s="465"/>
      <c r="L11" s="447"/>
      <c r="M11" s="447"/>
      <c r="N11" s="241">
        <v>45323</v>
      </c>
      <c r="O11" s="441"/>
      <c r="P11" s="233">
        <v>7936.09</v>
      </c>
      <c r="Q11" s="234">
        <v>45327</v>
      </c>
      <c r="R11" s="235"/>
      <c r="S11" s="236"/>
      <c r="T11" s="236"/>
      <c r="U11" s="444"/>
      <c r="V11" s="450"/>
      <c r="W11" s="453"/>
      <c r="X11" s="110">
        <v>1</v>
      </c>
    </row>
    <row r="12" spans="1:24" s="110" customFormat="1" x14ac:dyDescent="0.25">
      <c r="A12" s="491"/>
      <c r="B12" s="447"/>
      <c r="C12" s="447"/>
      <c r="D12" s="447"/>
      <c r="E12" s="447"/>
      <c r="F12" s="441"/>
      <c r="G12" s="456"/>
      <c r="H12" s="444"/>
      <c r="I12" s="459"/>
      <c r="J12" s="462"/>
      <c r="K12" s="465"/>
      <c r="L12" s="447"/>
      <c r="M12" s="447"/>
      <c r="N12" s="241">
        <v>45351</v>
      </c>
      <c r="O12" s="441"/>
      <c r="P12" s="233">
        <v>22190.18</v>
      </c>
      <c r="Q12" s="234">
        <v>45363</v>
      </c>
      <c r="R12" s="235"/>
      <c r="S12" s="236"/>
      <c r="T12" s="236"/>
      <c r="U12" s="444"/>
      <c r="V12" s="450"/>
      <c r="W12" s="453"/>
      <c r="X12" s="110">
        <v>1</v>
      </c>
    </row>
    <row r="13" spans="1:24" s="110" customFormat="1" x14ac:dyDescent="0.25">
      <c r="A13" s="491"/>
      <c r="B13" s="447"/>
      <c r="C13" s="447"/>
      <c r="D13" s="447"/>
      <c r="E13" s="447"/>
      <c r="F13" s="441"/>
      <c r="G13" s="456"/>
      <c r="H13" s="444"/>
      <c r="I13" s="459"/>
      <c r="J13" s="462"/>
      <c r="K13" s="465"/>
      <c r="L13" s="447"/>
      <c r="M13" s="447"/>
      <c r="N13" s="241">
        <v>45352</v>
      </c>
      <c r="O13" s="441"/>
      <c r="P13" s="233">
        <v>5957.8</v>
      </c>
      <c r="Q13" s="234">
        <v>45363</v>
      </c>
      <c r="R13" s="235"/>
      <c r="S13" s="236"/>
      <c r="T13" s="236"/>
      <c r="U13" s="444"/>
      <c r="V13" s="450"/>
      <c r="W13" s="453"/>
      <c r="X13" s="110">
        <v>1</v>
      </c>
    </row>
    <row r="14" spans="1:24" s="110" customFormat="1" x14ac:dyDescent="0.25">
      <c r="A14" s="491"/>
      <c r="B14" s="447"/>
      <c r="C14" s="447"/>
      <c r="D14" s="447"/>
      <c r="E14" s="447"/>
      <c r="F14" s="441"/>
      <c r="G14" s="456"/>
      <c r="H14" s="444"/>
      <c r="I14" s="459"/>
      <c r="J14" s="462"/>
      <c r="K14" s="465"/>
      <c r="L14" s="447"/>
      <c r="M14" s="447"/>
      <c r="N14" s="241">
        <v>45382</v>
      </c>
      <c r="O14" s="441"/>
      <c r="P14" s="236"/>
      <c r="Q14" s="234"/>
      <c r="R14" s="235"/>
      <c r="S14" s="236"/>
      <c r="T14" s="236"/>
      <c r="U14" s="444"/>
      <c r="V14" s="450"/>
      <c r="W14" s="453"/>
      <c r="X14" s="110">
        <v>1</v>
      </c>
    </row>
    <row r="15" spans="1:24" s="110" customFormat="1" x14ac:dyDescent="0.25">
      <c r="A15" s="492"/>
      <c r="B15" s="448"/>
      <c r="C15" s="448"/>
      <c r="D15" s="448"/>
      <c r="E15" s="448"/>
      <c r="F15" s="442"/>
      <c r="G15" s="457"/>
      <c r="H15" s="445"/>
      <c r="I15" s="460"/>
      <c r="J15" s="463"/>
      <c r="K15" s="466"/>
      <c r="L15" s="448"/>
      <c r="M15" s="448"/>
      <c r="N15" s="242">
        <v>45383</v>
      </c>
      <c r="O15" s="442"/>
      <c r="P15" s="237">
        <v>7498.37</v>
      </c>
      <c r="Q15" s="238"/>
      <c r="R15" s="239"/>
      <c r="S15" s="237"/>
      <c r="T15" s="237"/>
      <c r="U15" s="445"/>
      <c r="V15" s="451"/>
      <c r="W15" s="454"/>
      <c r="X15" s="110">
        <v>1</v>
      </c>
    </row>
    <row r="16" spans="1:24" s="80" customFormat="1" ht="395.45" customHeight="1" x14ac:dyDescent="0.25">
      <c r="A16" s="469">
        <v>2</v>
      </c>
      <c r="B16" s="428" t="s">
        <v>56</v>
      </c>
      <c r="C16" s="428" t="s">
        <v>147</v>
      </c>
      <c r="D16" s="428" t="s">
        <v>160</v>
      </c>
      <c r="E16" s="428" t="s">
        <v>150</v>
      </c>
      <c r="F16" s="431">
        <v>45289</v>
      </c>
      <c r="G16" s="434" t="s">
        <v>151</v>
      </c>
      <c r="H16" s="478">
        <v>600000</v>
      </c>
      <c r="I16" s="481">
        <f>IF(X16 = 2, H16 + SUM(S16:S25) - SUM(T16:T25) - SUM(P16:P25) - V16,0)</f>
        <v>174251.88</v>
      </c>
      <c r="J16" s="484">
        <v>2308119595</v>
      </c>
      <c r="K16" s="487" t="s">
        <v>152</v>
      </c>
      <c r="L16" s="428" t="s">
        <v>147</v>
      </c>
      <c r="M16" s="428" t="s">
        <v>175</v>
      </c>
      <c r="N16" s="192">
        <v>45292</v>
      </c>
      <c r="O16" s="431" t="s">
        <v>153</v>
      </c>
      <c r="P16" s="180">
        <v>19127.439999999999</v>
      </c>
      <c r="Q16" s="181">
        <v>45309</v>
      </c>
      <c r="R16" s="182"/>
      <c r="S16" s="183"/>
      <c r="T16" s="184"/>
      <c r="U16" s="472"/>
      <c r="V16" s="475"/>
      <c r="W16" s="425"/>
      <c r="X16" s="80">
        <v>2</v>
      </c>
    </row>
    <row r="17" spans="1:24" s="110" customFormat="1" x14ac:dyDescent="0.25">
      <c r="A17" s="470"/>
      <c r="B17" s="429"/>
      <c r="C17" s="429"/>
      <c r="D17" s="429"/>
      <c r="E17" s="429"/>
      <c r="F17" s="432"/>
      <c r="G17" s="435"/>
      <c r="H17" s="479"/>
      <c r="I17" s="482"/>
      <c r="J17" s="485"/>
      <c r="K17" s="488"/>
      <c r="L17" s="429"/>
      <c r="M17" s="429"/>
      <c r="N17" s="193">
        <v>45292</v>
      </c>
      <c r="O17" s="432"/>
      <c r="P17" s="185">
        <v>58498.75</v>
      </c>
      <c r="Q17" s="186">
        <v>45309</v>
      </c>
      <c r="R17" s="187"/>
      <c r="S17" s="188"/>
      <c r="T17" s="188"/>
      <c r="U17" s="473"/>
      <c r="V17" s="476"/>
      <c r="W17" s="426"/>
      <c r="X17" s="110">
        <v>2</v>
      </c>
    </row>
    <row r="18" spans="1:24" s="110" customFormat="1" x14ac:dyDescent="0.25">
      <c r="A18" s="470"/>
      <c r="B18" s="429"/>
      <c r="C18" s="429"/>
      <c r="D18" s="429"/>
      <c r="E18" s="429"/>
      <c r="F18" s="432"/>
      <c r="G18" s="435"/>
      <c r="H18" s="479"/>
      <c r="I18" s="482"/>
      <c r="J18" s="485"/>
      <c r="K18" s="488"/>
      <c r="L18" s="429"/>
      <c r="M18" s="429"/>
      <c r="N18" s="193">
        <v>45322</v>
      </c>
      <c r="O18" s="432"/>
      <c r="P18" s="185">
        <v>64640.95</v>
      </c>
      <c r="Q18" s="186">
        <v>45337</v>
      </c>
      <c r="R18" s="187"/>
      <c r="S18" s="188"/>
      <c r="T18" s="188"/>
      <c r="U18" s="473"/>
      <c r="V18" s="476"/>
      <c r="W18" s="426"/>
      <c r="X18" s="110">
        <v>2</v>
      </c>
    </row>
    <row r="19" spans="1:24" s="110" customFormat="1" x14ac:dyDescent="0.25">
      <c r="A19" s="470"/>
      <c r="B19" s="429"/>
      <c r="C19" s="429"/>
      <c r="D19" s="429"/>
      <c r="E19" s="429"/>
      <c r="F19" s="432"/>
      <c r="G19" s="435"/>
      <c r="H19" s="479"/>
      <c r="I19" s="482"/>
      <c r="J19" s="485"/>
      <c r="K19" s="488"/>
      <c r="L19" s="429"/>
      <c r="M19" s="429"/>
      <c r="N19" s="193">
        <v>45323</v>
      </c>
      <c r="O19" s="432"/>
      <c r="P19" s="185">
        <v>43874.06</v>
      </c>
      <c r="Q19" s="186">
        <v>45323</v>
      </c>
      <c r="R19" s="187"/>
      <c r="S19" s="188"/>
      <c r="T19" s="188"/>
      <c r="U19" s="473"/>
      <c r="V19" s="476"/>
      <c r="W19" s="426"/>
      <c r="X19" s="110">
        <v>2</v>
      </c>
    </row>
    <row r="20" spans="1:24" s="110" customFormat="1" x14ac:dyDescent="0.25">
      <c r="A20" s="470"/>
      <c r="B20" s="429"/>
      <c r="C20" s="429"/>
      <c r="D20" s="429"/>
      <c r="E20" s="429"/>
      <c r="F20" s="432"/>
      <c r="G20" s="435"/>
      <c r="H20" s="479"/>
      <c r="I20" s="482"/>
      <c r="J20" s="485"/>
      <c r="K20" s="488"/>
      <c r="L20" s="429"/>
      <c r="M20" s="429"/>
      <c r="N20" s="193">
        <v>45323</v>
      </c>
      <c r="O20" s="432"/>
      <c r="P20" s="185">
        <v>62638.09</v>
      </c>
      <c r="Q20" s="186">
        <v>45337</v>
      </c>
      <c r="R20" s="187"/>
      <c r="S20" s="188"/>
      <c r="T20" s="188"/>
      <c r="U20" s="473"/>
      <c r="V20" s="476"/>
      <c r="W20" s="426"/>
      <c r="X20" s="110">
        <v>2</v>
      </c>
    </row>
    <row r="21" spans="1:24" s="110" customFormat="1" x14ac:dyDescent="0.25">
      <c r="A21" s="470"/>
      <c r="B21" s="429"/>
      <c r="C21" s="429"/>
      <c r="D21" s="429"/>
      <c r="E21" s="429"/>
      <c r="F21" s="432"/>
      <c r="G21" s="435"/>
      <c r="H21" s="479"/>
      <c r="I21" s="482"/>
      <c r="J21" s="485"/>
      <c r="K21" s="488"/>
      <c r="L21" s="429"/>
      <c r="M21" s="429"/>
      <c r="N21" s="193">
        <v>45351</v>
      </c>
      <c r="O21" s="432"/>
      <c r="P21" s="185">
        <v>27216.2</v>
      </c>
      <c r="Q21" s="186">
        <v>45365</v>
      </c>
      <c r="R21" s="187"/>
      <c r="S21" s="188"/>
      <c r="T21" s="188"/>
      <c r="U21" s="473"/>
      <c r="V21" s="476"/>
      <c r="W21" s="426"/>
      <c r="X21" s="110">
        <v>2</v>
      </c>
    </row>
    <row r="22" spans="1:24" s="110" customFormat="1" x14ac:dyDescent="0.25">
      <c r="A22" s="470"/>
      <c r="B22" s="429"/>
      <c r="C22" s="429"/>
      <c r="D22" s="429"/>
      <c r="E22" s="429"/>
      <c r="F22" s="432"/>
      <c r="G22" s="435"/>
      <c r="H22" s="479"/>
      <c r="I22" s="482"/>
      <c r="J22" s="485"/>
      <c r="K22" s="488"/>
      <c r="L22" s="429"/>
      <c r="M22" s="429"/>
      <c r="N22" s="193">
        <v>45352</v>
      </c>
      <c r="O22" s="432"/>
      <c r="P22" s="185">
        <v>46978.57</v>
      </c>
      <c r="Q22" s="186">
        <v>45352</v>
      </c>
      <c r="R22" s="187"/>
      <c r="S22" s="188"/>
      <c r="T22" s="188"/>
      <c r="U22" s="473"/>
      <c r="V22" s="476"/>
      <c r="W22" s="426"/>
      <c r="X22" s="110">
        <v>2</v>
      </c>
    </row>
    <row r="23" spans="1:24" s="110" customFormat="1" x14ac:dyDescent="0.25">
      <c r="A23" s="470"/>
      <c r="B23" s="429"/>
      <c r="C23" s="429"/>
      <c r="D23" s="429"/>
      <c r="E23" s="429"/>
      <c r="F23" s="432"/>
      <c r="G23" s="435"/>
      <c r="H23" s="479"/>
      <c r="I23" s="482"/>
      <c r="J23" s="485"/>
      <c r="K23" s="488"/>
      <c r="L23" s="429"/>
      <c r="M23" s="429"/>
      <c r="N23" s="193">
        <v>45352</v>
      </c>
      <c r="O23" s="432"/>
      <c r="P23" s="185">
        <v>58728.04</v>
      </c>
      <c r="Q23" s="186">
        <v>45365</v>
      </c>
      <c r="R23" s="187"/>
      <c r="S23" s="188"/>
      <c r="T23" s="188"/>
      <c r="U23" s="473"/>
      <c r="V23" s="476"/>
      <c r="W23" s="426"/>
      <c r="X23" s="110">
        <v>2</v>
      </c>
    </row>
    <row r="24" spans="1:24" s="110" customFormat="1" x14ac:dyDescent="0.25">
      <c r="A24" s="470"/>
      <c r="B24" s="429"/>
      <c r="C24" s="429"/>
      <c r="D24" s="429"/>
      <c r="E24" s="429"/>
      <c r="F24" s="432"/>
      <c r="G24" s="435"/>
      <c r="H24" s="479"/>
      <c r="I24" s="482"/>
      <c r="J24" s="485"/>
      <c r="K24" s="488"/>
      <c r="L24" s="429"/>
      <c r="M24" s="429"/>
      <c r="N24" s="193">
        <v>45382</v>
      </c>
      <c r="O24" s="432"/>
      <c r="P24" s="188"/>
      <c r="Q24" s="186"/>
      <c r="R24" s="187"/>
      <c r="S24" s="188"/>
      <c r="T24" s="188"/>
      <c r="U24" s="473"/>
      <c r="V24" s="476"/>
      <c r="W24" s="426"/>
      <c r="X24" s="110">
        <v>2</v>
      </c>
    </row>
    <row r="25" spans="1:24" s="110" customFormat="1" x14ac:dyDescent="0.25">
      <c r="A25" s="471"/>
      <c r="B25" s="430"/>
      <c r="C25" s="430"/>
      <c r="D25" s="430"/>
      <c r="E25" s="430"/>
      <c r="F25" s="433"/>
      <c r="G25" s="436"/>
      <c r="H25" s="480"/>
      <c r="I25" s="483"/>
      <c r="J25" s="486"/>
      <c r="K25" s="489"/>
      <c r="L25" s="430"/>
      <c r="M25" s="430"/>
      <c r="N25" s="194">
        <v>45383</v>
      </c>
      <c r="O25" s="433"/>
      <c r="P25" s="189">
        <v>44046.02</v>
      </c>
      <c r="Q25" s="190"/>
      <c r="R25" s="191"/>
      <c r="S25" s="189"/>
      <c r="T25" s="189"/>
      <c r="U25" s="474"/>
      <c r="V25" s="477"/>
      <c r="W25" s="427"/>
      <c r="X25" s="110">
        <v>2</v>
      </c>
    </row>
    <row r="26" spans="1:24" s="80" customFormat="1" ht="63.6" customHeight="1" x14ac:dyDescent="0.25">
      <c r="A26" s="437">
        <v>3</v>
      </c>
      <c r="B26" s="446" t="s">
        <v>56</v>
      </c>
      <c r="C26" s="446" t="s">
        <v>147</v>
      </c>
      <c r="D26" s="446" t="s">
        <v>158</v>
      </c>
      <c r="E26" s="446" t="s">
        <v>176</v>
      </c>
      <c r="F26" s="440">
        <v>45289</v>
      </c>
      <c r="G26" s="455" t="s">
        <v>177</v>
      </c>
      <c r="H26" s="443">
        <v>22628.22</v>
      </c>
      <c r="I26" s="458">
        <f>IF(X26 = 33, H26 + SUM(S26:S28) - SUM(T26:T28) - SUM(P26:P28) - V26,0)</f>
        <v>11314.11</v>
      </c>
      <c r="J26" s="461">
        <v>2308131994</v>
      </c>
      <c r="K26" s="464" t="s">
        <v>178</v>
      </c>
      <c r="L26" s="446" t="s">
        <v>147</v>
      </c>
      <c r="M26" s="446" t="s">
        <v>175</v>
      </c>
      <c r="N26" s="240">
        <v>45322</v>
      </c>
      <c r="O26" s="440" t="s">
        <v>179</v>
      </c>
      <c r="P26" s="228">
        <v>3771.37</v>
      </c>
      <c r="Q26" s="229">
        <v>45327</v>
      </c>
      <c r="R26" s="230"/>
      <c r="S26" s="231"/>
      <c r="T26" s="231"/>
      <c r="U26" s="443"/>
      <c r="V26" s="449"/>
      <c r="W26" s="452"/>
      <c r="X26" s="80">
        <v>33</v>
      </c>
    </row>
    <row r="27" spans="1:24" s="110" customFormat="1" x14ac:dyDescent="0.25">
      <c r="A27" s="438"/>
      <c r="B27" s="447"/>
      <c r="C27" s="447"/>
      <c r="D27" s="447"/>
      <c r="E27" s="447"/>
      <c r="F27" s="441"/>
      <c r="G27" s="456"/>
      <c r="H27" s="444"/>
      <c r="I27" s="459"/>
      <c r="J27" s="462"/>
      <c r="K27" s="465"/>
      <c r="L27" s="447"/>
      <c r="M27" s="447"/>
      <c r="N27" s="241">
        <v>45351</v>
      </c>
      <c r="O27" s="441"/>
      <c r="P27" s="233">
        <v>3771.37</v>
      </c>
      <c r="Q27" s="234">
        <v>45363</v>
      </c>
      <c r="R27" s="235"/>
      <c r="S27" s="236"/>
      <c r="T27" s="236"/>
      <c r="U27" s="444"/>
      <c r="V27" s="450"/>
      <c r="W27" s="453"/>
      <c r="X27" s="110">
        <v>33</v>
      </c>
    </row>
    <row r="28" spans="1:24" s="110" customFormat="1" x14ac:dyDescent="0.25">
      <c r="A28" s="439"/>
      <c r="B28" s="448"/>
      <c r="C28" s="448"/>
      <c r="D28" s="448"/>
      <c r="E28" s="448"/>
      <c r="F28" s="442"/>
      <c r="G28" s="457"/>
      <c r="H28" s="445"/>
      <c r="I28" s="460"/>
      <c r="J28" s="463"/>
      <c r="K28" s="466"/>
      <c r="L28" s="448"/>
      <c r="M28" s="448"/>
      <c r="N28" s="242">
        <v>45382</v>
      </c>
      <c r="O28" s="442"/>
      <c r="P28" s="237">
        <v>3771.37</v>
      </c>
      <c r="Q28" s="238"/>
      <c r="R28" s="239"/>
      <c r="S28" s="237"/>
      <c r="T28" s="237"/>
      <c r="U28" s="445"/>
      <c r="V28" s="451"/>
      <c r="W28" s="454"/>
      <c r="X28" s="110">
        <v>33</v>
      </c>
    </row>
    <row r="29" spans="1:24" s="80" customFormat="1" ht="54" customHeight="1" x14ac:dyDescent="0.25">
      <c r="A29" s="415">
        <v>4</v>
      </c>
      <c r="B29" s="421" t="s">
        <v>56</v>
      </c>
      <c r="C29" s="421" t="s">
        <v>147</v>
      </c>
      <c r="D29" s="421" t="s">
        <v>158</v>
      </c>
      <c r="E29" s="421" t="s">
        <v>180</v>
      </c>
      <c r="F29" s="417">
        <v>45289</v>
      </c>
      <c r="G29" s="498" t="s">
        <v>181</v>
      </c>
      <c r="H29" s="419">
        <v>24000</v>
      </c>
      <c r="I29" s="500">
        <f>IF(X29 = 34, H29 + SUM(S29:S31) - SUM(T29:T31) - SUM(P29:P31) - V29,0)</f>
        <v>18000</v>
      </c>
      <c r="J29" s="502">
        <v>2353002302</v>
      </c>
      <c r="K29" s="504" t="s">
        <v>182</v>
      </c>
      <c r="L29" s="421" t="s">
        <v>147</v>
      </c>
      <c r="M29" s="421" t="s">
        <v>175</v>
      </c>
      <c r="N29" s="261">
        <v>45322</v>
      </c>
      <c r="O29" s="417" t="s">
        <v>183</v>
      </c>
      <c r="P29" s="254">
        <v>2000</v>
      </c>
      <c r="Q29" s="255">
        <v>45327</v>
      </c>
      <c r="R29" s="256"/>
      <c r="S29" s="257"/>
      <c r="T29" s="257"/>
      <c r="U29" s="419"/>
      <c r="V29" s="423"/>
      <c r="W29" s="496"/>
      <c r="X29" s="80">
        <v>34</v>
      </c>
    </row>
    <row r="30" spans="1:24" s="110" customFormat="1" x14ac:dyDescent="0.25">
      <c r="A30" s="520"/>
      <c r="B30" s="494"/>
      <c r="C30" s="494"/>
      <c r="D30" s="494"/>
      <c r="E30" s="494"/>
      <c r="F30" s="521"/>
      <c r="G30" s="522"/>
      <c r="H30" s="493"/>
      <c r="I30" s="516"/>
      <c r="J30" s="517"/>
      <c r="K30" s="518"/>
      <c r="L30" s="494"/>
      <c r="M30" s="494"/>
      <c r="N30" s="266">
        <v>45351</v>
      </c>
      <c r="O30" s="521"/>
      <c r="P30" s="270">
        <v>2000</v>
      </c>
      <c r="Q30" s="264">
        <v>45351</v>
      </c>
      <c r="R30" s="265"/>
      <c r="S30" s="263"/>
      <c r="T30" s="263"/>
      <c r="U30" s="493"/>
      <c r="V30" s="495"/>
      <c r="W30" s="519"/>
      <c r="X30" s="110">
        <v>34</v>
      </c>
    </row>
    <row r="31" spans="1:24" s="110" customFormat="1" x14ac:dyDescent="0.25">
      <c r="A31" s="416"/>
      <c r="B31" s="422"/>
      <c r="C31" s="422"/>
      <c r="D31" s="422"/>
      <c r="E31" s="422"/>
      <c r="F31" s="418"/>
      <c r="G31" s="499"/>
      <c r="H31" s="420"/>
      <c r="I31" s="501"/>
      <c r="J31" s="503"/>
      <c r="K31" s="505"/>
      <c r="L31" s="422"/>
      <c r="M31" s="422"/>
      <c r="N31" s="262">
        <v>45382</v>
      </c>
      <c r="O31" s="418"/>
      <c r="P31" s="258">
        <v>2000</v>
      </c>
      <c r="Q31" s="259"/>
      <c r="R31" s="260"/>
      <c r="S31" s="258"/>
      <c r="T31" s="258"/>
      <c r="U31" s="420"/>
      <c r="V31" s="424"/>
      <c r="W31" s="497"/>
      <c r="X31" s="110">
        <v>34</v>
      </c>
    </row>
    <row r="32" spans="1:24" s="80" customFormat="1" ht="72" customHeight="1" x14ac:dyDescent="0.25">
      <c r="A32" s="415">
        <v>5</v>
      </c>
      <c r="B32" s="421" t="s">
        <v>56</v>
      </c>
      <c r="C32" s="421" t="s">
        <v>147</v>
      </c>
      <c r="D32" s="421" t="s">
        <v>158</v>
      </c>
      <c r="E32" s="421" t="s">
        <v>184</v>
      </c>
      <c r="F32" s="417">
        <v>45289</v>
      </c>
      <c r="G32" s="498" t="s">
        <v>185</v>
      </c>
      <c r="H32" s="419">
        <v>36000</v>
      </c>
      <c r="I32" s="500">
        <f>IF(X32 = 35, H32 + SUM(S32:S34) - SUM(T32:T34) - SUM(P32:P34) - V32,0)</f>
        <v>28000</v>
      </c>
      <c r="J32" s="502">
        <v>2353002302</v>
      </c>
      <c r="K32" s="504" t="s">
        <v>182</v>
      </c>
      <c r="L32" s="421" t="s">
        <v>147</v>
      </c>
      <c r="M32" s="421" t="s">
        <v>175</v>
      </c>
      <c r="N32" s="261">
        <v>45322</v>
      </c>
      <c r="O32" s="417" t="s">
        <v>203</v>
      </c>
      <c r="P32" s="254">
        <v>3000</v>
      </c>
      <c r="Q32" s="255">
        <v>45327</v>
      </c>
      <c r="R32" s="256"/>
      <c r="S32" s="257"/>
      <c r="T32" s="257"/>
      <c r="U32" s="419"/>
      <c r="V32" s="423"/>
      <c r="W32" s="496"/>
      <c r="X32" s="80">
        <v>35</v>
      </c>
    </row>
    <row r="33" spans="1:24" s="110" customFormat="1" x14ac:dyDescent="0.25">
      <c r="A33" s="520"/>
      <c r="B33" s="494"/>
      <c r="C33" s="494"/>
      <c r="D33" s="494"/>
      <c r="E33" s="494"/>
      <c r="F33" s="521"/>
      <c r="G33" s="522"/>
      <c r="H33" s="493"/>
      <c r="I33" s="516"/>
      <c r="J33" s="517"/>
      <c r="K33" s="518"/>
      <c r="L33" s="494"/>
      <c r="M33" s="494"/>
      <c r="N33" s="266">
        <v>45351</v>
      </c>
      <c r="O33" s="521"/>
      <c r="P33" s="270">
        <v>2000</v>
      </c>
      <c r="Q33" s="264">
        <v>45351</v>
      </c>
      <c r="R33" s="265"/>
      <c r="S33" s="263"/>
      <c r="T33" s="263"/>
      <c r="U33" s="493"/>
      <c r="V33" s="495"/>
      <c r="W33" s="519"/>
      <c r="X33" s="110">
        <v>35</v>
      </c>
    </row>
    <row r="34" spans="1:24" s="110" customFormat="1" x14ac:dyDescent="0.25">
      <c r="A34" s="416"/>
      <c r="B34" s="422"/>
      <c r="C34" s="422"/>
      <c r="D34" s="422"/>
      <c r="E34" s="422"/>
      <c r="F34" s="418"/>
      <c r="G34" s="499"/>
      <c r="H34" s="420"/>
      <c r="I34" s="501"/>
      <c r="J34" s="503"/>
      <c r="K34" s="505"/>
      <c r="L34" s="422"/>
      <c r="M34" s="422"/>
      <c r="N34" s="262">
        <v>45382</v>
      </c>
      <c r="O34" s="418"/>
      <c r="P34" s="258">
        <v>3000</v>
      </c>
      <c r="Q34" s="259"/>
      <c r="R34" s="260"/>
      <c r="S34" s="258"/>
      <c r="T34" s="258"/>
      <c r="U34" s="420"/>
      <c r="V34" s="424"/>
      <c r="W34" s="497"/>
      <c r="X34" s="110">
        <v>35</v>
      </c>
    </row>
    <row r="35" spans="1:24" s="80" customFormat="1" ht="90" customHeight="1" x14ac:dyDescent="0.25">
      <c r="A35" s="415">
        <v>6</v>
      </c>
      <c r="B35" s="421" t="s">
        <v>56</v>
      </c>
      <c r="C35" s="421" t="s">
        <v>147</v>
      </c>
      <c r="D35" s="421" t="s">
        <v>158</v>
      </c>
      <c r="E35" s="421" t="s">
        <v>186</v>
      </c>
      <c r="F35" s="417">
        <v>45289</v>
      </c>
      <c r="G35" s="498" t="s">
        <v>187</v>
      </c>
      <c r="H35" s="419">
        <v>27406.080000000002</v>
      </c>
      <c r="I35" s="500">
        <f>IF(X35 = 36, H35 + SUM(S35:S37) - SUM(T35:T37) - SUM(P35:P37) - V35,0)</f>
        <v>20554.560000000001</v>
      </c>
      <c r="J35" s="502">
        <v>2310163739</v>
      </c>
      <c r="K35" s="504" t="s">
        <v>188</v>
      </c>
      <c r="L35" s="421" t="s">
        <v>147</v>
      </c>
      <c r="M35" s="421" t="s">
        <v>175</v>
      </c>
      <c r="N35" s="261">
        <v>45322</v>
      </c>
      <c r="O35" s="417" t="s">
        <v>189</v>
      </c>
      <c r="P35" s="254">
        <v>2283.84</v>
      </c>
      <c r="Q35" s="255">
        <v>45334</v>
      </c>
      <c r="R35" s="256"/>
      <c r="S35" s="257"/>
      <c r="T35" s="257"/>
      <c r="U35" s="419"/>
      <c r="V35" s="423"/>
      <c r="W35" s="496"/>
      <c r="X35" s="80">
        <v>36</v>
      </c>
    </row>
    <row r="36" spans="1:24" s="110" customFormat="1" x14ac:dyDescent="0.25">
      <c r="A36" s="520"/>
      <c r="B36" s="494"/>
      <c r="C36" s="494"/>
      <c r="D36" s="494"/>
      <c r="E36" s="494"/>
      <c r="F36" s="521"/>
      <c r="G36" s="522"/>
      <c r="H36" s="493"/>
      <c r="I36" s="516"/>
      <c r="J36" s="517"/>
      <c r="K36" s="518"/>
      <c r="L36" s="494"/>
      <c r="M36" s="494"/>
      <c r="N36" s="266">
        <v>45351</v>
      </c>
      <c r="O36" s="521"/>
      <c r="P36" s="270">
        <v>2283.84</v>
      </c>
      <c r="Q36" s="264">
        <v>45351</v>
      </c>
      <c r="R36" s="265"/>
      <c r="S36" s="263"/>
      <c r="T36" s="263"/>
      <c r="U36" s="493"/>
      <c r="V36" s="495"/>
      <c r="W36" s="519"/>
      <c r="X36" s="110">
        <v>36</v>
      </c>
    </row>
    <row r="37" spans="1:24" s="110" customFormat="1" x14ac:dyDescent="0.25">
      <c r="A37" s="416"/>
      <c r="B37" s="422"/>
      <c r="C37" s="422"/>
      <c r="D37" s="422"/>
      <c r="E37" s="422"/>
      <c r="F37" s="418"/>
      <c r="G37" s="499"/>
      <c r="H37" s="420"/>
      <c r="I37" s="501"/>
      <c r="J37" s="503"/>
      <c r="K37" s="505"/>
      <c r="L37" s="422"/>
      <c r="M37" s="422"/>
      <c r="N37" s="262">
        <v>45380</v>
      </c>
      <c r="O37" s="418"/>
      <c r="P37" s="258">
        <v>2283.84</v>
      </c>
      <c r="Q37" s="259"/>
      <c r="R37" s="260"/>
      <c r="S37" s="258"/>
      <c r="T37" s="258"/>
      <c r="U37" s="420"/>
      <c r="V37" s="424"/>
      <c r="W37" s="497"/>
      <c r="X37" s="110">
        <v>36</v>
      </c>
    </row>
    <row r="38" spans="1:24" s="80" customFormat="1" ht="56.25" x14ac:dyDescent="0.25">
      <c r="A38" s="112">
        <v>7</v>
      </c>
      <c r="B38" s="109" t="s">
        <v>56</v>
      </c>
      <c r="C38" s="109" t="s">
        <v>147</v>
      </c>
      <c r="D38" s="109" t="s">
        <v>158</v>
      </c>
      <c r="E38" s="113" t="s">
        <v>196</v>
      </c>
      <c r="F38" s="120">
        <v>45289</v>
      </c>
      <c r="G38" s="114" t="s">
        <v>197</v>
      </c>
      <c r="H38" s="115">
        <v>21000</v>
      </c>
      <c r="I38" s="116">
        <f>IF(X38 = 39, H38 + SUM(S38:S38) - SUM(T38:T38) - SUM(P38:P38) - V38,0)</f>
        <v>12000</v>
      </c>
      <c r="J38" s="117">
        <v>235306577600</v>
      </c>
      <c r="K38" s="118" t="s">
        <v>200</v>
      </c>
      <c r="L38" s="113" t="s">
        <v>147</v>
      </c>
      <c r="M38" s="109" t="s">
        <v>175</v>
      </c>
      <c r="N38" s="120">
        <v>45382</v>
      </c>
      <c r="O38" s="120" t="s">
        <v>198</v>
      </c>
      <c r="P38" s="115">
        <v>9000</v>
      </c>
      <c r="Q38" s="114"/>
      <c r="R38" s="113"/>
      <c r="S38" s="115"/>
      <c r="T38" s="115"/>
      <c r="U38" s="115"/>
      <c r="V38" s="119"/>
      <c r="W38" s="111"/>
      <c r="X38" s="80">
        <v>39</v>
      </c>
    </row>
    <row r="39" spans="1:24" s="80" customFormat="1" ht="56.25" x14ac:dyDescent="0.25">
      <c r="A39" s="112">
        <v>8</v>
      </c>
      <c r="B39" s="109" t="s">
        <v>56</v>
      </c>
      <c r="C39" s="113" t="s">
        <v>147</v>
      </c>
      <c r="D39" s="109" t="s">
        <v>158</v>
      </c>
      <c r="E39" s="113" t="s">
        <v>116</v>
      </c>
      <c r="F39" s="123">
        <v>45289</v>
      </c>
      <c r="G39" s="114" t="s">
        <v>199</v>
      </c>
      <c r="H39" s="115">
        <v>5179.24</v>
      </c>
      <c r="I39" s="116">
        <f>IF(X39 = 40, H39 + SUM(S39:S39) - SUM(T39:T39) - SUM(P39:P39) - V39,0)</f>
        <v>0</v>
      </c>
      <c r="J39" s="117">
        <v>2353023951</v>
      </c>
      <c r="K39" s="118" t="s">
        <v>201</v>
      </c>
      <c r="L39" s="113" t="s">
        <v>147</v>
      </c>
      <c r="M39" s="109" t="s">
        <v>202</v>
      </c>
      <c r="N39" s="123">
        <v>45321</v>
      </c>
      <c r="O39" s="120" t="s">
        <v>203</v>
      </c>
      <c r="P39" s="145">
        <v>5179.24</v>
      </c>
      <c r="Q39" s="114">
        <v>45327</v>
      </c>
      <c r="R39" s="113"/>
      <c r="S39" s="115"/>
      <c r="T39" s="115"/>
      <c r="U39" s="115"/>
      <c r="V39" s="119"/>
      <c r="W39" s="121"/>
      <c r="X39" s="80">
        <v>40</v>
      </c>
    </row>
    <row r="40" spans="1:24" s="80" customFormat="1" ht="108" customHeight="1" x14ac:dyDescent="0.25">
      <c r="A40" s="405">
        <v>9</v>
      </c>
      <c r="B40" s="411" t="s">
        <v>56</v>
      </c>
      <c r="C40" s="411" t="s">
        <v>147</v>
      </c>
      <c r="D40" s="411" t="s">
        <v>158</v>
      </c>
      <c r="E40" s="411" t="s">
        <v>116</v>
      </c>
      <c r="F40" s="407">
        <v>45289</v>
      </c>
      <c r="G40" s="508" t="s">
        <v>204</v>
      </c>
      <c r="H40" s="409">
        <v>63000</v>
      </c>
      <c r="I40" s="510">
        <f>IF(X40 = 41, H40 + SUM(S40:S41) - SUM(T40:T41) - SUM(P40:P41) - V40,0)</f>
        <v>48850</v>
      </c>
      <c r="J40" s="512">
        <v>2353017179</v>
      </c>
      <c r="K40" s="514" t="s">
        <v>205</v>
      </c>
      <c r="L40" s="411" t="s">
        <v>147</v>
      </c>
      <c r="M40" s="411" t="s">
        <v>175</v>
      </c>
      <c r="N40" s="202">
        <v>45322</v>
      </c>
      <c r="O40" s="407" t="s">
        <v>203</v>
      </c>
      <c r="P40" s="195">
        <v>6950</v>
      </c>
      <c r="Q40" s="196">
        <v>45331</v>
      </c>
      <c r="R40" s="197"/>
      <c r="S40" s="198"/>
      <c r="T40" s="198"/>
      <c r="U40" s="409"/>
      <c r="V40" s="413"/>
      <c r="W40" s="506"/>
      <c r="X40" s="80">
        <v>41</v>
      </c>
    </row>
    <row r="41" spans="1:24" s="110" customFormat="1" x14ac:dyDescent="0.25">
      <c r="A41" s="406"/>
      <c r="B41" s="412"/>
      <c r="C41" s="412"/>
      <c r="D41" s="412"/>
      <c r="E41" s="412"/>
      <c r="F41" s="408"/>
      <c r="G41" s="509"/>
      <c r="H41" s="410"/>
      <c r="I41" s="511"/>
      <c r="J41" s="513"/>
      <c r="K41" s="515"/>
      <c r="L41" s="412"/>
      <c r="M41" s="412"/>
      <c r="N41" s="203">
        <v>45351</v>
      </c>
      <c r="O41" s="408"/>
      <c r="P41" s="269">
        <v>7200</v>
      </c>
      <c r="Q41" s="200">
        <v>45365</v>
      </c>
      <c r="R41" s="201"/>
      <c r="S41" s="199"/>
      <c r="T41" s="199"/>
      <c r="U41" s="410"/>
      <c r="V41" s="414"/>
      <c r="W41" s="507"/>
      <c r="X41" s="110">
        <v>41</v>
      </c>
    </row>
    <row r="42" spans="1:24" s="80" customFormat="1" ht="56.25" x14ac:dyDescent="0.25">
      <c r="A42" s="112">
        <v>10</v>
      </c>
      <c r="B42" s="109" t="s">
        <v>56</v>
      </c>
      <c r="C42" s="113" t="s">
        <v>147</v>
      </c>
      <c r="D42" s="109" t="s">
        <v>158</v>
      </c>
      <c r="E42" s="113" t="s">
        <v>36</v>
      </c>
      <c r="F42" s="124">
        <v>45289</v>
      </c>
      <c r="G42" s="114" t="s">
        <v>206</v>
      </c>
      <c r="H42" s="115">
        <v>3600</v>
      </c>
      <c r="I42" s="116">
        <f>IF(X42 = 42, H42 + SUM(S42:S42) - SUM(T42:T42) - SUM(P42:P42) - V42,0)</f>
        <v>2700</v>
      </c>
      <c r="J42" s="117">
        <v>2369000660</v>
      </c>
      <c r="K42" s="118" t="s">
        <v>207</v>
      </c>
      <c r="L42" s="113" t="s">
        <v>147</v>
      </c>
      <c r="M42" s="109" t="s">
        <v>175</v>
      </c>
      <c r="N42" s="124">
        <v>45382</v>
      </c>
      <c r="O42" s="124" t="s">
        <v>203</v>
      </c>
      <c r="P42" s="115">
        <v>900</v>
      </c>
      <c r="Q42" s="114"/>
      <c r="R42" s="113"/>
      <c r="S42" s="115"/>
      <c r="T42" s="115"/>
      <c r="U42" s="115"/>
      <c r="V42" s="119"/>
      <c r="W42" s="122"/>
      <c r="X42" s="80">
        <v>42</v>
      </c>
    </row>
    <row r="43" spans="1:24" s="80" customFormat="1" ht="36" customHeight="1" x14ac:dyDescent="0.25">
      <c r="A43" s="389">
        <v>11</v>
      </c>
      <c r="B43" s="387" t="s">
        <v>56</v>
      </c>
      <c r="C43" s="387" t="s">
        <v>147</v>
      </c>
      <c r="D43" s="387" t="s">
        <v>158</v>
      </c>
      <c r="E43" s="387" t="s">
        <v>211</v>
      </c>
      <c r="F43" s="391">
        <v>45322</v>
      </c>
      <c r="G43" s="393" t="s">
        <v>208</v>
      </c>
      <c r="H43" s="395">
        <v>4500</v>
      </c>
      <c r="I43" s="397">
        <f>IF(X43 = 43, H43 + SUM(S43:S44) - SUM(T43:T44) - SUM(P43:P44) - V43,0)</f>
        <v>3734.4</v>
      </c>
      <c r="J43" s="399">
        <v>7707049388</v>
      </c>
      <c r="K43" s="401" t="s">
        <v>209</v>
      </c>
      <c r="L43" s="387" t="s">
        <v>210</v>
      </c>
      <c r="M43" s="387" t="s">
        <v>175</v>
      </c>
      <c r="N43" s="153">
        <v>45322</v>
      </c>
      <c r="O43" s="391" t="s">
        <v>203</v>
      </c>
      <c r="P43" s="146">
        <v>375.6</v>
      </c>
      <c r="Q43" s="147">
        <v>45328</v>
      </c>
      <c r="R43" s="148"/>
      <c r="S43" s="149"/>
      <c r="T43" s="149"/>
      <c r="U43" s="395"/>
      <c r="V43" s="403"/>
      <c r="W43" s="385"/>
      <c r="X43" s="80">
        <v>43</v>
      </c>
    </row>
    <row r="44" spans="1:24" s="110" customFormat="1" x14ac:dyDescent="0.25">
      <c r="A44" s="390"/>
      <c r="B44" s="388"/>
      <c r="C44" s="388"/>
      <c r="D44" s="388"/>
      <c r="E44" s="388"/>
      <c r="F44" s="392"/>
      <c r="G44" s="394"/>
      <c r="H44" s="396"/>
      <c r="I44" s="398"/>
      <c r="J44" s="400"/>
      <c r="K44" s="402"/>
      <c r="L44" s="388"/>
      <c r="M44" s="388"/>
      <c r="N44" s="154">
        <v>45351</v>
      </c>
      <c r="O44" s="392"/>
      <c r="P44" s="267">
        <v>390</v>
      </c>
      <c r="Q44" s="151">
        <v>45363</v>
      </c>
      <c r="R44" s="152"/>
      <c r="S44" s="150"/>
      <c r="T44" s="150"/>
      <c r="U44" s="396"/>
      <c r="V44" s="404"/>
      <c r="W44" s="386"/>
      <c r="X44" s="110">
        <v>43</v>
      </c>
    </row>
    <row r="45" spans="1:24" s="80" customFormat="1" ht="56.25" x14ac:dyDescent="0.25">
      <c r="A45" s="133">
        <v>12</v>
      </c>
      <c r="B45" s="109" t="s">
        <v>56</v>
      </c>
      <c r="C45" s="125" t="s">
        <v>147</v>
      </c>
      <c r="D45" s="109" t="s">
        <v>158</v>
      </c>
      <c r="E45" s="125" t="s">
        <v>212</v>
      </c>
      <c r="F45" s="134">
        <v>45322</v>
      </c>
      <c r="G45" s="126" t="s">
        <v>213</v>
      </c>
      <c r="H45" s="127">
        <v>50</v>
      </c>
      <c r="I45" s="128">
        <f>IF(X45 = 44, H45 + SUM(S45:S45) - SUM(T45:T45) - SUM(P45:P45) - V45,0)</f>
        <v>50</v>
      </c>
      <c r="J45" s="129">
        <v>7707049388</v>
      </c>
      <c r="K45" s="130" t="s">
        <v>209</v>
      </c>
      <c r="L45" s="125" t="s">
        <v>147</v>
      </c>
      <c r="M45" s="125" t="s">
        <v>175</v>
      </c>
      <c r="N45" s="134"/>
      <c r="O45" s="124" t="s">
        <v>203</v>
      </c>
      <c r="P45" s="127"/>
      <c r="Q45" s="126"/>
      <c r="R45" s="125"/>
      <c r="S45" s="127"/>
      <c r="T45" s="127"/>
      <c r="U45" s="127"/>
      <c r="V45" s="131"/>
      <c r="W45" s="132"/>
      <c r="X45" s="80">
        <v>44</v>
      </c>
    </row>
    <row r="46" spans="1:24" s="80" customFormat="1" ht="36" customHeight="1" x14ac:dyDescent="0.25">
      <c r="A46" s="415">
        <v>13</v>
      </c>
      <c r="B46" s="421" t="s">
        <v>56</v>
      </c>
      <c r="C46" s="421" t="s">
        <v>147</v>
      </c>
      <c r="D46" s="421" t="s">
        <v>158</v>
      </c>
      <c r="E46" s="421" t="s">
        <v>117</v>
      </c>
      <c r="F46" s="417">
        <v>45323</v>
      </c>
      <c r="G46" s="498" t="s">
        <v>199</v>
      </c>
      <c r="H46" s="419">
        <v>38479.32</v>
      </c>
      <c r="I46" s="500">
        <f>IF(X46 = 45, H46 + SUM(S46:S47) - SUM(T46:T47) - SUM(P46:P47) - V46,0)</f>
        <v>37575.56</v>
      </c>
      <c r="J46" s="502">
        <v>2353023951</v>
      </c>
      <c r="K46" s="504" t="s">
        <v>201</v>
      </c>
      <c r="L46" s="421" t="s">
        <v>147</v>
      </c>
      <c r="M46" s="421" t="s">
        <v>216</v>
      </c>
      <c r="N46" s="261">
        <v>45350</v>
      </c>
      <c r="O46" s="417" t="s">
        <v>203</v>
      </c>
      <c r="P46" s="254">
        <v>173.8</v>
      </c>
      <c r="Q46" s="255">
        <v>45352</v>
      </c>
      <c r="R46" s="256"/>
      <c r="S46" s="257"/>
      <c r="T46" s="257"/>
      <c r="U46" s="419"/>
      <c r="V46" s="423"/>
      <c r="W46" s="496"/>
      <c r="X46" s="80">
        <v>45</v>
      </c>
    </row>
    <row r="47" spans="1:24" s="110" customFormat="1" x14ac:dyDescent="0.25">
      <c r="A47" s="416"/>
      <c r="B47" s="422"/>
      <c r="C47" s="422"/>
      <c r="D47" s="422"/>
      <c r="E47" s="422"/>
      <c r="F47" s="418"/>
      <c r="G47" s="499"/>
      <c r="H47" s="420"/>
      <c r="I47" s="501"/>
      <c r="J47" s="503"/>
      <c r="K47" s="505"/>
      <c r="L47" s="422"/>
      <c r="M47" s="422"/>
      <c r="N47" s="262">
        <v>45380</v>
      </c>
      <c r="O47" s="418"/>
      <c r="P47" s="258">
        <v>729.96</v>
      </c>
      <c r="Q47" s="259"/>
      <c r="R47" s="260"/>
      <c r="S47" s="258"/>
      <c r="T47" s="258"/>
      <c r="U47" s="420"/>
      <c r="V47" s="424"/>
      <c r="W47" s="497"/>
      <c r="X47" s="110">
        <v>45</v>
      </c>
    </row>
    <row r="48" spans="1:24" s="80" customFormat="1" ht="42" customHeight="1" x14ac:dyDescent="0.25">
      <c r="A48" s="135">
        <v>14</v>
      </c>
      <c r="B48" s="109" t="s">
        <v>56</v>
      </c>
      <c r="C48" s="136" t="s">
        <v>147</v>
      </c>
      <c r="D48" s="109" t="s">
        <v>158</v>
      </c>
      <c r="E48" s="136" t="s">
        <v>217</v>
      </c>
      <c r="F48" s="144">
        <v>45289</v>
      </c>
      <c r="G48" s="137" t="s">
        <v>218</v>
      </c>
      <c r="H48" s="138">
        <v>3033.95</v>
      </c>
      <c r="I48" s="139">
        <f>IF(X48 = 46, H48 + SUM(S48:S48) - SUM(T48:T48) - SUM(P48:P48) - V48,0)</f>
        <v>-42342.05</v>
      </c>
      <c r="J48" s="140">
        <v>2353018870</v>
      </c>
      <c r="K48" s="141" t="s">
        <v>219</v>
      </c>
      <c r="L48" s="136" t="s">
        <v>147</v>
      </c>
      <c r="M48" s="136" t="s">
        <v>175</v>
      </c>
      <c r="N48" s="144"/>
      <c r="O48" s="124" t="s">
        <v>203</v>
      </c>
      <c r="P48" s="161">
        <v>45376</v>
      </c>
      <c r="Q48" s="137">
        <v>45378</v>
      </c>
      <c r="R48" s="136"/>
      <c r="S48" s="138"/>
      <c r="T48" s="138"/>
      <c r="U48" s="138"/>
      <c r="V48" s="142"/>
      <c r="W48" s="143"/>
      <c r="X48" s="80">
        <v>46</v>
      </c>
    </row>
    <row r="49" spans="1:24" s="80" customFormat="1" ht="56.25" x14ac:dyDescent="0.25">
      <c r="A49" s="135">
        <v>15</v>
      </c>
      <c r="B49" s="109" t="s">
        <v>56</v>
      </c>
      <c r="C49" s="136" t="s">
        <v>147</v>
      </c>
      <c r="D49" s="109" t="s">
        <v>158</v>
      </c>
      <c r="E49" s="136" t="s">
        <v>111</v>
      </c>
      <c r="F49" s="144">
        <v>45317</v>
      </c>
      <c r="G49" s="137" t="s">
        <v>220</v>
      </c>
      <c r="H49" s="138">
        <v>3000</v>
      </c>
      <c r="I49" s="139">
        <f>IF(X49 = 47, H49 + SUM(S49:S49) - SUM(T49:T49) - SUM(P49:P49) - V49,0)</f>
        <v>0</v>
      </c>
      <c r="J49" s="140">
        <v>2369980106</v>
      </c>
      <c r="K49" s="141" t="s">
        <v>222</v>
      </c>
      <c r="L49" s="136" t="s">
        <v>147</v>
      </c>
      <c r="M49" s="136" t="s">
        <v>223</v>
      </c>
      <c r="N49" s="144">
        <v>45324</v>
      </c>
      <c r="O49" s="124" t="s">
        <v>203</v>
      </c>
      <c r="P49" s="161">
        <v>3000</v>
      </c>
      <c r="Q49" s="137">
        <v>45335</v>
      </c>
      <c r="R49" s="136"/>
      <c r="S49" s="138"/>
      <c r="T49" s="138"/>
      <c r="U49" s="138"/>
      <c r="V49" s="142"/>
      <c r="W49" s="143"/>
      <c r="X49" s="80">
        <v>47</v>
      </c>
    </row>
    <row r="50" spans="1:24" s="80" customFormat="1" ht="56.25" x14ac:dyDescent="0.25">
      <c r="A50" s="135">
        <v>16</v>
      </c>
      <c r="B50" s="109" t="s">
        <v>56</v>
      </c>
      <c r="C50" s="136" t="s">
        <v>147</v>
      </c>
      <c r="D50" s="109" t="s">
        <v>158</v>
      </c>
      <c r="E50" s="136" t="s">
        <v>112</v>
      </c>
      <c r="F50" s="144">
        <v>45320</v>
      </c>
      <c r="G50" s="137" t="s">
        <v>221</v>
      </c>
      <c r="H50" s="138">
        <v>1500</v>
      </c>
      <c r="I50" s="139">
        <f>IF(X50 = 48, H50 + SUM(S50:S50) - SUM(T50:T50) - SUM(P50:P50) - V50,0)</f>
        <v>0</v>
      </c>
      <c r="J50" s="140">
        <v>2369980106</v>
      </c>
      <c r="K50" s="141" t="s">
        <v>222</v>
      </c>
      <c r="L50" s="136" t="s">
        <v>147</v>
      </c>
      <c r="M50" s="136" t="s">
        <v>224</v>
      </c>
      <c r="N50" s="144">
        <v>45324</v>
      </c>
      <c r="O50" s="124" t="s">
        <v>203</v>
      </c>
      <c r="P50" s="161">
        <v>1500</v>
      </c>
      <c r="Q50" s="137">
        <v>45335</v>
      </c>
      <c r="R50" s="136"/>
      <c r="S50" s="138"/>
      <c r="T50" s="138"/>
      <c r="U50" s="138"/>
      <c r="V50" s="142"/>
      <c r="W50" s="143"/>
      <c r="X50" s="80">
        <v>48</v>
      </c>
    </row>
    <row r="51" spans="1:24" s="80" customFormat="1" ht="36" customHeight="1" x14ac:dyDescent="0.25">
      <c r="A51" s="355">
        <v>17</v>
      </c>
      <c r="B51" s="364" t="s">
        <v>56</v>
      </c>
      <c r="C51" s="364" t="s">
        <v>147</v>
      </c>
      <c r="D51" s="364" t="s">
        <v>158</v>
      </c>
      <c r="E51" s="364" t="s">
        <v>226</v>
      </c>
      <c r="F51" s="358">
        <v>45290</v>
      </c>
      <c r="G51" s="373" t="s">
        <v>227</v>
      </c>
      <c r="H51" s="361">
        <v>12916.8</v>
      </c>
      <c r="I51" s="376">
        <f>IF(X51 = 49, H51 + SUM(S51:S53) - SUM(T51:T53) - SUM(P51:P53) - V51,0)</f>
        <v>993.59999999999854</v>
      </c>
      <c r="J51" s="379">
        <v>235300582900</v>
      </c>
      <c r="K51" s="382" t="s">
        <v>230</v>
      </c>
      <c r="L51" s="364" t="s">
        <v>147</v>
      </c>
      <c r="M51" s="364" t="s">
        <v>228</v>
      </c>
      <c r="N51" s="214">
        <v>45324</v>
      </c>
      <c r="O51" s="358" t="s">
        <v>203</v>
      </c>
      <c r="P51" s="204">
        <v>4222.8</v>
      </c>
      <c r="Q51" s="205">
        <v>45336</v>
      </c>
      <c r="R51" s="206"/>
      <c r="S51" s="207"/>
      <c r="T51" s="207"/>
      <c r="U51" s="361"/>
      <c r="V51" s="367"/>
      <c r="W51" s="370"/>
      <c r="X51" s="80">
        <v>49</v>
      </c>
    </row>
    <row r="52" spans="1:24" s="110" customFormat="1" x14ac:dyDescent="0.25">
      <c r="A52" s="356"/>
      <c r="B52" s="365"/>
      <c r="C52" s="365"/>
      <c r="D52" s="365"/>
      <c r="E52" s="365"/>
      <c r="F52" s="359"/>
      <c r="G52" s="374"/>
      <c r="H52" s="362"/>
      <c r="I52" s="377"/>
      <c r="J52" s="380"/>
      <c r="K52" s="383"/>
      <c r="L52" s="365"/>
      <c r="M52" s="365"/>
      <c r="N52" s="215">
        <v>45356</v>
      </c>
      <c r="O52" s="359"/>
      <c r="P52" s="208">
        <v>4843.8</v>
      </c>
      <c r="Q52" s="209">
        <v>45366</v>
      </c>
      <c r="R52" s="210"/>
      <c r="S52" s="208"/>
      <c r="T52" s="208"/>
      <c r="U52" s="362"/>
      <c r="V52" s="368"/>
      <c r="W52" s="371"/>
      <c r="X52" s="110">
        <v>49</v>
      </c>
    </row>
    <row r="53" spans="1:24" s="110" customFormat="1" x14ac:dyDescent="0.25">
      <c r="A53" s="357"/>
      <c r="B53" s="366"/>
      <c r="C53" s="366"/>
      <c r="D53" s="366"/>
      <c r="E53" s="366"/>
      <c r="F53" s="360"/>
      <c r="G53" s="375"/>
      <c r="H53" s="363"/>
      <c r="I53" s="378"/>
      <c r="J53" s="381"/>
      <c r="K53" s="384"/>
      <c r="L53" s="366"/>
      <c r="M53" s="366"/>
      <c r="N53" s="216">
        <v>45373</v>
      </c>
      <c r="O53" s="360"/>
      <c r="P53" s="211">
        <v>2856.6</v>
      </c>
      <c r="Q53" s="212"/>
      <c r="R53" s="213"/>
      <c r="S53" s="211"/>
      <c r="T53" s="211"/>
      <c r="U53" s="363"/>
      <c r="V53" s="369"/>
      <c r="W53" s="372"/>
      <c r="X53" s="110">
        <v>49</v>
      </c>
    </row>
    <row r="54" spans="1:24" s="80" customFormat="1" ht="36" customHeight="1" x14ac:dyDescent="0.25">
      <c r="A54" s="355">
        <v>18</v>
      </c>
      <c r="B54" s="364" t="s">
        <v>56</v>
      </c>
      <c r="C54" s="364" t="s">
        <v>147</v>
      </c>
      <c r="D54" s="364" t="s">
        <v>158</v>
      </c>
      <c r="E54" s="364" t="s">
        <v>225</v>
      </c>
      <c r="F54" s="358">
        <v>45290</v>
      </c>
      <c r="G54" s="373" t="s">
        <v>229</v>
      </c>
      <c r="H54" s="361">
        <v>52624</v>
      </c>
      <c r="I54" s="376">
        <f>IF(X54 = 50, H54 + SUM(S54:S56) - SUM(T54:T56) - SUM(P54:P56) - V54,0)</f>
        <v>15740.400000000001</v>
      </c>
      <c r="J54" s="379">
        <v>235300582900</v>
      </c>
      <c r="K54" s="382" t="s">
        <v>171</v>
      </c>
      <c r="L54" s="364" t="s">
        <v>147</v>
      </c>
      <c r="M54" s="364" t="s">
        <v>228</v>
      </c>
      <c r="N54" s="214">
        <v>45324</v>
      </c>
      <c r="O54" s="358" t="s">
        <v>203</v>
      </c>
      <c r="P54" s="204">
        <v>13787.4</v>
      </c>
      <c r="Q54" s="205">
        <v>45338</v>
      </c>
      <c r="R54" s="206"/>
      <c r="S54" s="207"/>
      <c r="T54" s="207"/>
      <c r="U54" s="361"/>
      <c r="V54" s="367"/>
      <c r="W54" s="370"/>
      <c r="X54" s="80">
        <v>50</v>
      </c>
    </row>
    <row r="55" spans="1:24" s="110" customFormat="1" x14ac:dyDescent="0.25">
      <c r="A55" s="356"/>
      <c r="B55" s="365"/>
      <c r="C55" s="365"/>
      <c r="D55" s="365"/>
      <c r="E55" s="365"/>
      <c r="F55" s="359"/>
      <c r="G55" s="374"/>
      <c r="H55" s="362"/>
      <c r="I55" s="377"/>
      <c r="J55" s="380"/>
      <c r="K55" s="383"/>
      <c r="L55" s="365"/>
      <c r="M55" s="365"/>
      <c r="N55" s="215"/>
      <c r="O55" s="359"/>
      <c r="P55" s="268">
        <v>12618.8</v>
      </c>
      <c r="Q55" s="209">
        <v>45365</v>
      </c>
      <c r="R55" s="210"/>
      <c r="S55" s="208"/>
      <c r="T55" s="208"/>
      <c r="U55" s="362"/>
      <c r="V55" s="368"/>
      <c r="W55" s="371"/>
      <c r="X55" s="110">
        <v>50</v>
      </c>
    </row>
    <row r="56" spans="1:24" s="110" customFormat="1" x14ac:dyDescent="0.25">
      <c r="A56" s="357"/>
      <c r="B56" s="366"/>
      <c r="C56" s="366"/>
      <c r="D56" s="366"/>
      <c r="E56" s="366"/>
      <c r="F56" s="360"/>
      <c r="G56" s="375"/>
      <c r="H56" s="363"/>
      <c r="I56" s="378"/>
      <c r="J56" s="381"/>
      <c r="K56" s="384"/>
      <c r="L56" s="366"/>
      <c r="M56" s="366"/>
      <c r="N56" s="216">
        <v>45373</v>
      </c>
      <c r="O56" s="360"/>
      <c r="P56" s="211">
        <v>10477.4</v>
      </c>
      <c r="Q56" s="212"/>
      <c r="R56" s="213"/>
      <c r="S56" s="211"/>
      <c r="T56" s="211"/>
      <c r="U56" s="363"/>
      <c r="V56" s="369"/>
      <c r="W56" s="372"/>
      <c r="X56" s="110">
        <v>50</v>
      </c>
    </row>
    <row r="57" spans="1:24" s="80" customFormat="1" ht="72" customHeight="1" x14ac:dyDescent="0.25">
      <c r="A57" s="355">
        <v>19</v>
      </c>
      <c r="B57" s="364" t="s">
        <v>56</v>
      </c>
      <c r="C57" s="364" t="s">
        <v>147</v>
      </c>
      <c r="D57" s="364" t="s">
        <v>158</v>
      </c>
      <c r="E57" s="364" t="s">
        <v>232</v>
      </c>
      <c r="F57" s="358">
        <v>45309</v>
      </c>
      <c r="G57" s="373" t="s">
        <v>233</v>
      </c>
      <c r="H57" s="361">
        <v>23025.599999999999</v>
      </c>
      <c r="I57" s="376">
        <f>IF(X57 = 51, H57 + SUM(S57:S58) - SUM(T57:T58) - SUM(P57:P58) - V57,0)</f>
        <v>5928.5999999999985</v>
      </c>
      <c r="J57" s="379">
        <v>235300582900</v>
      </c>
      <c r="K57" s="382" t="s">
        <v>171</v>
      </c>
      <c r="L57" s="364" t="s">
        <v>147</v>
      </c>
      <c r="M57" s="364" t="s">
        <v>231</v>
      </c>
      <c r="N57" s="214">
        <v>45324</v>
      </c>
      <c r="O57" s="358" t="s">
        <v>203</v>
      </c>
      <c r="P57" s="204">
        <v>5412</v>
      </c>
      <c r="Q57" s="205">
        <v>45334</v>
      </c>
      <c r="R57" s="206"/>
      <c r="S57" s="207"/>
      <c r="T57" s="207"/>
      <c r="U57" s="361"/>
      <c r="V57" s="367"/>
      <c r="W57" s="370"/>
      <c r="X57" s="80">
        <v>51</v>
      </c>
    </row>
    <row r="58" spans="1:24" s="110" customFormat="1" x14ac:dyDescent="0.25">
      <c r="A58" s="356"/>
      <c r="B58" s="365"/>
      <c r="C58" s="365"/>
      <c r="D58" s="365"/>
      <c r="E58" s="365"/>
      <c r="F58" s="359"/>
      <c r="G58" s="374"/>
      <c r="H58" s="362"/>
      <c r="I58" s="377"/>
      <c r="J58" s="380"/>
      <c r="K58" s="383"/>
      <c r="L58" s="365"/>
      <c r="M58" s="365"/>
      <c r="N58" s="215">
        <v>45356</v>
      </c>
      <c r="O58" s="359"/>
      <c r="P58" s="268">
        <v>11685</v>
      </c>
      <c r="Q58" s="209">
        <v>45366</v>
      </c>
      <c r="R58" s="210"/>
      <c r="S58" s="208"/>
      <c r="T58" s="208"/>
      <c r="U58" s="362"/>
      <c r="V58" s="368"/>
      <c r="W58" s="371"/>
      <c r="X58" s="110">
        <v>51</v>
      </c>
    </row>
    <row r="59" spans="1:24" s="80" customFormat="1" ht="68.45" customHeight="1" x14ac:dyDescent="0.25">
      <c r="A59" s="162">
        <v>20</v>
      </c>
      <c r="B59" s="163" t="s">
        <v>56</v>
      </c>
      <c r="C59" s="163" t="s">
        <v>147</v>
      </c>
      <c r="D59" s="163" t="s">
        <v>158</v>
      </c>
      <c r="E59" s="163" t="s">
        <v>234</v>
      </c>
      <c r="F59" s="170">
        <v>45351</v>
      </c>
      <c r="G59" s="164" t="s">
        <v>233</v>
      </c>
      <c r="H59" s="165">
        <v>9963</v>
      </c>
      <c r="I59" s="166">
        <f>IF(X59 = 52, H59 + SUM(S59:S59) - SUM(T59:T59) - SUM(P59:P59) - V59,0)</f>
        <v>1599</v>
      </c>
      <c r="J59" s="167">
        <v>235300582900</v>
      </c>
      <c r="K59" s="168" t="s">
        <v>171</v>
      </c>
      <c r="L59" s="163" t="s">
        <v>147</v>
      </c>
      <c r="M59" s="163" t="s">
        <v>235</v>
      </c>
      <c r="N59" s="170">
        <v>45373</v>
      </c>
      <c r="O59" s="170" t="s">
        <v>203</v>
      </c>
      <c r="P59" s="165">
        <v>8364</v>
      </c>
      <c r="Q59" s="164"/>
      <c r="R59" s="163"/>
      <c r="S59" s="165"/>
      <c r="T59" s="165"/>
      <c r="U59" s="165"/>
      <c r="V59" s="169"/>
      <c r="W59" s="160"/>
      <c r="X59" s="80">
        <v>52</v>
      </c>
    </row>
    <row r="60" spans="1:24" s="80" customFormat="1" x14ac:dyDescent="0.25">
      <c r="A60" s="244">
        <v>21</v>
      </c>
      <c r="B60" s="246"/>
      <c r="C60" s="246"/>
      <c r="D60" s="246"/>
      <c r="E60" s="246"/>
      <c r="F60" s="252"/>
      <c r="G60" s="248"/>
      <c r="H60" s="245"/>
      <c r="I60" s="249">
        <f>IF(X60 = 53, H60 + SUM(S60:S60) - SUM(T60:T60) - SUM(P60:P60) - V60,0)</f>
        <v>0</v>
      </c>
      <c r="J60" s="250"/>
      <c r="K60" s="251"/>
      <c r="L60" s="246"/>
      <c r="M60" s="246"/>
      <c r="N60" s="252"/>
      <c r="O60" s="252"/>
      <c r="P60" s="245"/>
      <c r="Q60" s="248"/>
      <c r="R60" s="246"/>
      <c r="S60" s="245"/>
      <c r="T60" s="245"/>
      <c r="U60" s="245"/>
      <c r="V60" s="243"/>
      <c r="W60" s="247"/>
      <c r="X60" s="80">
        <v>53</v>
      </c>
    </row>
    <row r="61" spans="1:24" x14ac:dyDescent="0.25">
      <c r="X61" s="2">
        <v>54</v>
      </c>
    </row>
  </sheetData>
  <sheetProtection password="EB34" sheet="1" objects="1" scenarios="1" formatCells="0" formatColumns="0" formatRows="0"/>
  <mergeCells count="207">
    <mergeCell ref="L29:L31"/>
    <mergeCell ref="A29:A31"/>
    <mergeCell ref="O29:O31"/>
    <mergeCell ref="U29:U31"/>
    <mergeCell ref="B29:B31"/>
    <mergeCell ref="V29:V31"/>
    <mergeCell ref="C29:C31"/>
    <mergeCell ref="W32:W34"/>
    <mergeCell ref="D32:D34"/>
    <mergeCell ref="E32:E34"/>
    <mergeCell ref="F32:F34"/>
    <mergeCell ref="G32:G34"/>
    <mergeCell ref="H32:H34"/>
    <mergeCell ref="I32:I34"/>
    <mergeCell ref="J32:J34"/>
    <mergeCell ref="K32:K34"/>
    <mergeCell ref="L32:L34"/>
    <mergeCell ref="M32:M34"/>
    <mergeCell ref="C32:C34"/>
    <mergeCell ref="D29:D31"/>
    <mergeCell ref="E29:E31"/>
    <mergeCell ref="F29:F31"/>
    <mergeCell ref="G29:G31"/>
    <mergeCell ref="H29:H31"/>
    <mergeCell ref="I29:I31"/>
    <mergeCell ref="J29:J31"/>
    <mergeCell ref="K29:K31"/>
    <mergeCell ref="W29:W31"/>
    <mergeCell ref="A35:A37"/>
    <mergeCell ref="O35:O37"/>
    <mergeCell ref="U35:U37"/>
    <mergeCell ref="B35:B37"/>
    <mergeCell ref="V35:V37"/>
    <mergeCell ref="C35:C37"/>
    <mergeCell ref="W35:W37"/>
    <mergeCell ref="D35:D37"/>
    <mergeCell ref="E35:E37"/>
    <mergeCell ref="F35:F37"/>
    <mergeCell ref="G35:G37"/>
    <mergeCell ref="H35:H37"/>
    <mergeCell ref="I35:I37"/>
    <mergeCell ref="J35:J37"/>
    <mergeCell ref="K35:K37"/>
    <mergeCell ref="L35:L37"/>
    <mergeCell ref="M35:M37"/>
    <mergeCell ref="M29:M31"/>
    <mergeCell ref="A32:A34"/>
    <mergeCell ref="O32:O34"/>
    <mergeCell ref="U32:U34"/>
    <mergeCell ref="B32:B34"/>
    <mergeCell ref="V32:V34"/>
    <mergeCell ref="W46:W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W40:W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W9:W15"/>
    <mergeCell ref="D9:D15"/>
    <mergeCell ref="E9:E15"/>
    <mergeCell ref="F9:F15"/>
    <mergeCell ref="G9:G15"/>
    <mergeCell ref="H9:H15"/>
    <mergeCell ref="I9:I15"/>
    <mergeCell ref="J9:J15"/>
    <mergeCell ref="K9:K15"/>
    <mergeCell ref="L9:L15"/>
    <mergeCell ref="M9:M15"/>
    <mergeCell ref="S2:U2"/>
    <mergeCell ref="F2:G2"/>
    <mergeCell ref="N2:O2"/>
    <mergeCell ref="A16:A25"/>
    <mergeCell ref="O16:O25"/>
    <mergeCell ref="U16:U25"/>
    <mergeCell ref="B16:B25"/>
    <mergeCell ref="V16:V25"/>
    <mergeCell ref="C16:C25"/>
    <mergeCell ref="H16:H25"/>
    <mergeCell ref="I16:I25"/>
    <mergeCell ref="J16:J25"/>
    <mergeCell ref="K16:K25"/>
    <mergeCell ref="L16:L25"/>
    <mergeCell ref="A9:A15"/>
    <mergeCell ref="O9:O15"/>
    <mergeCell ref="U9:U15"/>
    <mergeCell ref="B9:B15"/>
    <mergeCell ref="V9:V15"/>
    <mergeCell ref="C9:C15"/>
    <mergeCell ref="W16:W25"/>
    <mergeCell ref="M16:M25"/>
    <mergeCell ref="D16:D25"/>
    <mergeCell ref="E16:E25"/>
    <mergeCell ref="F16:F25"/>
    <mergeCell ref="G16:G25"/>
    <mergeCell ref="A26:A28"/>
    <mergeCell ref="O26:O28"/>
    <mergeCell ref="U26:U28"/>
    <mergeCell ref="B26:B28"/>
    <mergeCell ref="C26:C28"/>
    <mergeCell ref="V26:V28"/>
    <mergeCell ref="W26:W28"/>
    <mergeCell ref="D26:D28"/>
    <mergeCell ref="E26:E28"/>
    <mergeCell ref="F26:F28"/>
    <mergeCell ref="G26:G28"/>
    <mergeCell ref="H26:H28"/>
    <mergeCell ref="I26:I28"/>
    <mergeCell ref="J26:J28"/>
    <mergeCell ref="K26:K28"/>
    <mergeCell ref="L26:L28"/>
    <mergeCell ref="M26:M28"/>
    <mergeCell ref="A51:A53"/>
    <mergeCell ref="O51:O53"/>
    <mergeCell ref="U51:U53"/>
    <mergeCell ref="V43:V44"/>
    <mergeCell ref="B51:B53"/>
    <mergeCell ref="V51:V53"/>
    <mergeCell ref="C51:C53"/>
    <mergeCell ref="A40:A41"/>
    <mergeCell ref="O40:O41"/>
    <mergeCell ref="U40:U41"/>
    <mergeCell ref="B40:B41"/>
    <mergeCell ref="V40:V41"/>
    <mergeCell ref="C40:C41"/>
    <mergeCell ref="A46:A47"/>
    <mergeCell ref="O46:O47"/>
    <mergeCell ref="U46:U47"/>
    <mergeCell ref="B46:B47"/>
    <mergeCell ref="V46:V47"/>
    <mergeCell ref="C46:C47"/>
    <mergeCell ref="M40:M41"/>
    <mergeCell ref="W43:W44"/>
    <mergeCell ref="D43:D44"/>
    <mergeCell ref="A43:A44"/>
    <mergeCell ref="B43:B44"/>
    <mergeCell ref="C43:C44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O43:O44"/>
    <mergeCell ref="U43:U44"/>
    <mergeCell ref="W51:W53"/>
    <mergeCell ref="D51:D53"/>
    <mergeCell ref="E51:E53"/>
    <mergeCell ref="F51:F53"/>
    <mergeCell ref="G51:G53"/>
    <mergeCell ref="H51:H53"/>
    <mergeCell ref="I51:I53"/>
    <mergeCell ref="J51:J53"/>
    <mergeCell ref="K51:K53"/>
    <mergeCell ref="L51:L53"/>
    <mergeCell ref="M51:M53"/>
    <mergeCell ref="A57:A58"/>
    <mergeCell ref="O57:O58"/>
    <mergeCell ref="U57:U58"/>
    <mergeCell ref="B57:B58"/>
    <mergeCell ref="V57:V58"/>
    <mergeCell ref="C57:C58"/>
    <mergeCell ref="W57:W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A54:A56"/>
    <mergeCell ref="O54:O56"/>
    <mergeCell ref="U54:U56"/>
    <mergeCell ref="B54:B56"/>
    <mergeCell ref="V54:V56"/>
    <mergeCell ref="C54:C56"/>
    <mergeCell ref="W54:W56"/>
    <mergeCell ref="D54:D56"/>
    <mergeCell ref="E54:E56"/>
    <mergeCell ref="F54:F56"/>
    <mergeCell ref="G54:G56"/>
    <mergeCell ref="H54:H56"/>
    <mergeCell ref="I54:I56"/>
    <mergeCell ref="J54:J56"/>
    <mergeCell ref="K54:K56"/>
    <mergeCell ref="L54:L56"/>
    <mergeCell ref="M54:M5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9"/>
  <sheetViews>
    <sheetView showGridLines="0" zoomScale="50" zoomScaleNormal="50" workbookViewId="0">
      <pane ySplit="8" topLeftCell="A9" activePane="bottomLeft" state="frozen"/>
      <selection pane="bottomLeft" activeCell="D41" sqref="D41"/>
    </sheetView>
  </sheetViews>
  <sheetFormatPr defaultColWidth="0" defaultRowHeight="18.75" x14ac:dyDescent="0.25"/>
  <cols>
    <col min="1" max="1" width="8.28515625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5"/>
      <c r="C2" s="65"/>
      <c r="D2" s="65"/>
      <c r="E2" s="467" t="s">
        <v>24</v>
      </c>
      <c r="F2" s="468"/>
      <c r="G2" s="75">
        <f>SUM(G9:G9999)</f>
        <v>0</v>
      </c>
      <c r="L2" s="523" t="s">
        <v>137</v>
      </c>
      <c r="M2" s="524"/>
      <c r="N2" s="66">
        <f>SUM(N9:N9999)</f>
        <v>0</v>
      </c>
      <c r="P2" s="65"/>
      <c r="Q2" s="351" t="s">
        <v>45</v>
      </c>
      <c r="R2" s="352"/>
      <c r="S2" s="353"/>
      <c r="T2" s="67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68" t="s">
        <v>46</v>
      </c>
      <c r="J6" s="68" t="s">
        <v>5</v>
      </c>
      <c r="K6" s="23" t="s">
        <v>39</v>
      </c>
      <c r="L6" s="22" t="s">
        <v>37</v>
      </c>
      <c r="M6" s="23" t="s">
        <v>6</v>
      </c>
      <c r="N6" s="68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68" t="s">
        <v>43</v>
      </c>
      <c r="U6" s="13" t="s">
        <v>42</v>
      </c>
    </row>
    <row r="7" spans="1:22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</row>
    <row r="8" spans="1:22" s="14" customFormat="1" ht="131.25" hidden="1" x14ac:dyDescent="0.25">
      <c r="A8" s="69" t="s">
        <v>36</v>
      </c>
      <c r="B8" s="69" t="s">
        <v>67</v>
      </c>
      <c r="C8" s="69" t="s">
        <v>66</v>
      </c>
      <c r="D8" s="69" t="s">
        <v>48</v>
      </c>
      <c r="E8" s="73">
        <v>43823</v>
      </c>
      <c r="F8" s="70" t="s">
        <v>65</v>
      </c>
      <c r="G8" s="71">
        <v>100000</v>
      </c>
      <c r="H8" s="71">
        <v>90000</v>
      </c>
      <c r="I8" s="74">
        <v>2308091759</v>
      </c>
      <c r="J8" s="69" t="s">
        <v>68</v>
      </c>
      <c r="K8" s="69" t="s">
        <v>69</v>
      </c>
      <c r="L8" s="70">
        <v>43801</v>
      </c>
      <c r="M8" s="69" t="s">
        <v>70</v>
      </c>
      <c r="N8" s="71">
        <v>10000</v>
      </c>
      <c r="O8" s="70">
        <v>43489</v>
      </c>
      <c r="P8" s="70"/>
      <c r="Q8" s="70"/>
      <c r="R8" s="70"/>
      <c r="S8" s="70"/>
      <c r="T8" s="71"/>
      <c r="U8" s="72" t="s">
        <v>64</v>
      </c>
    </row>
    <row r="9" spans="1:22" x14ac:dyDescent="0.25">
      <c r="V9" s="2">
        <v>2</v>
      </c>
    </row>
  </sheetData>
  <sheetProtection password="EB34" sheet="1" objects="1" scenarios="1" formatCells="0" formatColumns="0" formatRows="0"/>
  <mergeCells count="3">
    <mergeCell ref="Q2:S2"/>
    <mergeCell ref="E2:F2"/>
    <mergeCell ref="L2:M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2"/>
  <sheetViews>
    <sheetView showGridLines="0" topLeftCell="H1" zoomScale="50" zoomScaleNormal="50" workbookViewId="0">
      <pane ySplit="8" topLeftCell="A9" activePane="bottomLeft" state="frozen"/>
      <selection pane="bottomLeft" activeCell="U25" sqref="U25"/>
    </sheetView>
  </sheetViews>
  <sheetFormatPr defaultColWidth="0" defaultRowHeight="18.75" x14ac:dyDescent="0.25"/>
  <cols>
    <col min="1" max="1" width="9.140625" style="8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467" t="s">
        <v>139</v>
      </c>
      <c r="F2" s="468"/>
      <c r="G2" s="77">
        <f>SUM(G9:G9999)</f>
        <v>740465.76</v>
      </c>
      <c r="O2" s="467" t="s">
        <v>24</v>
      </c>
      <c r="P2" s="468"/>
      <c r="Q2" s="75">
        <f>SUM(Q9:Q9999)</f>
        <v>392446.84</v>
      </c>
      <c r="T2" s="351" t="s">
        <v>137</v>
      </c>
      <c r="U2" s="353"/>
      <c r="V2" s="66">
        <f>SUM(V9:V9999)</f>
        <v>200632.93</v>
      </c>
      <c r="X2" s="65"/>
      <c r="Y2" s="351" t="s">
        <v>45</v>
      </c>
      <c r="Z2" s="352"/>
      <c r="AA2" s="353"/>
      <c r="AB2" s="67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s="82" customFormat="1" ht="150" x14ac:dyDescent="0.25">
      <c r="A6" s="84" t="s">
        <v>8</v>
      </c>
      <c r="B6" s="84" t="s">
        <v>47</v>
      </c>
      <c r="C6" s="84" t="s">
        <v>33</v>
      </c>
      <c r="D6" s="84" t="s">
        <v>10</v>
      </c>
      <c r="E6" s="84" t="s">
        <v>11</v>
      </c>
      <c r="F6" s="84" t="s">
        <v>12</v>
      </c>
      <c r="G6" s="90" t="s">
        <v>13</v>
      </c>
      <c r="H6" s="90" t="s">
        <v>34</v>
      </c>
      <c r="I6" s="92" t="s">
        <v>16</v>
      </c>
      <c r="J6" s="92" t="s">
        <v>17</v>
      </c>
      <c r="K6" s="84" t="s">
        <v>14</v>
      </c>
      <c r="L6" s="84" t="s">
        <v>32</v>
      </c>
      <c r="M6" s="84" t="s">
        <v>15</v>
      </c>
      <c r="N6" s="86" t="s">
        <v>0</v>
      </c>
      <c r="O6" s="84" t="s">
        <v>46</v>
      </c>
      <c r="P6" s="84" t="s">
        <v>5</v>
      </c>
      <c r="Q6" s="90" t="s">
        <v>18</v>
      </c>
      <c r="R6" s="90" t="s">
        <v>22</v>
      </c>
      <c r="S6" s="84" t="s">
        <v>19</v>
      </c>
      <c r="T6" s="86" t="s">
        <v>37</v>
      </c>
      <c r="U6" s="86" t="s">
        <v>20</v>
      </c>
      <c r="V6" s="90" t="s">
        <v>23</v>
      </c>
      <c r="W6" s="86" t="s">
        <v>9</v>
      </c>
      <c r="X6" s="88" t="s">
        <v>40</v>
      </c>
      <c r="Y6" s="88" t="s">
        <v>103</v>
      </c>
      <c r="Z6" s="88" t="s">
        <v>104</v>
      </c>
      <c r="AA6" s="89" t="s">
        <v>41</v>
      </c>
      <c r="AB6" s="90" t="s">
        <v>43</v>
      </c>
      <c r="AC6" s="84" t="s">
        <v>42</v>
      </c>
    </row>
    <row r="7" spans="1:30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  <c r="X7" s="81" t="s">
        <v>132</v>
      </c>
      <c r="Y7" s="81" t="s">
        <v>133</v>
      </c>
      <c r="Z7" s="81" t="s">
        <v>134</v>
      </c>
      <c r="AA7" s="81" t="s">
        <v>135</v>
      </c>
      <c r="AB7" s="81" t="s">
        <v>136</v>
      </c>
      <c r="AC7" s="81" t="s">
        <v>138</v>
      </c>
    </row>
    <row r="8" spans="1:30" ht="168.75" hidden="1" x14ac:dyDescent="0.25">
      <c r="A8" s="85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3"/>
      <c r="Z8" s="53"/>
      <c r="AA8" s="20"/>
      <c r="AB8" s="19"/>
      <c r="AC8" s="21" t="s">
        <v>64</v>
      </c>
    </row>
    <row r="9" spans="1:30" s="80" customFormat="1" ht="52.15" customHeight="1" x14ac:dyDescent="0.25">
      <c r="A9" s="543">
        <v>1</v>
      </c>
      <c r="B9" s="528" t="s">
        <v>56</v>
      </c>
      <c r="C9" s="528" t="s">
        <v>161</v>
      </c>
      <c r="D9" s="528" t="s">
        <v>158</v>
      </c>
      <c r="E9" s="528" t="s">
        <v>162</v>
      </c>
      <c r="F9" s="528" t="s">
        <v>154</v>
      </c>
      <c r="G9" s="534">
        <v>740465.76</v>
      </c>
      <c r="H9" s="537">
        <f>IF(AD9 = 1, G9 - Q9,0)</f>
        <v>348018.92</v>
      </c>
      <c r="I9" s="534">
        <v>5</v>
      </c>
      <c r="J9" s="534">
        <v>0</v>
      </c>
      <c r="K9" s="528" t="s">
        <v>194</v>
      </c>
      <c r="L9" s="528" t="s">
        <v>163</v>
      </c>
      <c r="M9" s="528" t="s">
        <v>164</v>
      </c>
      <c r="N9" s="540">
        <v>45286</v>
      </c>
      <c r="O9" s="528" t="s">
        <v>155</v>
      </c>
      <c r="P9" s="528" t="s">
        <v>156</v>
      </c>
      <c r="Q9" s="534">
        <v>392446.84</v>
      </c>
      <c r="R9" s="537">
        <f>IF(AD9 = 1, Q9 + SUM(Y9:Y11) - SUM(Z9:Z11) - SUM(V9:V11) - AB9,0)</f>
        <v>191813.91000000003</v>
      </c>
      <c r="S9" s="528" t="s">
        <v>165</v>
      </c>
      <c r="T9" s="279">
        <v>45323</v>
      </c>
      <c r="U9" s="546" t="s">
        <v>157</v>
      </c>
      <c r="V9" s="271">
        <v>68347.48</v>
      </c>
      <c r="W9" s="279">
        <v>45327</v>
      </c>
      <c r="X9" s="272"/>
      <c r="Y9" s="273"/>
      <c r="Z9" s="273"/>
      <c r="AA9" s="549"/>
      <c r="AB9" s="525"/>
      <c r="AC9" s="531"/>
      <c r="AD9" s="80">
        <v>1</v>
      </c>
    </row>
    <row r="10" spans="1:30" s="110" customFormat="1" x14ac:dyDescent="0.25">
      <c r="A10" s="544"/>
      <c r="B10" s="529"/>
      <c r="C10" s="529"/>
      <c r="D10" s="529"/>
      <c r="E10" s="529"/>
      <c r="F10" s="529"/>
      <c r="G10" s="535"/>
      <c r="H10" s="538"/>
      <c r="I10" s="535"/>
      <c r="J10" s="535"/>
      <c r="K10" s="529"/>
      <c r="L10" s="529"/>
      <c r="M10" s="529"/>
      <c r="N10" s="541"/>
      <c r="O10" s="529"/>
      <c r="P10" s="529"/>
      <c r="Q10" s="535"/>
      <c r="R10" s="538"/>
      <c r="S10" s="529"/>
      <c r="T10" s="280">
        <v>45352</v>
      </c>
      <c r="U10" s="547"/>
      <c r="V10" s="274">
        <v>63937.97</v>
      </c>
      <c r="W10" s="280">
        <v>45356</v>
      </c>
      <c r="X10" s="275"/>
      <c r="Y10" s="276"/>
      <c r="Z10" s="276"/>
      <c r="AA10" s="550"/>
      <c r="AB10" s="526"/>
      <c r="AC10" s="532"/>
      <c r="AD10" s="110">
        <v>1</v>
      </c>
    </row>
    <row r="11" spans="1:30" s="110" customFormat="1" x14ac:dyDescent="0.25">
      <c r="A11" s="545"/>
      <c r="B11" s="530"/>
      <c r="C11" s="530"/>
      <c r="D11" s="530"/>
      <c r="E11" s="530"/>
      <c r="F11" s="530"/>
      <c r="G11" s="536"/>
      <c r="H11" s="539"/>
      <c r="I11" s="536"/>
      <c r="J11" s="536"/>
      <c r="K11" s="530"/>
      <c r="L11" s="530"/>
      <c r="M11" s="530"/>
      <c r="N11" s="542"/>
      <c r="O11" s="530"/>
      <c r="P11" s="530"/>
      <c r="Q11" s="536"/>
      <c r="R11" s="539"/>
      <c r="S11" s="530"/>
      <c r="T11" s="281">
        <v>45384</v>
      </c>
      <c r="U11" s="548"/>
      <c r="V11" s="277">
        <v>68347.48</v>
      </c>
      <c r="W11" s="281"/>
      <c r="X11" s="278"/>
      <c r="Y11" s="277"/>
      <c r="Z11" s="277"/>
      <c r="AA11" s="551"/>
      <c r="AB11" s="527"/>
      <c r="AC11" s="533"/>
      <c r="AD11" s="110">
        <v>1</v>
      </c>
    </row>
    <row r="12" spans="1:30" x14ac:dyDescent="0.25">
      <c r="AD12" s="2">
        <v>2</v>
      </c>
    </row>
  </sheetData>
  <sheetProtection password="EB34" sheet="1" objects="1" scenarios="1" formatCells="0" formatColumns="0" formatRows="0"/>
  <mergeCells count="27">
    <mergeCell ref="A9:A11"/>
    <mergeCell ref="U9:U11"/>
    <mergeCell ref="AA9:AA11"/>
    <mergeCell ref="B9:B11"/>
    <mergeCell ref="Q9:Q11"/>
    <mergeCell ref="O9:O11"/>
    <mergeCell ref="P9:P11"/>
    <mergeCell ref="E2:F2"/>
    <mergeCell ref="O2:P2"/>
    <mergeCell ref="Y2:AA2"/>
    <mergeCell ref="T2:U2"/>
    <mergeCell ref="R9:R11"/>
    <mergeCell ref="S9:S11"/>
    <mergeCell ref="AB9:AB11"/>
    <mergeCell ref="C9:C11"/>
    <mergeCell ref="AC9:A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14"/>
  <sheetViews>
    <sheetView showGridLines="0" topLeftCell="H1" zoomScale="50" zoomScaleNormal="50" workbookViewId="0">
      <pane ySplit="8" topLeftCell="A9" activePane="bottomLeft" state="frozen"/>
      <selection pane="bottomLeft" activeCell="M25" sqref="M25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467" t="s">
        <v>139</v>
      </c>
      <c r="F2" s="468"/>
      <c r="G2" s="77">
        <f>SUM(G9:G9999)</f>
        <v>359413.18</v>
      </c>
      <c r="H2" s="10"/>
      <c r="O2" s="467" t="s">
        <v>24</v>
      </c>
      <c r="P2" s="468"/>
      <c r="Q2" s="75">
        <f>SUM(Q9:Q9999)</f>
        <v>359413.18</v>
      </c>
      <c r="T2" s="351" t="s">
        <v>137</v>
      </c>
      <c r="U2" s="353"/>
      <c r="V2" s="66">
        <f>SUM(V9:V9999)</f>
        <v>354059.69999999995</v>
      </c>
      <c r="X2" s="65"/>
      <c r="Y2" s="351" t="s">
        <v>45</v>
      </c>
      <c r="Z2" s="352"/>
      <c r="AA2" s="353"/>
      <c r="AB2" s="67">
        <f>SUM(AB9:AB9999)</f>
        <v>0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29" t="s">
        <v>16</v>
      </c>
      <c r="J6" s="29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57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57" t="s">
        <v>131</v>
      </c>
      <c r="X7" s="57" t="s">
        <v>132</v>
      </c>
      <c r="Y7" s="57" t="s">
        <v>133</v>
      </c>
      <c r="Z7" s="57" t="s">
        <v>134</v>
      </c>
      <c r="AA7" s="57" t="s">
        <v>135</v>
      </c>
      <c r="AB7" s="57" t="s">
        <v>136</v>
      </c>
      <c r="AC7" s="57" t="s">
        <v>138</v>
      </c>
    </row>
    <row r="8" spans="1:30" ht="169.5" hidden="1" thickBot="1" x14ac:dyDescent="0.3">
      <c r="A8" s="155" t="s">
        <v>36</v>
      </c>
      <c r="B8" s="155"/>
      <c r="C8" s="155" t="s">
        <v>73</v>
      </c>
      <c r="D8" s="155" t="s">
        <v>74</v>
      </c>
      <c r="E8" s="155" t="s">
        <v>71</v>
      </c>
      <c r="F8" s="155" t="s">
        <v>72</v>
      </c>
      <c r="G8" s="156">
        <v>15500.01</v>
      </c>
      <c r="H8" s="156">
        <f t="shared" ref="H8" si="0">G8-Q8</f>
        <v>6725</v>
      </c>
      <c r="I8" s="157">
        <v>6</v>
      </c>
      <c r="J8" s="157">
        <v>0</v>
      </c>
      <c r="K8" s="155" t="s">
        <v>75</v>
      </c>
      <c r="L8" s="155" t="s">
        <v>76</v>
      </c>
      <c r="M8" s="155" t="s">
        <v>77</v>
      </c>
      <c r="N8" s="158">
        <v>43655</v>
      </c>
      <c r="O8" s="155" t="s">
        <v>79</v>
      </c>
      <c r="P8" s="155" t="s">
        <v>78</v>
      </c>
      <c r="Q8" s="156">
        <v>8775.01</v>
      </c>
      <c r="R8" s="156">
        <f>Q8-V8</f>
        <v>0</v>
      </c>
      <c r="S8" s="155" t="s">
        <v>80</v>
      </c>
      <c r="T8" s="158">
        <v>43677</v>
      </c>
      <c r="U8" s="155" t="s">
        <v>81</v>
      </c>
      <c r="V8" s="156">
        <v>8775.01</v>
      </c>
      <c r="W8" s="158">
        <v>43696</v>
      </c>
      <c r="X8" s="155"/>
      <c r="Y8" s="155"/>
      <c r="Z8" s="155"/>
      <c r="AA8" s="155"/>
      <c r="AB8" s="156"/>
      <c r="AC8" s="159" t="s">
        <v>64</v>
      </c>
    </row>
    <row r="9" spans="1:30" s="80" customFormat="1" ht="54.6" customHeight="1" x14ac:dyDescent="0.25">
      <c r="A9" s="570">
        <v>1</v>
      </c>
      <c r="B9" s="555" t="s">
        <v>56</v>
      </c>
      <c r="C9" s="555" t="s">
        <v>166</v>
      </c>
      <c r="D9" s="555" t="s">
        <v>158</v>
      </c>
      <c r="E9" s="555" t="s">
        <v>167</v>
      </c>
      <c r="F9" s="555" t="s">
        <v>174</v>
      </c>
      <c r="G9" s="552">
        <v>359413.18</v>
      </c>
      <c r="H9" s="561">
        <f>IF(AD9 = 1, G9 - Q9,0)</f>
        <v>0</v>
      </c>
      <c r="I9" s="552">
        <v>1</v>
      </c>
      <c r="J9" s="552">
        <v>0</v>
      </c>
      <c r="K9" s="555" t="s">
        <v>194</v>
      </c>
      <c r="L9" s="564" t="s">
        <v>169</v>
      </c>
      <c r="M9" s="555" t="s">
        <v>168</v>
      </c>
      <c r="N9" s="567">
        <v>45285</v>
      </c>
      <c r="O9" s="555" t="s">
        <v>170</v>
      </c>
      <c r="P9" s="555" t="s">
        <v>171</v>
      </c>
      <c r="Q9" s="552">
        <v>359413.18</v>
      </c>
      <c r="R9" s="561">
        <f>IF(AD9 = 1, Q9 + SUM(Y9:Y13) - SUM(Z9:Z13) - SUM(V9:V13) - AB9,0)</f>
        <v>5353.4800000000396</v>
      </c>
      <c r="S9" s="555" t="s">
        <v>172</v>
      </c>
      <c r="T9" s="225">
        <v>45324</v>
      </c>
      <c r="U9" s="555" t="s">
        <v>173</v>
      </c>
      <c r="V9" s="217">
        <v>64120.09</v>
      </c>
      <c r="W9" s="225">
        <v>45338</v>
      </c>
      <c r="X9" s="218"/>
      <c r="Y9" s="219"/>
      <c r="Z9" s="219"/>
      <c r="AA9" s="555"/>
      <c r="AB9" s="552"/>
      <c r="AC9" s="558"/>
      <c r="AD9" s="80">
        <v>1</v>
      </c>
    </row>
    <row r="10" spans="1:30" s="110" customFormat="1" x14ac:dyDescent="0.25">
      <c r="A10" s="571"/>
      <c r="B10" s="556"/>
      <c r="C10" s="556"/>
      <c r="D10" s="556"/>
      <c r="E10" s="556"/>
      <c r="F10" s="556"/>
      <c r="G10" s="553"/>
      <c r="H10" s="562"/>
      <c r="I10" s="553"/>
      <c r="J10" s="553"/>
      <c r="K10" s="556"/>
      <c r="L10" s="565"/>
      <c r="M10" s="556"/>
      <c r="N10" s="568"/>
      <c r="O10" s="556"/>
      <c r="P10" s="556"/>
      <c r="Q10" s="553"/>
      <c r="R10" s="562"/>
      <c r="S10" s="556"/>
      <c r="T10" s="226">
        <v>45324</v>
      </c>
      <c r="U10" s="556"/>
      <c r="V10" s="220">
        <v>51101.4</v>
      </c>
      <c r="W10" s="226">
        <v>45338</v>
      </c>
      <c r="X10" s="221"/>
      <c r="Y10" s="222"/>
      <c r="Z10" s="222"/>
      <c r="AA10" s="556"/>
      <c r="AB10" s="553"/>
      <c r="AC10" s="559"/>
      <c r="AD10" s="110">
        <v>1</v>
      </c>
    </row>
    <row r="11" spans="1:30" s="110" customFormat="1" x14ac:dyDescent="0.25">
      <c r="A11" s="571"/>
      <c r="B11" s="556"/>
      <c r="C11" s="556"/>
      <c r="D11" s="556"/>
      <c r="E11" s="556"/>
      <c r="F11" s="556"/>
      <c r="G11" s="553"/>
      <c r="H11" s="562"/>
      <c r="I11" s="553"/>
      <c r="J11" s="553"/>
      <c r="K11" s="556"/>
      <c r="L11" s="565"/>
      <c r="M11" s="556"/>
      <c r="N11" s="568"/>
      <c r="O11" s="556"/>
      <c r="P11" s="556"/>
      <c r="Q11" s="553"/>
      <c r="R11" s="562"/>
      <c r="S11" s="556"/>
      <c r="T11" s="226">
        <v>45342</v>
      </c>
      <c r="U11" s="556"/>
      <c r="V11" s="220">
        <v>60956.67</v>
      </c>
      <c r="W11" s="226">
        <v>45344</v>
      </c>
      <c r="X11" s="221"/>
      <c r="Y11" s="222"/>
      <c r="Z11" s="222"/>
      <c r="AA11" s="556"/>
      <c r="AB11" s="553"/>
      <c r="AC11" s="559"/>
      <c r="AD11" s="110">
        <v>1</v>
      </c>
    </row>
    <row r="12" spans="1:30" s="110" customFormat="1" x14ac:dyDescent="0.25">
      <c r="A12" s="571"/>
      <c r="B12" s="556"/>
      <c r="C12" s="556"/>
      <c r="D12" s="556"/>
      <c r="E12" s="556"/>
      <c r="F12" s="556"/>
      <c r="G12" s="553"/>
      <c r="H12" s="562"/>
      <c r="I12" s="553"/>
      <c r="J12" s="553"/>
      <c r="K12" s="556"/>
      <c r="L12" s="565"/>
      <c r="M12" s="556"/>
      <c r="N12" s="568"/>
      <c r="O12" s="556"/>
      <c r="P12" s="556"/>
      <c r="Q12" s="553"/>
      <c r="R12" s="562"/>
      <c r="S12" s="556"/>
      <c r="T12" s="226">
        <v>45357</v>
      </c>
      <c r="U12" s="556"/>
      <c r="V12" s="220">
        <v>72515.320000000007</v>
      </c>
      <c r="W12" s="226">
        <v>45371</v>
      </c>
      <c r="X12" s="221"/>
      <c r="Y12" s="222"/>
      <c r="Z12" s="222"/>
      <c r="AA12" s="556"/>
      <c r="AB12" s="553"/>
      <c r="AC12" s="559"/>
      <c r="AD12" s="110">
        <v>1</v>
      </c>
    </row>
    <row r="13" spans="1:30" s="110" customFormat="1" x14ac:dyDescent="0.25">
      <c r="A13" s="572"/>
      <c r="B13" s="557"/>
      <c r="C13" s="557"/>
      <c r="D13" s="557"/>
      <c r="E13" s="557"/>
      <c r="F13" s="557"/>
      <c r="G13" s="554"/>
      <c r="H13" s="563"/>
      <c r="I13" s="554"/>
      <c r="J13" s="554"/>
      <c r="K13" s="557"/>
      <c r="L13" s="566"/>
      <c r="M13" s="557"/>
      <c r="N13" s="569"/>
      <c r="O13" s="557"/>
      <c r="P13" s="557"/>
      <c r="Q13" s="554"/>
      <c r="R13" s="563"/>
      <c r="S13" s="557"/>
      <c r="T13" s="227">
        <v>45373</v>
      </c>
      <c r="U13" s="557"/>
      <c r="V13" s="223">
        <v>105366.22</v>
      </c>
      <c r="W13" s="227"/>
      <c r="X13" s="224"/>
      <c r="Y13" s="223"/>
      <c r="Z13" s="223"/>
      <c r="AA13" s="557"/>
      <c r="AB13" s="554"/>
      <c r="AC13" s="560"/>
      <c r="AD13" s="110">
        <v>1</v>
      </c>
    </row>
    <row r="14" spans="1:30" x14ac:dyDescent="0.25">
      <c r="AD14" s="2">
        <v>2</v>
      </c>
    </row>
  </sheetData>
  <sheetProtection password="EB34" sheet="1" objects="1" scenarios="1" formatCells="0" formatColumns="0" formatRows="0"/>
  <mergeCells count="27">
    <mergeCell ref="A9:A13"/>
    <mergeCell ref="B9:B13"/>
    <mergeCell ref="E2:F2"/>
    <mergeCell ref="O2:P2"/>
    <mergeCell ref="Y2:AA2"/>
    <mergeCell ref="T2:U2"/>
    <mergeCell ref="U9:U13"/>
    <mergeCell ref="AA9:AA13"/>
    <mergeCell ref="Q9:Q13"/>
    <mergeCell ref="R9:R13"/>
    <mergeCell ref="S9:S13"/>
    <mergeCell ref="AB9:AB13"/>
    <mergeCell ref="C9:C13"/>
    <mergeCell ref="AC9:A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N9:N13"/>
    <mergeCell ref="O9:O13"/>
    <mergeCell ref="P9:P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17"/>
  <sheetViews>
    <sheetView showGridLines="0" topLeftCell="J1" zoomScale="50" zoomScaleNormal="50" workbookViewId="0">
      <pane ySplit="8" topLeftCell="A9" activePane="bottomLeft" state="frozen"/>
      <selection pane="bottomLeft" activeCell="P51" sqref="P51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5.7109375" style="2" customWidth="1"/>
    <col min="14" max="14" width="24.42578125" style="2" bestFit="1" customWidth="1"/>
    <col min="15" max="15" width="24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467" t="s">
        <v>139</v>
      </c>
      <c r="F2" s="468"/>
      <c r="G2" s="77">
        <f>SUM(G9:G9999)</f>
        <v>0</v>
      </c>
      <c r="H2" s="10"/>
      <c r="O2" s="467" t="s">
        <v>24</v>
      </c>
      <c r="P2" s="468"/>
      <c r="Q2" s="75">
        <f>SUM(Q9:Q9999)</f>
        <v>0</v>
      </c>
      <c r="T2" s="351" t="s">
        <v>137</v>
      </c>
      <c r="U2" s="353"/>
      <c r="V2" s="66">
        <f>SUM(V9:V9999)</f>
        <v>0</v>
      </c>
      <c r="X2" s="65"/>
      <c r="Y2" s="351" t="s">
        <v>45</v>
      </c>
      <c r="Z2" s="352"/>
      <c r="AA2" s="353"/>
      <c r="AB2" s="67">
        <f>SUM(AB9:AB9999)</f>
        <v>0</v>
      </c>
    </row>
    <row r="4" spans="1:30" ht="39.950000000000003" customHeight="1" x14ac:dyDescent="0.25">
      <c r="P4" s="350"/>
      <c r="Q4" s="350"/>
      <c r="R4" s="350"/>
      <c r="T4" s="65"/>
      <c r="U4" s="65"/>
    </row>
    <row r="6" spans="1:30" s="82" customFormat="1" ht="150" x14ac:dyDescent="0.25">
      <c r="A6" s="91" t="s">
        <v>8</v>
      </c>
      <c r="B6" s="91" t="s">
        <v>47</v>
      </c>
      <c r="C6" s="91" t="s">
        <v>33</v>
      </c>
      <c r="D6" s="91" t="s">
        <v>10</v>
      </c>
      <c r="E6" s="91" t="s">
        <v>11</v>
      </c>
      <c r="F6" s="91" t="s">
        <v>12</v>
      </c>
      <c r="G6" s="91" t="s">
        <v>13</v>
      </c>
      <c r="H6" s="91" t="s">
        <v>34</v>
      </c>
      <c r="I6" s="91" t="s">
        <v>16</v>
      </c>
      <c r="J6" s="91" t="s">
        <v>17</v>
      </c>
      <c r="K6" s="91" t="s">
        <v>14</v>
      </c>
      <c r="L6" s="91" t="s">
        <v>32</v>
      </c>
      <c r="M6" s="91" t="s">
        <v>15</v>
      </c>
      <c r="N6" s="91" t="s">
        <v>0</v>
      </c>
      <c r="O6" s="91" t="s">
        <v>46</v>
      </c>
      <c r="P6" s="91" t="s">
        <v>5</v>
      </c>
      <c r="Q6" s="91" t="s">
        <v>18</v>
      </c>
      <c r="R6" s="91" t="s">
        <v>22</v>
      </c>
      <c r="S6" s="91" t="s">
        <v>19</v>
      </c>
      <c r="T6" s="91" t="s">
        <v>37</v>
      </c>
      <c r="U6" s="91" t="s">
        <v>20</v>
      </c>
      <c r="V6" s="91" t="s">
        <v>23</v>
      </c>
      <c r="W6" s="91" t="s">
        <v>9</v>
      </c>
      <c r="X6" s="97" t="s">
        <v>40</v>
      </c>
      <c r="Y6" s="97" t="s">
        <v>103</v>
      </c>
      <c r="Z6" s="97" t="s">
        <v>104</v>
      </c>
      <c r="AA6" s="97" t="s">
        <v>41</v>
      </c>
      <c r="AB6" s="91" t="s">
        <v>43</v>
      </c>
      <c r="AC6" s="91" t="s">
        <v>42</v>
      </c>
    </row>
    <row r="7" spans="1:30" s="82" customFormat="1" x14ac:dyDescent="0.25">
      <c r="A7" s="96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  <c r="R7" s="96">
        <v>18</v>
      </c>
      <c r="S7" s="96">
        <v>19</v>
      </c>
      <c r="T7" s="96">
        <v>20</v>
      </c>
      <c r="U7" s="96">
        <v>21</v>
      </c>
      <c r="V7" s="96">
        <v>22</v>
      </c>
      <c r="W7" s="96">
        <v>23</v>
      </c>
      <c r="X7" s="96">
        <v>24</v>
      </c>
      <c r="Y7" s="96">
        <v>25</v>
      </c>
      <c r="Z7" s="96">
        <v>26</v>
      </c>
      <c r="AA7" s="96">
        <v>27</v>
      </c>
      <c r="AB7" s="96">
        <v>28</v>
      </c>
      <c r="AC7" s="96">
        <v>29</v>
      </c>
    </row>
    <row r="8" spans="1:30" ht="168.75" hidden="1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3"/>
      <c r="Z8" s="53"/>
      <c r="AA8" s="21"/>
      <c r="AB8" s="19"/>
      <c r="AC8" s="12" t="s">
        <v>64</v>
      </c>
    </row>
    <row r="9" spans="1:30" hidden="1" x14ac:dyDescent="0.25">
      <c r="M9" s="3"/>
      <c r="AD9" s="2">
        <v>2</v>
      </c>
    </row>
    <row r="10" spans="1:30" hidden="1" x14ac:dyDescent="0.25">
      <c r="M10" s="3"/>
    </row>
    <row r="11" spans="1:30" hidden="1" x14ac:dyDescent="0.25">
      <c r="M11" s="3"/>
    </row>
    <row r="12" spans="1:30" hidden="1" x14ac:dyDescent="0.25">
      <c r="M12" s="3"/>
    </row>
    <row r="13" spans="1:30" hidden="1" x14ac:dyDescent="0.25">
      <c r="M13" s="3"/>
    </row>
    <row r="14" spans="1:30" hidden="1" x14ac:dyDescent="0.25">
      <c r="M14" s="3"/>
    </row>
    <row r="15" spans="1:30" hidden="1" x14ac:dyDescent="0.25">
      <c r="M15" s="3"/>
    </row>
    <row r="16" spans="1:30" hidden="1" x14ac:dyDescent="0.25">
      <c r="M16" s="3"/>
    </row>
    <row r="17" spans="13:13" hidden="1" x14ac:dyDescent="0.25">
      <c r="M17" s="3"/>
    </row>
  </sheetData>
  <sheetProtection password="EB34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2" customWidth="1"/>
    <col min="2" max="2" width="17.42578125" style="32" customWidth="1"/>
    <col min="3" max="3" width="17.28515625" style="32" customWidth="1"/>
    <col min="4" max="4" width="38.85546875" style="32" customWidth="1"/>
    <col min="5" max="5" width="15.5703125" style="32" bestFit="1" customWidth="1"/>
    <col min="6" max="11" width="16.140625" style="32" customWidth="1"/>
    <col min="12" max="16384" width="9.140625" style="32"/>
  </cols>
  <sheetData>
    <row r="1" spans="1:11" x14ac:dyDescent="0.25">
      <c r="A1" s="46">
        <v>10</v>
      </c>
      <c r="B1" s="46">
        <v>1</v>
      </c>
      <c r="C1" s="46">
        <v>9</v>
      </c>
      <c r="D1" s="575" t="s">
        <v>50</v>
      </c>
      <c r="E1" s="31"/>
      <c r="F1" s="59" t="s">
        <v>108</v>
      </c>
      <c r="G1" s="63" t="s">
        <v>108</v>
      </c>
      <c r="H1" s="62" t="s">
        <v>108</v>
      </c>
      <c r="I1" s="61" t="s">
        <v>108</v>
      </c>
      <c r="J1" s="60" t="s">
        <v>108</v>
      </c>
      <c r="K1" s="64" t="s">
        <v>108</v>
      </c>
    </row>
    <row r="2" spans="1:11" x14ac:dyDescent="0.25">
      <c r="A2" s="47" t="s">
        <v>84</v>
      </c>
      <c r="B2" s="46" t="s">
        <v>85</v>
      </c>
      <c r="C2" s="46" t="s">
        <v>86</v>
      </c>
      <c r="D2" s="576"/>
      <c r="E2" s="31"/>
      <c r="F2" s="59">
        <v>71</v>
      </c>
      <c r="G2" s="63">
        <v>53</v>
      </c>
      <c r="H2" s="62">
        <v>1</v>
      </c>
      <c r="I2" s="61">
        <v>1</v>
      </c>
      <c r="J2" s="60">
        <v>1</v>
      </c>
      <c r="K2" s="64">
        <v>1</v>
      </c>
    </row>
    <row r="3" spans="1:11" x14ac:dyDescent="0.25">
      <c r="A3" s="33"/>
      <c r="B3" s="31"/>
      <c r="C3" s="31"/>
      <c r="D3" s="31"/>
      <c r="E3" s="31"/>
      <c r="F3" s="59" t="s">
        <v>109</v>
      </c>
      <c r="G3" s="63" t="s">
        <v>109</v>
      </c>
      <c r="H3" s="62" t="s">
        <v>109</v>
      </c>
      <c r="I3" s="61" t="s">
        <v>109</v>
      </c>
      <c r="J3" s="60" t="s">
        <v>109</v>
      </c>
      <c r="K3" s="64" t="s">
        <v>109</v>
      </c>
    </row>
    <row r="4" spans="1:11" x14ac:dyDescent="0.25">
      <c r="A4" s="42">
        <v>60</v>
      </c>
      <c r="B4" s="43">
        <v>21</v>
      </c>
      <c r="C4" s="43">
        <v>9</v>
      </c>
      <c r="D4" s="577" t="s">
        <v>102</v>
      </c>
      <c r="E4" s="31"/>
      <c r="F4" s="59">
        <v>72</v>
      </c>
      <c r="G4" s="63">
        <v>54</v>
      </c>
      <c r="H4" s="62">
        <v>2</v>
      </c>
      <c r="I4" s="61">
        <v>2</v>
      </c>
      <c r="J4" s="60">
        <v>2</v>
      </c>
      <c r="K4" s="64">
        <v>2</v>
      </c>
    </row>
    <row r="5" spans="1:11" x14ac:dyDescent="0.25">
      <c r="A5" s="42" t="s">
        <v>89</v>
      </c>
      <c r="B5" s="43" t="s">
        <v>88</v>
      </c>
      <c r="C5" s="43" t="s">
        <v>87</v>
      </c>
      <c r="D5" s="578"/>
      <c r="E5" s="31"/>
      <c r="F5" s="31"/>
      <c r="G5" s="31"/>
    </row>
    <row r="6" spans="1:11" x14ac:dyDescent="0.25">
      <c r="A6" s="33"/>
      <c r="B6" s="31"/>
      <c r="C6" s="31"/>
      <c r="D6" s="31"/>
      <c r="E6" s="31"/>
      <c r="F6" s="31"/>
      <c r="G6" s="31"/>
    </row>
    <row r="7" spans="1:11" x14ac:dyDescent="0.25">
      <c r="A7" s="44">
        <v>8</v>
      </c>
      <c r="B7" s="45">
        <v>0</v>
      </c>
      <c r="C7" s="45">
        <v>9</v>
      </c>
      <c r="D7" s="579" t="s">
        <v>52</v>
      </c>
      <c r="E7" s="31"/>
      <c r="F7" s="31"/>
      <c r="G7" s="31"/>
    </row>
    <row r="8" spans="1:11" x14ac:dyDescent="0.25">
      <c r="A8" s="44" t="s">
        <v>90</v>
      </c>
      <c r="B8" s="45" t="s">
        <v>91</v>
      </c>
      <c r="C8" s="45" t="s">
        <v>92</v>
      </c>
      <c r="D8" s="580"/>
      <c r="E8" s="31"/>
      <c r="F8" s="31"/>
      <c r="G8" s="31"/>
    </row>
    <row r="9" spans="1:11" x14ac:dyDescent="0.25">
      <c r="A9" s="33"/>
      <c r="B9" s="31"/>
      <c r="C9" s="31"/>
      <c r="D9" s="31"/>
      <c r="E9" s="31"/>
      <c r="F9" s="31"/>
      <c r="G9" s="31"/>
    </row>
    <row r="10" spans="1:11" x14ac:dyDescent="0.25">
      <c r="A10" s="40">
        <v>11</v>
      </c>
      <c r="B10" s="41">
        <v>1</v>
      </c>
      <c r="C10" s="41">
        <v>9</v>
      </c>
      <c r="D10" s="581" t="s">
        <v>31</v>
      </c>
      <c r="E10" s="31"/>
      <c r="F10" s="31"/>
      <c r="G10" s="31"/>
    </row>
    <row r="11" spans="1:11" x14ac:dyDescent="0.25">
      <c r="A11" s="40" t="s">
        <v>93</v>
      </c>
      <c r="B11" s="41" t="s">
        <v>94</v>
      </c>
      <c r="C11" s="41" t="s">
        <v>95</v>
      </c>
      <c r="D11" s="582"/>
      <c r="E11" s="31"/>
      <c r="F11" s="31"/>
      <c r="G11" s="31"/>
    </row>
    <row r="12" spans="1:11" x14ac:dyDescent="0.25">
      <c r="A12" s="33"/>
      <c r="B12" s="31"/>
      <c r="C12" s="31"/>
      <c r="D12" s="31"/>
      <c r="E12" s="31"/>
      <c r="F12" s="31"/>
      <c r="G12" s="31"/>
    </row>
    <row r="13" spans="1:11" x14ac:dyDescent="0.25">
      <c r="A13" s="38">
        <v>13</v>
      </c>
      <c r="B13" s="39">
        <v>1</v>
      </c>
      <c r="C13" s="39">
        <v>9</v>
      </c>
      <c r="D13" s="583" t="s">
        <v>49</v>
      </c>
      <c r="E13" s="31"/>
      <c r="F13" s="31"/>
      <c r="G13" s="31"/>
    </row>
    <row r="14" spans="1:11" x14ac:dyDescent="0.25">
      <c r="A14" s="38" t="s">
        <v>96</v>
      </c>
      <c r="B14" s="39" t="s">
        <v>97</v>
      </c>
      <c r="C14" s="39" t="s">
        <v>98</v>
      </c>
      <c r="D14" s="584"/>
      <c r="E14" s="31"/>
      <c r="F14" s="31"/>
      <c r="G14" s="31"/>
    </row>
    <row r="15" spans="1:11" x14ac:dyDescent="0.25">
      <c r="A15" s="33"/>
      <c r="B15" s="31"/>
      <c r="C15" s="31"/>
      <c r="D15" s="31"/>
      <c r="E15" s="31"/>
      <c r="F15" s="31"/>
      <c r="G15" s="31"/>
    </row>
    <row r="16" spans="1:11" x14ac:dyDescent="0.25">
      <c r="A16" s="36">
        <v>8</v>
      </c>
      <c r="B16" s="37">
        <v>0</v>
      </c>
      <c r="C16" s="37">
        <v>9</v>
      </c>
      <c r="D16" s="573" t="s">
        <v>83</v>
      </c>
      <c r="E16" s="31"/>
      <c r="F16" s="31"/>
      <c r="G16" s="31"/>
    </row>
    <row r="17" spans="1:4" x14ac:dyDescent="0.25">
      <c r="A17" s="36" t="s">
        <v>99</v>
      </c>
      <c r="B17" s="37" t="s">
        <v>100</v>
      </c>
      <c r="C17" s="37" t="s">
        <v>101</v>
      </c>
      <c r="D17" s="574"/>
    </row>
    <row r="18" spans="1:4" x14ac:dyDescent="0.25">
      <c r="A18" s="33"/>
    </row>
    <row r="19" spans="1:4" x14ac:dyDescent="0.25">
      <c r="A19" s="33"/>
    </row>
    <row r="20" spans="1:4" x14ac:dyDescent="0.25">
      <c r="A20" s="33"/>
    </row>
    <row r="21" spans="1:4" x14ac:dyDescent="0.25">
      <c r="A21" s="33"/>
    </row>
    <row r="22" spans="1:4" x14ac:dyDescent="0.25">
      <c r="A22" s="33"/>
    </row>
    <row r="23" spans="1:4" x14ac:dyDescent="0.25">
      <c r="A23" s="33"/>
    </row>
    <row r="24" spans="1:4" x14ac:dyDescent="0.25">
      <c r="A24" s="33"/>
    </row>
    <row r="25" spans="1:4" x14ac:dyDescent="0.25">
      <c r="A25" s="33"/>
    </row>
    <row r="26" spans="1:4" x14ac:dyDescent="0.25">
      <c r="A26" s="33"/>
    </row>
    <row r="27" spans="1:4" x14ac:dyDescent="0.25">
      <c r="A27" s="33"/>
    </row>
    <row r="28" spans="1:4" x14ac:dyDescent="0.25">
      <c r="A28" s="33"/>
    </row>
    <row r="29" spans="1:4" x14ac:dyDescent="0.25">
      <c r="A29" s="33"/>
    </row>
    <row r="30" spans="1:4" x14ac:dyDescent="0.25">
      <c r="A30" s="33"/>
    </row>
    <row r="31" spans="1:4" x14ac:dyDescent="0.25">
      <c r="A31" s="33"/>
    </row>
    <row r="32" spans="1:4" x14ac:dyDescent="0.25">
      <c r="A32" s="33"/>
    </row>
    <row r="33" spans="1:1" x14ac:dyDescent="0.25">
      <c r="A33" s="33"/>
    </row>
    <row r="34" spans="1:1" x14ac:dyDescent="0.25">
      <c r="A34" s="33"/>
    </row>
    <row r="35" spans="1:1" x14ac:dyDescent="0.25">
      <c r="A35" s="33"/>
    </row>
    <row r="36" spans="1:1" x14ac:dyDescent="0.25">
      <c r="A36" s="33"/>
    </row>
    <row r="37" spans="1:1" x14ac:dyDescent="0.25">
      <c r="A37" s="33"/>
    </row>
    <row r="38" spans="1:1" x14ac:dyDescent="0.25">
      <c r="A38" s="33"/>
    </row>
    <row r="39" spans="1:1" x14ac:dyDescent="0.25">
      <c r="A39" s="33"/>
    </row>
    <row r="40" spans="1:1" x14ac:dyDescent="0.25">
      <c r="A40" s="33"/>
    </row>
    <row r="41" spans="1:1" x14ac:dyDescent="0.25">
      <c r="A41" s="33"/>
    </row>
    <row r="42" spans="1:1" x14ac:dyDescent="0.25">
      <c r="A42" s="33"/>
    </row>
    <row r="43" spans="1:1" x14ac:dyDescent="0.25">
      <c r="A43" s="33"/>
    </row>
    <row r="44" spans="1:1" x14ac:dyDescent="0.25">
      <c r="A44" s="33"/>
    </row>
    <row r="45" spans="1:1" x14ac:dyDescent="0.25">
      <c r="A45" s="33"/>
    </row>
    <row r="81" spans="1:1" x14ac:dyDescent="0.25">
      <c r="A81" s="34"/>
    </row>
    <row r="82" spans="1:1" x14ac:dyDescent="0.25">
      <c r="A82" s="34"/>
    </row>
    <row r="83" spans="1:1" x14ac:dyDescent="0.25">
      <c r="A83" s="35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Admin</cp:lastModifiedBy>
  <cp:lastPrinted>2019-09-24T06:31:40Z</cp:lastPrinted>
  <dcterms:created xsi:type="dcterms:W3CDTF">2017-01-25T04:28:39Z</dcterms:created>
  <dcterms:modified xsi:type="dcterms:W3CDTF">2024-06-25T14:47:51Z</dcterms:modified>
</cp:coreProperties>
</file>