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4" activeTab="4"/>
  </bookViews>
  <sheets>
    <sheet name="1 кв. 2021" sheetId="1" state="hidden" r:id="rId1"/>
    <sheet name="1 полугодие 2021" sheetId="2" state="hidden" r:id="rId2"/>
    <sheet name="9 мес. 2021" sheetId="3" state="hidden" r:id="rId3"/>
    <sheet name="2021" sheetId="4" state="hidden" r:id="rId4"/>
    <sheet name="4 кв 2022г" sheetId="7" r:id="rId5"/>
  </sheets>
  <definedNames>
    <definedName name="_xlnm.Print_Area" localSheetId="0">'1 кв. 2021'!$B$1:$V$77</definedName>
    <definedName name="_xlnm.Print_Area" localSheetId="1">'1 полугодие 2021'!$B$1:$V$77</definedName>
    <definedName name="_xlnm.Print_Area" localSheetId="3">'2021'!$B$1:$V$77</definedName>
    <definedName name="_xlnm.Print_Area" localSheetId="4">'4 кв 2022г'!$B$1:$V$70</definedName>
    <definedName name="_xlnm.Print_Area" localSheetId="2">'9 мес. 2021'!$B$1:$V$77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2" i="7"/>
  <c r="Q59"/>
  <c r="Q33"/>
  <c r="Q12"/>
  <c r="S35"/>
  <c r="O35"/>
  <c r="N17" l="1"/>
  <c r="O34"/>
  <c r="N16"/>
  <c r="N36"/>
  <c r="F33"/>
  <c r="G33"/>
  <c r="H33"/>
  <c r="I33"/>
  <c r="J33"/>
  <c r="K33"/>
  <c r="L33"/>
  <c r="M33"/>
  <c r="N33"/>
  <c r="O33"/>
  <c r="P33"/>
  <c r="R33"/>
  <c r="S33"/>
  <c r="T33"/>
  <c r="E33"/>
  <c r="F12"/>
  <c r="G12"/>
  <c r="H12"/>
  <c r="I12"/>
  <c r="J12"/>
  <c r="K12"/>
  <c r="L12"/>
  <c r="M12"/>
  <c r="N12"/>
  <c r="O12"/>
  <c r="P12"/>
  <c r="E12"/>
  <c r="S12" l="1"/>
  <c r="T12"/>
  <c r="M59" l="1"/>
  <c r="K59" l="1"/>
  <c r="T59"/>
  <c r="P59"/>
  <c r="L59"/>
  <c r="I59"/>
  <c r="H59"/>
  <c r="E59"/>
  <c r="K32" i="4"/>
  <c r="G32"/>
  <c r="T31"/>
  <c r="S31"/>
  <c r="R31"/>
  <c r="Q31"/>
  <c r="P31"/>
  <c r="O31"/>
  <c r="N31"/>
  <c r="M31"/>
  <c r="L31"/>
  <c r="K31"/>
  <c r="J31"/>
  <c r="I31"/>
  <c r="H31"/>
  <c r="G31"/>
  <c r="F31"/>
  <c r="E31"/>
  <c r="R17"/>
  <c r="N17"/>
  <c r="J17"/>
  <c r="F17"/>
  <c r="R16"/>
  <c r="N16"/>
  <c r="J16"/>
  <c r="F16"/>
  <c r="T12"/>
  <c r="T53" s="1"/>
  <c r="S12"/>
  <c r="S53" s="1"/>
  <c r="R12"/>
  <c r="R53" s="1"/>
  <c r="Q12"/>
  <c r="Q53" s="1"/>
  <c r="P12"/>
  <c r="P53" s="1"/>
  <c r="O12"/>
  <c r="O53" s="1"/>
  <c r="N12"/>
  <c r="N53" s="1"/>
  <c r="M12"/>
  <c r="M53" s="1"/>
  <c r="L12"/>
  <c r="L53" s="1"/>
  <c r="K12"/>
  <c r="K53" s="1"/>
  <c r="J12"/>
  <c r="J53" s="1"/>
  <c r="I12"/>
  <c r="I53" s="1"/>
  <c r="H12"/>
  <c r="H53" s="1"/>
  <c r="G12"/>
  <c r="G53" s="1"/>
  <c r="F12"/>
  <c r="F53" s="1"/>
  <c r="E12"/>
  <c r="E53" s="1"/>
  <c r="S36" i="3"/>
  <c r="K36"/>
  <c r="K32"/>
  <c r="G32"/>
  <c r="T31"/>
  <c r="S31"/>
  <c r="R31"/>
  <c r="Q31"/>
  <c r="P31"/>
  <c r="O31"/>
  <c r="N31"/>
  <c r="M31"/>
  <c r="L31"/>
  <c r="K31"/>
  <c r="J31"/>
  <c r="I31"/>
  <c r="H31"/>
  <c r="G31"/>
  <c r="F31"/>
  <c r="E31"/>
  <c r="S30"/>
  <c r="O30"/>
  <c r="R26"/>
  <c r="N26"/>
  <c r="K26"/>
  <c r="G26"/>
  <c r="R18"/>
  <c r="N18"/>
  <c r="J18"/>
  <c r="F18"/>
  <c r="J17"/>
  <c r="F17"/>
  <c r="J16"/>
  <c r="F16"/>
  <c r="K14"/>
  <c r="G14"/>
  <c r="K13"/>
  <c r="G13"/>
  <c r="T12"/>
  <c r="T53" s="1"/>
  <c r="S12"/>
  <c r="S53" s="1"/>
  <c r="R12"/>
  <c r="R53" s="1"/>
  <c r="Q12"/>
  <c r="Q53" s="1"/>
  <c r="P12"/>
  <c r="P53" s="1"/>
  <c r="O12"/>
  <c r="O53" s="1"/>
  <c r="N12"/>
  <c r="N53" s="1"/>
  <c r="M12"/>
  <c r="M53" s="1"/>
  <c r="L12"/>
  <c r="L53" s="1"/>
  <c r="K12"/>
  <c r="K53" s="1"/>
  <c r="J12"/>
  <c r="J53" s="1"/>
  <c r="I12"/>
  <c r="I53" s="1"/>
  <c r="H12"/>
  <c r="H53" s="1"/>
  <c r="G12"/>
  <c r="G53" s="1"/>
  <c r="F12"/>
  <c r="F53" s="1"/>
  <c r="E12"/>
  <c r="E53" s="1"/>
  <c r="S51" i="2"/>
  <c r="O51"/>
  <c r="K36"/>
  <c r="K32"/>
  <c r="G32"/>
  <c r="T31"/>
  <c r="S31"/>
  <c r="R31"/>
  <c r="Q31"/>
  <c r="P31"/>
  <c r="O31"/>
  <c r="N31"/>
  <c r="M31"/>
  <c r="L31"/>
  <c r="K31"/>
  <c r="J31"/>
  <c r="I31"/>
  <c r="H31"/>
  <c r="G31"/>
  <c r="F31"/>
  <c r="E31"/>
  <c r="S30"/>
  <c r="O30"/>
  <c r="Q27"/>
  <c r="M27"/>
  <c r="S26"/>
  <c r="R26"/>
  <c r="O26"/>
  <c r="N26"/>
  <c r="K26"/>
  <c r="G26"/>
  <c r="R18"/>
  <c r="N18"/>
  <c r="J18"/>
  <c r="R17"/>
  <c r="N17"/>
  <c r="J17"/>
  <c r="R16"/>
  <c r="N16"/>
  <c r="J16"/>
  <c r="S15"/>
  <c r="O15"/>
  <c r="S14"/>
  <c r="R14"/>
  <c r="O14"/>
  <c r="N14"/>
  <c r="K14"/>
  <c r="G14"/>
  <c r="S13"/>
  <c r="R13"/>
  <c r="O13"/>
  <c r="N13"/>
  <c r="K13"/>
  <c r="G13"/>
  <c r="T12"/>
  <c r="T53" s="1"/>
  <c r="S12"/>
  <c r="S53" s="1"/>
  <c r="R12"/>
  <c r="R53" s="1"/>
  <c r="Q12"/>
  <c r="Q53" s="1"/>
  <c r="P12"/>
  <c r="P53" s="1"/>
  <c r="O12"/>
  <c r="O53" s="1"/>
  <c r="N12"/>
  <c r="N53" s="1"/>
  <c r="M12"/>
  <c r="M53" s="1"/>
  <c r="L12"/>
  <c r="L53" s="1"/>
  <c r="K12"/>
  <c r="K53" s="1"/>
  <c r="J12"/>
  <c r="J53" s="1"/>
  <c r="I12"/>
  <c r="I53" s="1"/>
  <c r="H12"/>
  <c r="H53" s="1"/>
  <c r="G12"/>
  <c r="G53" s="1"/>
  <c r="F12"/>
  <c r="F53" s="1"/>
  <c r="E12"/>
  <c r="E53" s="1"/>
  <c r="T31" i="1"/>
  <c r="S31"/>
  <c r="R31"/>
  <c r="Q31"/>
  <c r="P31"/>
  <c r="O31"/>
  <c r="N31"/>
  <c r="M31"/>
  <c r="L31"/>
  <c r="K31"/>
  <c r="J31"/>
  <c r="I31"/>
  <c r="H31"/>
  <c r="G31"/>
  <c r="F31"/>
  <c r="E31"/>
  <c r="G26"/>
  <c r="T12"/>
  <c r="T53" s="1"/>
  <c r="S12"/>
  <c r="S53" s="1"/>
  <c r="R12"/>
  <c r="R53" s="1"/>
  <c r="Q12"/>
  <c r="Q53" s="1"/>
  <c r="P12"/>
  <c r="P53" s="1"/>
  <c r="O12"/>
  <c r="O53" s="1"/>
  <c r="N12"/>
  <c r="N53" s="1"/>
  <c r="M12"/>
  <c r="M53" s="1"/>
  <c r="L12"/>
  <c r="L53" s="1"/>
  <c r="K12"/>
  <c r="K53" s="1"/>
  <c r="J12"/>
  <c r="J53" s="1"/>
  <c r="I12"/>
  <c r="I53" s="1"/>
  <c r="H12"/>
  <c r="H53" s="1"/>
  <c r="G12"/>
  <c r="G53" s="1"/>
  <c r="F12"/>
  <c r="F53" s="1"/>
  <c r="E12"/>
  <c r="E53" s="1"/>
  <c r="S59" i="7" l="1"/>
  <c r="O59"/>
  <c r="M68" s="1"/>
  <c r="R59"/>
  <c r="N59"/>
  <c r="J59"/>
  <c r="F59"/>
  <c r="G59"/>
</calcChain>
</file>

<file path=xl/sharedStrings.xml><?xml version="1.0" encoding="utf-8"?>
<sst xmlns="http://schemas.openxmlformats.org/spreadsheetml/2006/main" count="1033" uniqueCount="155">
  <si>
    <t>ПРИЛОЖЕНИЕ № 1
к приказу ФУ МО Тбилисский район
от 09.01.2018 года № 2</t>
  </si>
  <si>
    <t xml:space="preserve">Отчет об исполнении финансирования муниципальной программы </t>
  </si>
  <si>
    <t>«Развитие образования»</t>
  </si>
  <si>
    <t>за 1 квартал 2021 года</t>
  </si>
  <si>
    <t>(1 квартал, полугодие, 9 месяцев, год)</t>
  </si>
  <si>
    <t xml:space="preserve">№ пункта/
подпункта
</t>
  </si>
  <si>
    <t>Наименование подпрограммы, ведомственной целевой программы, основного мероприятия, в том числе их мероприятий</t>
  </si>
  <si>
    <r>
      <rPr>
        <sz val="12"/>
        <rFont val="Times New Roman"/>
        <family val="1"/>
        <charset val="204"/>
      </rPr>
      <t xml:space="preserve">Государственный заказчик мероприятия (заказчик), ответственный за выполнение мероприятия, получатель субсидий </t>
    </r>
    <r>
      <rPr>
        <vertAlign val="superscript"/>
        <sz val="12"/>
        <rFont val="Times New Roman"/>
        <family val="1"/>
        <charset val="204"/>
      </rPr>
      <t>1</t>
    </r>
  </si>
  <si>
    <t>Объем финансирования, предусмотренный программой на текущий год</t>
  </si>
  <si>
    <t>Объем финансирования на текущий год, предусмотренный бюджетом (уточненной бюджетной росписью)</t>
  </si>
  <si>
    <t>Профинансировано в отчетном периоде</t>
  </si>
  <si>
    <r>
      <rPr>
        <sz val="12"/>
        <rFont val="Times New Roman"/>
        <family val="1"/>
        <charset val="204"/>
      </rPr>
      <t xml:space="preserve">Освоено (израсходовано) в отчетном периоде </t>
    </r>
    <r>
      <rPr>
        <vertAlign val="superscript"/>
        <sz val="12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</si>
  <si>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 xml:space="preserve">Отметка о выполнении мероприятия (выполнено /не выполнено) </t>
    </r>
    <r>
      <rPr>
        <vertAlign val="superscript"/>
        <sz val="12"/>
        <rFont val="Times New Roman"/>
        <family val="1"/>
        <charset val="204"/>
      </rPr>
      <t>3</t>
    </r>
  </si>
  <si>
    <t>Причины невыполнения мероприятия</t>
  </si>
  <si>
    <t>федеральный бюджет</t>
  </si>
  <si>
    <t>краевой бюджет</t>
  </si>
  <si>
    <t>местный бюджет</t>
  </si>
  <si>
    <t>другие источники</t>
  </si>
  <si>
    <t>1.1.1</t>
  </si>
  <si>
    <t>Основное мероприятие № 1 «Функционирование системы образования Тбилисского района», в том числе:</t>
  </si>
  <si>
    <t>0701 0110160860 611 (621) (121.003.023); 0701 1110100590 611 (621) (010.300.000)</t>
  </si>
  <si>
    <t>1.1.1.1</t>
  </si>
  <si>
    <t>Финансовое обеспечение муниципального задания на оказание муниципальных услуг дошкольных образовательных организаций</t>
  </si>
  <si>
    <t>Муниципальные учреждения муниципальный заказчик; управление образованием</t>
  </si>
  <si>
    <t>выполнено за 3 мес.</t>
  </si>
  <si>
    <t>0702 0110160860 611 (621) (121.003.025); 0702 0110100590 611 (612) (010.300.000)</t>
  </si>
  <si>
    <t>1.1.1.2</t>
  </si>
  <si>
    <t>Финансовое обеспечение муниципального задания на оказание муниципальных услуг общеобразовательных организаций</t>
  </si>
  <si>
    <t>0703 0110100590 611 (621) (010.300.000)</t>
  </si>
  <si>
    <t>1.1.1.3</t>
  </si>
  <si>
    <t>Финансовое обеспечение муниципального задания на оказание муниципальных услуг общеобразовательных организаций дополнительного образования</t>
  </si>
  <si>
    <t>0701 0110160820 612 (622) (121.003.022); 0702 0110160820 612 (622) (121.003.026); 0703 0110160820 612 (622) (121.003.028)</t>
  </si>
  <si>
    <t>1.1.1.4</t>
  </si>
  <si>
    <t>Осуществление отдельных государственных полномочий по предоставлению мер социальной поддержки в виде компенсации расходов на коммунальные услуги педагогическим работникам, работающим в сельской местности</t>
  </si>
  <si>
    <t>1004 0110160710 244 (313) (121.003.007)</t>
  </si>
  <si>
    <t>1.1.1.5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</si>
  <si>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организации, реализующие общеобразовательную программу дошкольного образования</t>
  </si>
  <si>
    <t>0702 0110162370 612 (622) (121.003.024)</t>
  </si>
  <si>
    <t>1.1.1.6</t>
  </si>
  <si>
    <t>Обеспечение  льготным питанием обучающихся из многодетных семей в общеобразовательных организаций</t>
  </si>
  <si>
    <t>1.1.1.7</t>
  </si>
  <si>
    <t>Доведение средней заработной платы педагогических работников организаций дополнительного образования детей до средней заработной платы педагогических работников организаций дополнительного образования детей к средней месячной зарплате учителей</t>
  </si>
  <si>
    <t>1.1.1.8</t>
  </si>
  <si>
    <t xml:space="preserve">Организация предоставления дополнительного образования деьям,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вечернее и каникулярное время) </t>
  </si>
  <si>
    <t>1.1.1.9</t>
  </si>
  <si>
    <t xml:space="preserve">Организация предоставления дополнительного образования детям, за исключением дополнительного образования детей, финансовое обеспечение которого осуществляется органами государственной власти (оплата педагогам доп. образования за работу с детьми в спортивных клубах в муниципальных образовательных организациях системы образования Краснодарского края) </t>
  </si>
  <si>
    <t>1.1.1.10</t>
  </si>
  <si>
    <t>Развитие информационно-коммуникационной среды сферы образования, ее инфраструктуры (оплата за доступ учреждения к сети «Интернет»)</t>
  </si>
  <si>
    <t>1.1.1.11</t>
  </si>
  <si>
    <t>Выделение финансовых средств МБДОУ д/с №4 «А» «Колосок» на погашение кредиторской задолженности</t>
  </si>
  <si>
    <t>1.1.1.12</t>
  </si>
  <si>
    <t>Погашение кредиторской задолженности общеобразовательных учреждений за 2014 год продукты питания</t>
  </si>
  <si>
    <t>1.1.1.13</t>
  </si>
  <si>
    <t>Премирование дошкольных образовательных организаций внедряющих инновационные образовательные программы</t>
  </si>
  <si>
    <t>0701 0110109020 612 (010.300.000); 0702 0110109020 612 (010.300.000); 0702 0110110300 612 (622) (010.300.000)</t>
  </si>
  <si>
    <t>1.1.1.14</t>
  </si>
  <si>
    <t>Выделение субсидий для решения социально значимых вопросов, в том числе ремонт объектов образовательных организаций к началу нового учебного года, приобретение оборудования</t>
  </si>
  <si>
    <t>0702 0110153030 612 (622) (204.300.000)</t>
  </si>
  <si>
    <t>1.1.1.15</t>
  </si>
  <si>
    <t>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</si>
  <si>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1.1.1.16</t>
  </si>
  <si>
    <t>Обеспечение функционирования системы персонифицированного финансирования дополнительного образования детей</t>
  </si>
  <si>
    <t>1.1.1.17</t>
  </si>
  <si>
    <t>Обеспечение льготным питанием учащихся с ограниченными возможностями здоровья</t>
  </si>
  <si>
    <t>1004 0110110300 313 (010.300.000)</t>
  </si>
  <si>
    <t>1.1.1.18</t>
  </si>
  <si>
    <t>Обеспечение выплаты компенсации за питание учащихся с ограниченными возможностями здоровья</t>
  </si>
  <si>
    <t>2.1</t>
  </si>
  <si>
    <r>
      <rPr>
        <b/>
        <sz val="11"/>
        <rFont val="Times New Roman"/>
        <family val="1"/>
        <charset val="204"/>
      </rPr>
      <t xml:space="preserve">Основное мероприятие № 2 </t>
    </r>
    <r>
      <rPr>
        <b/>
        <sz val="11"/>
        <color rgb="FF000000"/>
        <rFont val="Times New Roman"/>
        <family val="1"/>
        <charset val="204"/>
      </rPr>
      <t>«Обеспечение реализации муниципальной программы» и прочие мероприятия в области образования,  в том числе:</t>
    </r>
  </si>
  <si>
    <t>0709 0110200190 100,200,800 (010.300.000)</t>
  </si>
  <si>
    <t>2.2</t>
  </si>
  <si>
    <t xml:space="preserve">Финансовое обеспечение деятельности управления образования администрации муниципального образования Тбилисский район   </t>
  </si>
  <si>
    <t>0709 0110260860 111, 119, 244 (121.003.023, 121.003.025); 0709 0110200590 100,200,800 (010.300.000)</t>
  </si>
  <si>
    <t>2.3</t>
  </si>
  <si>
    <t>Финансовое обеспечение деятельности казенных учреждений</t>
  </si>
  <si>
    <t>0702 0110262500 360 (612) (121.003.031)</t>
  </si>
  <si>
    <t>2.4</t>
  </si>
  <si>
    <t xml:space="preserve">Организация и проведение государственной (итоговой) аттестации по образовательным программам основного общего и среднего общего образования на территории муниципального образования Тбилисский район, материально-техническое обеспечение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</t>
  </si>
  <si>
    <t>2.5</t>
  </si>
  <si>
    <t>Организация предоставления общедоступного и бесплатного начального общего, основного общего, среднего общего  образования по основным общеобразовательным программам в муниципальных образовательных организациях (проведение капитальный ремонта спортивных залов муниципальных общеобразовательных организаций, помещений при них, других помещений физкультурно-спортивного назначения, физкультурно-оздоровительных комплексов), в том числе: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в части создания в муниципальным общеобразовательных организациях, расположенных в сельской местности, условий для занятия физической культуры и спортом</t>
  </si>
  <si>
    <t>0702 011R3S3240 612 (121.002.014)</t>
  </si>
  <si>
    <t>2.6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</si>
  <si>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учащихся), в рамках реализации мероприятий регионального проекта Краснодарского края «Безопасность дорожного движения»</t>
  </si>
  <si>
    <t>2.7</t>
  </si>
  <si>
    <t>Приобретение мебели и оборудования для оснащения дополнительных мест в дошкольных организациях</t>
  </si>
  <si>
    <t>2.8</t>
  </si>
  <si>
    <t>Укладка тротуарной плитки на территории МБОУ «СОШ № 10»</t>
  </si>
  <si>
    <t>2.9</t>
  </si>
  <si>
    <t>Формирование сети базовых общеобразовательных организаций, в которых созданы условия для инклюзивного образования детей — инвалидов</t>
  </si>
  <si>
    <t>2.10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</si>
  <si>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 образовательных организаций, с приобретением мебели и оборудования для создания новых мест в общеобразовательных организациях)</t>
  </si>
  <si>
    <t>2.11</t>
  </si>
  <si>
    <t>Обеспечение развития системы поиска и поддержки одаренных детей (проведение районных мероприятий для детей, обучающихся, выпускников образовательных  учреждений (олимпиады,научно-практическая конференция, конкурсы, фестиваля «Созвездие талантов», торжественного вручения медалей выпускником и др.мер.)</t>
  </si>
  <si>
    <t>0702 0110210300 612 (010.300.000)</t>
  </si>
  <si>
    <t>2.12</t>
  </si>
  <si>
    <t>Развитие системы моральной поддержки работников образования путем проведения муниципальных и краевых профессиональных конкурсов: «Воспитатель года Кубани», «Учитель года Кубани», «Директор школы», «Библиотекарь школы Кубани»,  «Педагог-психолог Кубани», «Сердце отдаю детям», конкурс классных руководителей и другие, а также других мероприятий: Дня учителя, августовской конференции и др. Приобретение грамот, дипломов, памятных подарков, наградных сувениров.</t>
  </si>
  <si>
    <t>0709 0110210400 612 (622) (010.300.000)</t>
  </si>
  <si>
    <t>2.13</t>
  </si>
  <si>
    <t>Внедрение персонифицированной модели повышения квалификации работников образования в рамках модернизации образования</t>
  </si>
  <si>
    <t>2.14</t>
  </si>
  <si>
    <t>Развитие системы социальной поддержки образовательных учреждений, реализующих инновационные проекты, инновационные образовательные программы</t>
  </si>
  <si>
    <t>2.15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</si>
  <si>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(создание условий для оказания первичной медико-санитарной помощи обучающимся в муниципальных образовательных организациях). Создание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городах.</t>
  </si>
  <si>
    <t>2.16</t>
  </si>
  <si>
    <t>Организация предоставления дополнительного образования детям в муниципальных общеобразовательных организациях (проведение медицинских осмотров лиц, занимающихся физической культурой и спортом, по углубленной программе медицинского обследования)</t>
  </si>
  <si>
    <t>2.17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</si>
  <si>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 и благоустройство территорий, прилегающих к зданиям и сооружениям муниципальных образовательных организаций) на 2019 год</t>
  </si>
  <si>
    <t>2.18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</si>
  <si>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(обновление материально-технической базы для формирования у обучающихся современных навыков по предметной области «Технология» и других предметных областей), в том числе:</t>
  </si>
  <si>
    <t>2.18.1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</si>
  <si>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организациях, расположенных в сельской местности и малых городах (Создание «обновление»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городах)</t>
  </si>
  <si>
    <t>2.19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</si>
  <si>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3-х лет)</t>
  </si>
  <si>
    <t>0702 01102L3040 612 (622) (121.806.002; 010.300.000)</t>
  </si>
  <si>
    <t>2.20</t>
  </si>
  <si>
    <t>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</si>
  <si>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2.21</t>
  </si>
  <si>
    <t>Оснащение помещений муниципальных дошкольных образовательных и общеобразовательным организаций оборудованием для обеззараживания воздуха, предназначенным для работы в присутствии людей</t>
  </si>
  <si>
    <t>Всего по программе:</t>
  </si>
  <si>
    <t>__________________________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</si>
  <si>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указываются получатели субсидий (субвенций) - муниципальные бюджетные и автономные учреждения, отраслевые (функциональные органы администрации муниципального образования Тбилисский район;</t>
    </r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</si>
  <si>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указываются объемы финансирования, непосредственно освоенные получателями бюджетных средств (главными распорядителями бюджетных средств, (распорядителями), муниципальными бюджетными и автономными учреждениями;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</si>
  <si>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 обязательно указывается сумма экономии, полученной в результате конкурсных процедур.</t>
    </r>
  </si>
  <si>
    <t xml:space="preserve">   </t>
  </si>
  <si>
    <t>Исполняющий обязанности начальника управления образованием</t>
  </si>
  <si>
    <t>С.В. Романюк</t>
  </si>
  <si>
    <t>за 1 полугодие 2021 года</t>
  </si>
  <si>
    <t>выполнено за 6 мес.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</si>
  <si>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</t>
  </si>
  <si>
    <t>Начальник управления образованием</t>
  </si>
  <si>
    <t>Н.Е. Плавко</t>
  </si>
  <si>
    <t>за 9 месяцев 2021 года</t>
  </si>
  <si>
    <t>выполнено за 9 мес.</t>
  </si>
  <si>
    <t>выполнено на 100%</t>
  </si>
  <si>
    <t>2021 года</t>
  </si>
  <si>
    <t>Выполнено</t>
  </si>
  <si>
    <t xml:space="preserve">          </t>
  </si>
  <si>
    <t>2.22</t>
  </si>
  <si>
    <t xml:space="preserve">Субвенция на обеспечение бесплатным  двухразовым питанием детей-инвалидов (инвалидов), не являющихся обучающимися с ограниченными возможностями здоровья </t>
  </si>
  <si>
    <t>2.23</t>
  </si>
  <si>
    <t>Субвенция на обеспечение бесплатным горячим питанием обучающихся с ограниченными возможностями здоровья в муниципальных общеобразовательных организациях</t>
  </si>
  <si>
    <t>2.24</t>
  </si>
  <si>
    <t>2.25</t>
  </si>
  <si>
    <t>Проведение учебных сборов обучающихся (юношей) образовательных организаций Краснодарского края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</si>
  <si>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организаций).</t>
  </si>
  <si>
    <t>Выполнено за 6 мес.</t>
  </si>
  <si>
    <t>Основное мероприятие № 2 «Обеспечение реализации муниципальной программы» и прочие мероприятия в области образования,  в том числе:</t>
  </si>
  <si>
    <r>
      <t>1</t>
    </r>
    <r>
      <rPr>
        <sz val="12"/>
        <rFont val="Times New Roman"/>
        <family val="1"/>
        <charset val="204"/>
      </rPr>
      <t xml:space="preserve"> указываются получатели субсидий (субвенций) - муниципальные бюджетные и автономные учреждения, отраслевые (функциональные органы администрации муниципального образования Тбилисский район;</t>
    </r>
  </si>
  <si>
    <r>
      <t>2</t>
    </r>
    <r>
      <rPr>
        <sz val="12"/>
        <rFont val="Times New Roman"/>
        <family val="1"/>
        <charset val="204"/>
      </rPr>
      <t xml:space="preserve"> указываются объемы финансирования, непосредственно освоенные получателями бюджетных средств (главными распорядителями бюджетных средств, (распорядителями), муниципальными бюджетными и автономными учреждениями;</t>
    </r>
  </si>
  <si>
    <t>за 4 квартал 2022 года</t>
  </si>
  <si>
    <t>1.1.1.19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</si>
  <si>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"Патриотическое воспитание граждан Российской Федерации"</t>
  </si>
  <si>
    <t xml:space="preserve">Выполнено </t>
  </si>
  <si>
    <t xml:space="preserve">Выполнено. </t>
  </si>
  <si>
    <t>Перераспределение средств бюджета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</si>
</sst>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0000"/>
  </numFmts>
  <fonts count="11"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textRotation="90" wrapText="1"/>
    </xf>
    <xf numFmtId="165" fontId="1" fillId="0" borderId="1" xfId="0" applyNumberFormat="1" applyFont="1" applyBorder="1" applyAlignment="1">
      <alignment horizontal="center" vertical="center" textRotation="90" wrapText="1"/>
    </xf>
    <xf numFmtId="165" fontId="1" fillId="0" borderId="4" xfId="0" applyNumberFormat="1" applyFont="1" applyBorder="1" applyAlignment="1">
      <alignment horizontal="center" vertical="center" textRotation="90" wrapText="1"/>
    </xf>
    <xf numFmtId="165" fontId="1" fillId="0" borderId="6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/>
    <xf numFmtId="0" fontId="1" fillId="0" borderId="11" xfId="0" applyFont="1" applyBorder="1" applyAlignment="1">
      <alignment horizontal="center" vertical="center" textRotation="90" wrapText="1"/>
    </xf>
    <xf numFmtId="165" fontId="1" fillId="0" borderId="11" xfId="0" applyNumberFormat="1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49" fontId="8" fillId="6" borderId="11" xfId="0" applyNumberFormat="1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0" fontId="10" fillId="0" borderId="11" xfId="0" applyNumberFormat="1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wrapText="1"/>
    </xf>
    <xf numFmtId="165" fontId="1" fillId="0" borderId="2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textRotation="90" wrapText="1"/>
    </xf>
    <xf numFmtId="0" fontId="1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A09600"/>
      <rgbColor rgb="FF800080"/>
      <rgbColor rgb="FF00AAAD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68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13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685"/>
  </sheetPr>
  <dimension ref="A1:AMK63"/>
  <sheetViews>
    <sheetView topLeftCell="B20" zoomScale="85" zoomScaleNormal="85" zoomScalePageLayoutView="75" workbookViewId="0">
      <selection activeCell="O43" sqref="O43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20" width="13.7109375" style="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65" t="s">
        <v>0</v>
      </c>
      <c r="S1" s="65"/>
      <c r="T1" s="65"/>
      <c r="U1" s="65"/>
      <c r="V1" s="65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0" t="s">
        <v>6</v>
      </c>
      <c r="D9" s="70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71" t="s">
        <v>11</v>
      </c>
      <c r="R9" s="71"/>
      <c r="S9" s="71"/>
      <c r="T9" s="71"/>
      <c r="U9" s="72" t="s">
        <v>12</v>
      </c>
      <c r="V9" s="70" t="s">
        <v>13</v>
      </c>
    </row>
    <row r="10" spans="1:22" ht="73.5" customHeight="1">
      <c r="B10" s="69"/>
      <c r="C10" s="70"/>
      <c r="D10" s="70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3" t="s">
        <v>14</v>
      </c>
      <c r="R10" s="4" t="s">
        <v>15</v>
      </c>
      <c r="S10" s="4" t="s">
        <v>16</v>
      </c>
      <c r="T10" s="5" t="s">
        <v>17</v>
      </c>
      <c r="U10" s="72"/>
      <c r="V10" s="70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7">
        <v>16</v>
      </c>
      <c r="R11" s="6">
        <v>17</v>
      </c>
      <c r="S11" s="6">
        <v>18</v>
      </c>
      <c r="T11" s="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12">
        <f t="shared" ref="E12:T12" si="0">SUM(E13:E30)</f>
        <v>18592.599999999999</v>
      </c>
      <c r="F12" s="13">
        <f t="shared" si="0"/>
        <v>376957.9</v>
      </c>
      <c r="G12" s="13">
        <f t="shared" si="0"/>
        <v>171188.22</v>
      </c>
      <c r="H12" s="14">
        <f t="shared" si="0"/>
        <v>0</v>
      </c>
      <c r="I12" s="12">
        <f t="shared" si="0"/>
        <v>18592.599999999999</v>
      </c>
      <c r="J12" s="13">
        <f t="shared" si="0"/>
        <v>376957.9</v>
      </c>
      <c r="K12" s="13">
        <f t="shared" si="0"/>
        <v>171188.22</v>
      </c>
      <c r="L12" s="14">
        <f t="shared" si="0"/>
        <v>0</v>
      </c>
      <c r="M12" s="12">
        <f t="shared" si="0"/>
        <v>4609.2</v>
      </c>
      <c r="N12" s="13">
        <f t="shared" si="0"/>
        <v>96277.046669999996</v>
      </c>
      <c r="O12" s="13">
        <f t="shared" si="0"/>
        <v>49036.278710000006</v>
      </c>
      <c r="P12" s="14">
        <f t="shared" si="0"/>
        <v>0</v>
      </c>
      <c r="Q12" s="12">
        <f t="shared" si="0"/>
        <v>4609.2</v>
      </c>
      <c r="R12" s="13">
        <f t="shared" si="0"/>
        <v>96277.046669999996</v>
      </c>
      <c r="S12" s="13">
        <f t="shared" si="0"/>
        <v>49036.278710000006</v>
      </c>
      <c r="T12" s="14">
        <f t="shared" si="0"/>
        <v>0</v>
      </c>
      <c r="U12" s="15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v>54217.88</v>
      </c>
      <c r="H13" s="24"/>
      <c r="I13" s="22"/>
      <c r="J13" s="23">
        <v>132584.4</v>
      </c>
      <c r="K13" s="23">
        <v>54217.88</v>
      </c>
      <c r="L13" s="24"/>
      <c r="M13" s="22"/>
      <c r="N13" s="23">
        <v>34800</v>
      </c>
      <c r="O13" s="23">
        <v>14288.38688</v>
      </c>
      <c r="P13" s="24"/>
      <c r="Q13" s="22"/>
      <c r="R13" s="23">
        <v>34800</v>
      </c>
      <c r="S13" s="23">
        <v>14288.38688</v>
      </c>
      <c r="T13" s="24"/>
      <c r="U13" s="25" t="s">
        <v>24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v>65895.766000000003</v>
      </c>
      <c r="H14" s="24"/>
      <c r="I14" s="22"/>
      <c r="J14" s="23">
        <v>232875</v>
      </c>
      <c r="K14" s="23">
        <v>65895.766000000003</v>
      </c>
      <c r="L14" s="24"/>
      <c r="M14" s="22"/>
      <c r="N14" s="23">
        <v>58900</v>
      </c>
      <c r="O14" s="23">
        <v>20792.791249999998</v>
      </c>
      <c r="P14" s="24"/>
      <c r="Q14" s="22"/>
      <c r="R14" s="23">
        <v>58900</v>
      </c>
      <c r="S14" s="23">
        <v>20792.791249999998</v>
      </c>
      <c r="T14" s="24"/>
      <c r="U14" s="25" t="s">
        <v>24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v>8559.5680699999994</v>
      </c>
      <c r="P15" s="24"/>
      <c r="Q15" s="22"/>
      <c r="R15" s="23"/>
      <c r="S15" s="23">
        <v>8559.5680699999994</v>
      </c>
      <c r="T15" s="24"/>
      <c r="U15" s="25" t="s">
        <v>24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v>6224.6</v>
      </c>
      <c r="G16" s="23"/>
      <c r="H16" s="24"/>
      <c r="I16" s="22"/>
      <c r="J16" s="23">
        <v>6224.6</v>
      </c>
      <c r="K16" s="23"/>
      <c r="L16" s="24"/>
      <c r="M16" s="22"/>
      <c r="N16" s="23">
        <v>2270</v>
      </c>
      <c r="O16" s="23"/>
      <c r="P16" s="24"/>
      <c r="Q16" s="22"/>
      <c r="R16" s="23">
        <v>2270</v>
      </c>
      <c r="S16" s="23"/>
      <c r="T16" s="24"/>
      <c r="U16" s="25" t="s">
        <v>24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v>4522.5</v>
      </c>
      <c r="G17" s="23"/>
      <c r="H17" s="24"/>
      <c r="I17" s="22"/>
      <c r="J17" s="23">
        <v>4522.5</v>
      </c>
      <c r="K17" s="23"/>
      <c r="L17" s="24"/>
      <c r="M17" s="22"/>
      <c r="N17" s="23">
        <v>97.046670000000006</v>
      </c>
      <c r="O17" s="23"/>
      <c r="P17" s="24"/>
      <c r="Q17" s="22"/>
      <c r="R17" s="23">
        <v>97.046670000000006</v>
      </c>
      <c r="S17" s="23"/>
      <c r="T17" s="24"/>
      <c r="U17" s="25" t="s">
        <v>24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v>751.4</v>
      </c>
      <c r="G18" s="23"/>
      <c r="H18" s="24"/>
      <c r="I18" s="22"/>
      <c r="J18" s="23">
        <v>751.4</v>
      </c>
      <c r="K18" s="23"/>
      <c r="L18" s="24"/>
      <c r="M18" s="22"/>
      <c r="N18" s="23">
        <v>210</v>
      </c>
      <c r="O18" s="23"/>
      <c r="P18" s="24"/>
      <c r="Q18" s="22"/>
      <c r="R18" s="23">
        <v>210</v>
      </c>
      <c r="S18" s="23"/>
      <c r="T18" s="24"/>
      <c r="U18" s="25" t="s">
        <v>24</v>
      </c>
      <c r="V18" s="25"/>
    </row>
    <row r="19" spans="1:22" s="27" customFormat="1" ht="150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5"/>
      <c r="V19" s="25"/>
    </row>
    <row r="20" spans="1:22" s="27" customFormat="1" ht="165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5"/>
      <c r="V20" s="25"/>
    </row>
    <row r="21" spans="1:22" s="27" customFormat="1" ht="210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5"/>
      <c r="V21" s="25"/>
    </row>
    <row r="22" spans="1:22" s="27" customFormat="1" ht="90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5"/>
      <c r="V22" s="25"/>
    </row>
    <row r="23" spans="1:22" s="27" customFormat="1" ht="75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5"/>
      <c r="V23" s="25"/>
    </row>
    <row r="24" spans="1:22" s="27" customFormat="1" ht="75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5"/>
      <c r="V24" s="25"/>
    </row>
    <row r="25" spans="1:22" s="27" customFormat="1" ht="75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5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/>
      <c r="G26" s="23">
        <f>2916.254+6877.42</f>
        <v>9793.6739999999991</v>
      </c>
      <c r="H26" s="24"/>
      <c r="I26" s="22"/>
      <c r="J26" s="23"/>
      <c r="K26" s="23">
        <v>9793.6740000000009</v>
      </c>
      <c r="L26" s="24"/>
      <c r="M26" s="22"/>
      <c r="N26" s="23"/>
      <c r="O26" s="23">
        <v>4848.0209000000004</v>
      </c>
      <c r="P26" s="24"/>
      <c r="Q26" s="22"/>
      <c r="R26" s="23"/>
      <c r="S26" s="23">
        <v>4848.0209000000004</v>
      </c>
      <c r="T26" s="24"/>
      <c r="U26" s="25" t="s">
        <v>24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v>4609.2</v>
      </c>
      <c r="N27" s="23"/>
      <c r="O27" s="23"/>
      <c r="P27" s="24"/>
      <c r="Q27" s="22">
        <v>4609.2</v>
      </c>
      <c r="R27" s="23"/>
      <c r="S27" s="23"/>
      <c r="T27" s="24"/>
      <c r="U27" s="25" t="s">
        <v>24</v>
      </c>
      <c r="V27" s="26"/>
    </row>
    <row r="28" spans="1:22" s="27" customFormat="1" ht="90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5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240.80561</v>
      </c>
      <c r="P29" s="24"/>
      <c r="Q29" s="22"/>
      <c r="R29" s="23"/>
      <c r="S29" s="23">
        <v>240.80561</v>
      </c>
      <c r="T29" s="24"/>
      <c r="U29" s="25" t="s">
        <v>24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v>306.70600000000002</v>
      </c>
      <c r="P30" s="24"/>
      <c r="Q30" s="22"/>
      <c r="R30" s="23"/>
      <c r="S30" s="23">
        <v>306.70600000000002</v>
      </c>
      <c r="T30" s="24"/>
      <c r="U30" s="25" t="s">
        <v>24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31">
        <f t="shared" ref="E31:T31" si="1">SUM(E32:E52)</f>
        <v>14752.5</v>
      </c>
      <c r="F31" s="32">
        <f t="shared" si="1"/>
        <v>10956.5</v>
      </c>
      <c r="G31" s="32">
        <f t="shared" si="1"/>
        <v>32238</v>
      </c>
      <c r="H31" s="33">
        <f t="shared" si="1"/>
        <v>0</v>
      </c>
      <c r="I31" s="31">
        <f t="shared" si="1"/>
        <v>14752.5</v>
      </c>
      <c r="J31" s="32">
        <f t="shared" si="1"/>
        <v>10956.5</v>
      </c>
      <c r="K31" s="32">
        <f t="shared" si="1"/>
        <v>32238</v>
      </c>
      <c r="L31" s="33">
        <f t="shared" si="1"/>
        <v>0</v>
      </c>
      <c r="M31" s="31">
        <f t="shared" si="1"/>
        <v>5873.0240899999999</v>
      </c>
      <c r="N31" s="32">
        <f t="shared" si="1"/>
        <v>1345.57591</v>
      </c>
      <c r="O31" s="32">
        <f t="shared" si="1"/>
        <v>5209.4171000000006</v>
      </c>
      <c r="P31" s="33">
        <f t="shared" si="1"/>
        <v>0</v>
      </c>
      <c r="Q31" s="31">
        <f t="shared" si="1"/>
        <v>5873.0240899999999</v>
      </c>
      <c r="R31" s="32">
        <f t="shared" si="1"/>
        <v>1345.57591</v>
      </c>
      <c r="S31" s="32">
        <f t="shared" si="1"/>
        <v>5209.4171000000006</v>
      </c>
      <c r="T31" s="33">
        <f t="shared" si="1"/>
        <v>0</v>
      </c>
      <c r="U31" s="34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v>5580</v>
      </c>
      <c r="H32" s="24"/>
      <c r="I32" s="22"/>
      <c r="J32" s="23"/>
      <c r="K32" s="23">
        <v>5580</v>
      </c>
      <c r="L32" s="24"/>
      <c r="M32" s="22"/>
      <c r="N32" s="23"/>
      <c r="O32" s="23">
        <v>894.21748000000002</v>
      </c>
      <c r="P32" s="24"/>
      <c r="Q32" s="22"/>
      <c r="R32" s="23"/>
      <c r="S32" s="23">
        <v>894.21748000000002</v>
      </c>
      <c r="T32" s="24"/>
      <c r="U32" s="25" t="s">
        <v>24</v>
      </c>
      <c r="V32" s="26"/>
    </row>
    <row r="33" spans="1:22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500</v>
      </c>
      <c r="O33" s="23">
        <v>3951.9309800000001</v>
      </c>
      <c r="P33" s="24"/>
      <c r="Q33" s="22"/>
      <c r="R33" s="23">
        <v>500</v>
      </c>
      <c r="S33" s="23">
        <v>3951.9309800000001</v>
      </c>
      <c r="T33" s="24"/>
      <c r="U33" s="25" t="s">
        <v>24</v>
      </c>
      <c r="V33" s="26"/>
    </row>
    <row r="34" spans="1:22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258.60000000000002</v>
      </c>
      <c r="O34" s="23"/>
      <c r="P34" s="24"/>
      <c r="Q34" s="22"/>
      <c r="R34" s="23">
        <v>258.60000000000002</v>
      </c>
      <c r="S34" s="23">
        <v>0</v>
      </c>
      <c r="T34" s="24"/>
      <c r="U34" s="25" t="s">
        <v>24</v>
      </c>
      <c r="V34" s="26"/>
    </row>
    <row r="35" spans="1:22" s="27" customFormat="1" ht="409.5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5"/>
      <c r="V35" s="26"/>
    </row>
    <row r="36" spans="1:22" s="27" customFormat="1" ht="255">
      <c r="A36" s="35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v>288</v>
      </c>
      <c r="L36" s="24"/>
      <c r="M36" s="22"/>
      <c r="N36" s="23">
        <v>0</v>
      </c>
      <c r="O36" s="23">
        <v>0</v>
      </c>
      <c r="P36" s="24"/>
      <c r="Q36" s="22"/>
      <c r="R36" s="23">
        <v>0</v>
      </c>
      <c r="S36" s="23">
        <v>0</v>
      </c>
      <c r="T36" s="24"/>
      <c r="U36" s="25" t="s">
        <v>24</v>
      </c>
      <c r="V36" s="26"/>
    </row>
    <row r="37" spans="1:22" s="27" customFormat="1" ht="75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5"/>
      <c r="V37" s="26"/>
    </row>
    <row r="38" spans="1:22" s="27" customFormat="1" ht="75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5"/>
      <c r="V38" s="26"/>
    </row>
    <row r="39" spans="1:22" s="27" customFormat="1" ht="90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5"/>
      <c r="V39" s="26"/>
    </row>
    <row r="40" spans="1:22" s="27" customFormat="1" ht="225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5"/>
      <c r="V40" s="26"/>
    </row>
    <row r="41" spans="1:22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27</v>
      </c>
      <c r="P41" s="24"/>
      <c r="Q41" s="22"/>
      <c r="R41" s="23"/>
      <c r="S41" s="23">
        <v>27</v>
      </c>
      <c r="T41" s="24"/>
      <c r="U41" s="25" t="s">
        <v>24</v>
      </c>
      <c r="V41" s="26"/>
    </row>
    <row r="42" spans="1:22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35</v>
      </c>
      <c r="P42" s="24"/>
      <c r="Q42" s="22"/>
      <c r="R42" s="23"/>
      <c r="S42" s="23">
        <v>35</v>
      </c>
      <c r="T42" s="24"/>
      <c r="U42" s="25" t="s">
        <v>24</v>
      </c>
      <c r="V42" s="26"/>
    </row>
    <row r="43" spans="1:22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32.101999999999997</v>
      </c>
      <c r="P43" s="24"/>
      <c r="Q43" s="22"/>
      <c r="R43" s="23"/>
      <c r="S43" s="23">
        <v>32.101999999999997</v>
      </c>
      <c r="T43" s="24"/>
      <c r="U43" s="25" t="s">
        <v>24</v>
      </c>
      <c r="V43" s="26"/>
    </row>
    <row r="44" spans="1:22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/>
      <c r="P44" s="24"/>
      <c r="Q44" s="22"/>
      <c r="R44" s="23"/>
      <c r="S44" s="23"/>
      <c r="T44" s="24"/>
      <c r="U44" s="25"/>
      <c r="V44" s="26"/>
    </row>
    <row r="45" spans="1:22" s="27" customFormat="1" ht="375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5"/>
      <c r="V45" s="26"/>
    </row>
    <row r="46" spans="1:22" s="27" customFormat="1" ht="150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5"/>
      <c r="V46" s="26"/>
    </row>
    <row r="47" spans="1:22" s="27" customFormat="1" ht="225">
      <c r="A47" s="18"/>
      <c r="B47" s="19" t="s">
        <v>105</v>
      </c>
      <c r="C47" s="20" t="s">
        <v>106</v>
      </c>
      <c r="D47" s="21" t="s">
        <v>23</v>
      </c>
      <c r="E47" s="22"/>
      <c r="F47" s="23"/>
      <c r="G47" s="23"/>
      <c r="H47" s="24"/>
      <c r="I47" s="22"/>
      <c r="J47" s="23"/>
      <c r="K47" s="23"/>
      <c r="L47" s="24"/>
      <c r="M47" s="22"/>
      <c r="N47" s="23"/>
      <c r="O47" s="23"/>
      <c r="P47" s="24"/>
      <c r="Q47" s="22"/>
      <c r="R47" s="23"/>
      <c r="S47" s="23"/>
      <c r="T47" s="24"/>
      <c r="U47" s="25"/>
      <c r="V47" s="26"/>
    </row>
    <row r="48" spans="1:22" s="27" customFormat="1" ht="300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5"/>
      <c r="V48" s="26"/>
    </row>
    <row r="49" spans="1:22" s="27" customFormat="1" ht="330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5"/>
      <c r="V49" s="26"/>
    </row>
    <row r="50" spans="1:22" s="27" customFormat="1" ht="195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5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5873.0240899999999</v>
      </c>
      <c r="N51" s="23">
        <v>586.97591</v>
      </c>
      <c r="O51" s="23">
        <v>269.16663999999997</v>
      </c>
      <c r="P51" s="24"/>
      <c r="Q51" s="22">
        <v>5873.0240899999999</v>
      </c>
      <c r="R51" s="23">
        <v>586.97591</v>
      </c>
      <c r="S51" s="23">
        <v>269.16663999999997</v>
      </c>
      <c r="T51" s="24"/>
      <c r="U51" s="25" t="s">
        <v>24</v>
      </c>
      <c r="V51" s="26"/>
    </row>
    <row r="52" spans="1:22" s="27" customFormat="1" ht="120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5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387914.4</v>
      </c>
      <c r="G53" s="76">
        <f t="shared" si="2"/>
        <v>203426.22</v>
      </c>
      <c r="H53" s="77">
        <f t="shared" si="2"/>
        <v>0</v>
      </c>
      <c r="I53" s="75">
        <f t="shared" si="2"/>
        <v>33345.1</v>
      </c>
      <c r="J53" s="76">
        <f t="shared" si="2"/>
        <v>387914.4</v>
      </c>
      <c r="K53" s="76">
        <f t="shared" si="2"/>
        <v>203426.22</v>
      </c>
      <c r="L53" s="77">
        <f t="shared" si="2"/>
        <v>0</v>
      </c>
      <c r="M53" s="75">
        <f t="shared" si="2"/>
        <v>10482.22409</v>
      </c>
      <c r="N53" s="76">
        <f t="shared" si="2"/>
        <v>97622.622579999996</v>
      </c>
      <c r="O53" s="76">
        <f t="shared" si="2"/>
        <v>54245.695810000005</v>
      </c>
      <c r="P53" s="77">
        <f t="shared" si="2"/>
        <v>0</v>
      </c>
      <c r="Q53" s="75">
        <f t="shared" si="2"/>
        <v>10482.22409</v>
      </c>
      <c r="R53" s="76">
        <f t="shared" si="2"/>
        <v>97622.622579999996</v>
      </c>
      <c r="S53" s="76">
        <f t="shared" si="2"/>
        <v>54245.695810000005</v>
      </c>
      <c r="T53" s="77">
        <f t="shared" si="2"/>
        <v>0</v>
      </c>
      <c r="U53" s="79">
        <v>0.26</v>
      </c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6"/>
      <c r="O54" s="76"/>
      <c r="P54" s="77"/>
      <c r="Q54" s="75"/>
      <c r="R54" s="76"/>
      <c r="S54" s="76"/>
      <c r="T54" s="77"/>
      <c r="U54" s="79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124</v>
      </c>
      <c r="I63" s="2" t="s">
        <v>125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EF413D"/>
  </sheetPr>
  <dimension ref="A1:AMK63"/>
  <sheetViews>
    <sheetView topLeftCell="E28" zoomScale="85" zoomScaleNormal="85" zoomScalePageLayoutView="75" workbookViewId="0">
      <selection activeCell="I64" sqref="I6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20" width="13.7109375" style="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65" t="s">
        <v>0</v>
      </c>
      <c r="S1" s="65"/>
      <c r="T1" s="65"/>
      <c r="U1" s="65"/>
      <c r="V1" s="65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126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2" t="s">
        <v>6</v>
      </c>
      <c r="D9" s="72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71" t="s">
        <v>11</v>
      </c>
      <c r="R9" s="71"/>
      <c r="S9" s="71"/>
      <c r="T9" s="71"/>
      <c r="U9" s="72" t="s">
        <v>12</v>
      </c>
      <c r="V9" s="72" t="s">
        <v>13</v>
      </c>
    </row>
    <row r="10" spans="1:22" ht="73.5" customHeight="1">
      <c r="B10" s="69"/>
      <c r="C10" s="72"/>
      <c r="D10" s="72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3" t="s">
        <v>14</v>
      </c>
      <c r="R10" s="4" t="s">
        <v>15</v>
      </c>
      <c r="S10" s="4" t="s">
        <v>16</v>
      </c>
      <c r="T10" s="5" t="s">
        <v>17</v>
      </c>
      <c r="U10" s="72"/>
      <c r="V10" s="72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7">
        <v>16</v>
      </c>
      <c r="R11" s="6">
        <v>17</v>
      </c>
      <c r="S11" s="6">
        <v>18</v>
      </c>
      <c r="T11" s="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12">
        <f t="shared" ref="E12:T12" si="0">SUM(E13:E30)</f>
        <v>18592.599999999999</v>
      </c>
      <c r="F12" s="13">
        <f t="shared" si="0"/>
        <v>381657.9</v>
      </c>
      <c r="G12" s="13">
        <f t="shared" si="0"/>
        <v>178245.00699999998</v>
      </c>
      <c r="H12" s="14">
        <f t="shared" si="0"/>
        <v>0</v>
      </c>
      <c r="I12" s="12">
        <f t="shared" si="0"/>
        <v>18592.599999999999</v>
      </c>
      <c r="J12" s="13">
        <f t="shared" si="0"/>
        <v>380988.9</v>
      </c>
      <c r="K12" s="13">
        <f t="shared" si="0"/>
        <v>190772.777</v>
      </c>
      <c r="L12" s="14">
        <f t="shared" si="0"/>
        <v>0</v>
      </c>
      <c r="M12" s="12">
        <f t="shared" si="0"/>
        <v>11523</v>
      </c>
      <c r="N12" s="13">
        <f t="shared" si="0"/>
        <v>222795.09344</v>
      </c>
      <c r="O12" s="13">
        <f t="shared" si="0"/>
        <v>89888.841580000008</v>
      </c>
      <c r="P12" s="14">
        <f t="shared" si="0"/>
        <v>0</v>
      </c>
      <c r="Q12" s="12">
        <f t="shared" si="0"/>
        <v>11523</v>
      </c>
      <c r="R12" s="13">
        <f t="shared" si="0"/>
        <v>222795.09344</v>
      </c>
      <c r="S12" s="13">
        <f t="shared" si="0"/>
        <v>89888.841580000008</v>
      </c>
      <c r="T12" s="14">
        <f t="shared" si="0"/>
        <v>0</v>
      </c>
      <c r="U12" s="15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f>54217.88+832.6</f>
        <v>55050.479999999996</v>
      </c>
      <c r="H13" s="24"/>
      <c r="I13" s="22"/>
      <c r="J13" s="23">
        <v>132584.4</v>
      </c>
      <c r="K13" s="23">
        <f>54217.88+832.6+373.7</f>
        <v>55424.179999999993</v>
      </c>
      <c r="L13" s="24"/>
      <c r="M13" s="22"/>
      <c r="N13" s="23">
        <f>68720+4100.1</f>
        <v>72820.100000000006</v>
      </c>
      <c r="O13" s="23">
        <f>24190.01278+1128.81355</f>
        <v>25318.82633</v>
      </c>
      <c r="P13" s="24"/>
      <c r="Q13" s="22"/>
      <c r="R13" s="23">
        <f>68720+4100.1</f>
        <v>72820.100000000006</v>
      </c>
      <c r="S13" s="23">
        <f>24190.01278+1128.81355</f>
        <v>25318.82633</v>
      </c>
      <c r="T13" s="24"/>
      <c r="U13" s="25" t="s">
        <v>127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f>65895.766+1542.8</f>
        <v>67438.566000000006</v>
      </c>
      <c r="H14" s="24"/>
      <c r="I14" s="22"/>
      <c r="J14" s="23">
        <v>232875</v>
      </c>
      <c r="K14" s="23">
        <f>65895.766+1542.8</f>
        <v>67438.566000000006</v>
      </c>
      <c r="L14" s="24"/>
      <c r="M14" s="22"/>
      <c r="N14" s="23">
        <f>127560+11600</f>
        <v>139160</v>
      </c>
      <c r="O14" s="23">
        <f>35527.35927+1294.32671</f>
        <v>36821.685980000002</v>
      </c>
      <c r="P14" s="24"/>
      <c r="Q14" s="22"/>
      <c r="R14" s="23">
        <f>127560+11600</f>
        <v>139160</v>
      </c>
      <c r="S14" s="23">
        <f>35527.35927+1294.32671</f>
        <v>36821.685980000002</v>
      </c>
      <c r="T14" s="24"/>
      <c r="U14" s="25" t="s">
        <v>127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f>6574.38583+9613.77045</f>
        <v>16188.156279999999</v>
      </c>
      <c r="P15" s="24"/>
      <c r="Q15" s="22"/>
      <c r="R15" s="23"/>
      <c r="S15" s="23">
        <f>6574.38583+9613.77045</f>
        <v>16188.156279999999</v>
      </c>
      <c r="T15" s="24"/>
      <c r="U15" s="25" t="s">
        <v>127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v>6224.6</v>
      </c>
      <c r="G16" s="23"/>
      <c r="H16" s="24"/>
      <c r="I16" s="22"/>
      <c r="J16" s="23">
        <f>6224.6+391</f>
        <v>6615.6</v>
      </c>
      <c r="K16" s="23"/>
      <c r="L16" s="24"/>
      <c r="M16" s="22"/>
      <c r="N16" s="23">
        <f>1580.07491+119.92509+2382.16946+245.13054+111.77984+213.22016</f>
        <v>4652.3</v>
      </c>
      <c r="O16" s="23"/>
      <c r="P16" s="24"/>
      <c r="Q16" s="22"/>
      <c r="R16" s="23">
        <f>1580.07491+119.92509+2382.16946+245.13054+111.77984+213.22016</f>
        <v>4652.3</v>
      </c>
      <c r="S16" s="23"/>
      <c r="T16" s="24"/>
      <c r="U16" s="25" t="s">
        <v>127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v>4522.5</v>
      </c>
      <c r="G17" s="23"/>
      <c r="H17" s="24"/>
      <c r="I17" s="22"/>
      <c r="J17" s="23">
        <f>4522.5-1000</f>
        <v>3522.5</v>
      </c>
      <c r="K17" s="23"/>
      <c r="L17" s="24"/>
      <c r="M17" s="22"/>
      <c r="N17" s="23">
        <f>4.58101+928.11243</f>
        <v>932.69344000000001</v>
      </c>
      <c r="O17" s="23"/>
      <c r="P17" s="24"/>
      <c r="Q17" s="22"/>
      <c r="R17" s="23">
        <f>4.58101+928.11243</f>
        <v>932.69344000000001</v>
      </c>
      <c r="S17" s="23"/>
      <c r="T17" s="24"/>
      <c r="U17" s="25" t="s">
        <v>127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v>751.4</v>
      </c>
      <c r="G18" s="23"/>
      <c r="H18" s="24"/>
      <c r="I18" s="22"/>
      <c r="J18" s="23">
        <f>751.4-60</f>
        <v>691.4</v>
      </c>
      <c r="K18" s="23"/>
      <c r="L18" s="24"/>
      <c r="M18" s="22"/>
      <c r="N18" s="23">
        <f>497.1+32.9</f>
        <v>530</v>
      </c>
      <c r="O18" s="23"/>
      <c r="P18" s="24"/>
      <c r="Q18" s="22"/>
      <c r="R18" s="23">
        <f>497.1+32.9</f>
        <v>530</v>
      </c>
      <c r="S18" s="23"/>
      <c r="T18" s="24"/>
      <c r="U18" s="25" t="s">
        <v>127</v>
      </c>
      <c r="V18" s="25"/>
    </row>
    <row r="19" spans="1:22" s="27" customFormat="1" ht="150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5"/>
      <c r="V19" s="25"/>
    </row>
    <row r="20" spans="1:22" s="27" customFormat="1" ht="165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5"/>
      <c r="V20" s="25"/>
    </row>
    <row r="21" spans="1:22" s="27" customFormat="1" ht="210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5"/>
      <c r="V21" s="25"/>
    </row>
    <row r="22" spans="1:22" s="27" customFormat="1" ht="90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5"/>
      <c r="V22" s="25"/>
    </row>
    <row r="23" spans="1:22" s="27" customFormat="1" ht="75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5"/>
      <c r="V23" s="25"/>
    </row>
    <row r="24" spans="1:22" s="27" customFormat="1" ht="75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5"/>
      <c r="V24" s="25"/>
    </row>
    <row r="25" spans="1:22" s="27" customFormat="1" ht="75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5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>
        <v>4700</v>
      </c>
      <c r="G26" s="23">
        <f>2916.254+6877.42+4681.387</f>
        <v>14475.060999999998</v>
      </c>
      <c r="H26" s="24"/>
      <c r="I26" s="22"/>
      <c r="J26" s="23">
        <v>4700</v>
      </c>
      <c r="K26" s="23">
        <f>12153.083+14476.048</f>
        <v>26629.131000000001</v>
      </c>
      <c r="L26" s="24"/>
      <c r="M26" s="22"/>
      <c r="N26" s="23">
        <f>3005+275+1420</f>
        <v>4700</v>
      </c>
      <c r="O26" s="23">
        <f>3763.45115+6438.75051</f>
        <v>10202.201659999999</v>
      </c>
      <c r="P26" s="24"/>
      <c r="Q26" s="22"/>
      <c r="R26" s="23">
        <f>3005+275+1420</f>
        <v>4700</v>
      </c>
      <c r="S26" s="23">
        <f>3763.45115+6438.75051</f>
        <v>10202.201659999999</v>
      </c>
      <c r="T26" s="24"/>
      <c r="U26" s="25" t="s">
        <v>127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f>10575.94+947.06</f>
        <v>11523</v>
      </c>
      <c r="N27" s="23"/>
      <c r="O27" s="23"/>
      <c r="P27" s="24"/>
      <c r="Q27" s="22">
        <f>10575.94+947.06</f>
        <v>11523</v>
      </c>
      <c r="R27" s="23"/>
      <c r="S27" s="23"/>
      <c r="T27" s="24"/>
      <c r="U27" s="25" t="s">
        <v>127</v>
      </c>
      <c r="V27" s="26"/>
    </row>
    <row r="28" spans="1:22" s="27" customFormat="1" ht="90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5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613.84433000000001</v>
      </c>
      <c r="P29" s="24"/>
      <c r="Q29" s="22"/>
      <c r="R29" s="23"/>
      <c r="S29" s="23">
        <v>613.84433000000001</v>
      </c>
      <c r="T29" s="24"/>
      <c r="U29" s="25" t="s">
        <v>127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f>744.127</f>
        <v>744.12699999999995</v>
      </c>
      <c r="P30" s="24"/>
      <c r="Q30" s="22"/>
      <c r="R30" s="23"/>
      <c r="S30" s="23">
        <f>744.127</f>
        <v>744.12699999999995</v>
      </c>
      <c r="T30" s="24"/>
      <c r="U30" s="25" t="s">
        <v>127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31">
        <f t="shared" ref="E31:T31" si="1">SUM(E32:E52)</f>
        <v>14752.5</v>
      </c>
      <c r="F31" s="32">
        <f t="shared" si="1"/>
        <v>25435.200000000001</v>
      </c>
      <c r="G31" s="32">
        <f t="shared" si="1"/>
        <v>33697.100000000006</v>
      </c>
      <c r="H31" s="33">
        <f t="shared" si="1"/>
        <v>0</v>
      </c>
      <c r="I31" s="31">
        <f t="shared" si="1"/>
        <v>14752.5</v>
      </c>
      <c r="J31" s="32">
        <f t="shared" si="1"/>
        <v>25435.200000000001</v>
      </c>
      <c r="K31" s="32">
        <f t="shared" si="1"/>
        <v>33697.100000000006</v>
      </c>
      <c r="L31" s="33">
        <f t="shared" si="1"/>
        <v>0</v>
      </c>
      <c r="M31" s="31">
        <f t="shared" si="1"/>
        <v>8093.9997599999997</v>
      </c>
      <c r="N31" s="32">
        <f t="shared" si="1"/>
        <v>4314.6002399999998</v>
      </c>
      <c r="O31" s="32">
        <f t="shared" si="1"/>
        <v>12581.517000000002</v>
      </c>
      <c r="P31" s="33">
        <f t="shared" si="1"/>
        <v>0</v>
      </c>
      <c r="Q31" s="31">
        <f t="shared" si="1"/>
        <v>8093.9997599999997</v>
      </c>
      <c r="R31" s="32">
        <f t="shared" si="1"/>
        <v>4314.6002399999998</v>
      </c>
      <c r="S31" s="32">
        <f t="shared" si="1"/>
        <v>12581.517000000002</v>
      </c>
      <c r="T31" s="33">
        <f t="shared" si="1"/>
        <v>0</v>
      </c>
      <c r="U31" s="34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f>5580+200</f>
        <v>5780</v>
      </c>
      <c r="H32" s="24"/>
      <c r="I32" s="22"/>
      <c r="J32" s="23"/>
      <c r="K32" s="23">
        <f>5580+200</f>
        <v>5780</v>
      </c>
      <c r="L32" s="24"/>
      <c r="M32" s="22"/>
      <c r="N32" s="23"/>
      <c r="O32" s="23">
        <v>2442.4977699999999</v>
      </c>
      <c r="P32" s="24"/>
      <c r="Q32" s="22"/>
      <c r="R32" s="23"/>
      <c r="S32" s="23">
        <v>2442.4977699999999</v>
      </c>
      <c r="T32" s="24"/>
      <c r="U32" s="25" t="s">
        <v>127</v>
      </c>
      <c r="V32" s="26"/>
    </row>
    <row r="33" spans="1:22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1500</v>
      </c>
      <c r="O33" s="23">
        <v>9129.07726</v>
      </c>
      <c r="P33" s="24"/>
      <c r="Q33" s="22"/>
      <c r="R33" s="23">
        <v>1500</v>
      </c>
      <c r="S33" s="23">
        <v>9129.07726</v>
      </c>
      <c r="T33" s="24"/>
      <c r="U33" s="25" t="s">
        <v>127</v>
      </c>
      <c r="V33" s="26"/>
    </row>
    <row r="34" spans="1:22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258.60000000000002</v>
      </c>
      <c r="O34" s="23">
        <v>316.286</v>
      </c>
      <c r="P34" s="24"/>
      <c r="Q34" s="22"/>
      <c r="R34" s="23">
        <v>258.60000000000002</v>
      </c>
      <c r="S34" s="23">
        <v>316.286</v>
      </c>
      <c r="T34" s="24"/>
      <c r="U34" s="25" t="s">
        <v>127</v>
      </c>
      <c r="V34" s="26"/>
    </row>
    <row r="35" spans="1:22" s="27" customFormat="1" ht="409.5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5"/>
      <c r="V35" s="26"/>
    </row>
    <row r="36" spans="1:22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f>288</f>
        <v>288</v>
      </c>
      <c r="L36" s="24"/>
      <c r="M36" s="22"/>
      <c r="N36" s="23">
        <v>0</v>
      </c>
      <c r="O36" s="23">
        <v>0</v>
      </c>
      <c r="P36" s="24"/>
      <c r="Q36" s="22"/>
      <c r="R36" s="23">
        <v>0</v>
      </c>
      <c r="S36" s="23">
        <v>0</v>
      </c>
      <c r="T36" s="24"/>
      <c r="U36" s="25" t="s">
        <v>127</v>
      </c>
      <c r="V36" s="26"/>
    </row>
    <row r="37" spans="1:22" s="27" customFormat="1" ht="75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5"/>
      <c r="V37" s="26"/>
    </row>
    <row r="38" spans="1:22" s="27" customFormat="1" ht="75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5"/>
      <c r="V38" s="26"/>
    </row>
    <row r="39" spans="1:22" s="27" customFormat="1" ht="90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5"/>
      <c r="V39" s="26"/>
    </row>
    <row r="40" spans="1:22" s="27" customFormat="1" ht="225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5"/>
      <c r="V40" s="26"/>
    </row>
    <row r="41" spans="1:22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27</v>
      </c>
      <c r="P41" s="24"/>
      <c r="Q41" s="22"/>
      <c r="R41" s="23"/>
      <c r="S41" s="23">
        <v>27</v>
      </c>
      <c r="T41" s="24"/>
      <c r="U41" s="25" t="s">
        <v>127</v>
      </c>
      <c r="V41" s="26"/>
    </row>
    <row r="42" spans="1:22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116.90600000000001</v>
      </c>
      <c r="P42" s="24"/>
      <c r="Q42" s="22"/>
      <c r="R42" s="23"/>
      <c r="S42" s="23">
        <v>116.90600000000001</v>
      </c>
      <c r="T42" s="24"/>
      <c r="U42" s="25" t="s">
        <v>127</v>
      </c>
      <c r="V42" s="26"/>
    </row>
    <row r="43" spans="1:22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106</v>
      </c>
      <c r="P43" s="24"/>
      <c r="Q43" s="22"/>
      <c r="R43" s="23"/>
      <c r="S43" s="23">
        <v>106</v>
      </c>
      <c r="T43" s="24"/>
      <c r="U43" s="25" t="s">
        <v>127</v>
      </c>
      <c r="V43" s="26"/>
    </row>
    <row r="44" spans="1:22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>
        <v>0</v>
      </c>
      <c r="P44" s="24"/>
      <c r="Q44" s="22"/>
      <c r="R44" s="23"/>
      <c r="S44" s="23">
        <v>0</v>
      </c>
      <c r="T44" s="24"/>
      <c r="U44" s="25"/>
      <c r="V44" s="26"/>
    </row>
    <row r="45" spans="1:22" s="27" customFormat="1" ht="375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5"/>
      <c r="V45" s="26"/>
    </row>
    <row r="46" spans="1:22" s="27" customFormat="1" ht="150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5"/>
      <c r="V46" s="26"/>
    </row>
    <row r="47" spans="1:22" s="27" customFormat="1" ht="225">
      <c r="A47" s="18"/>
      <c r="B47" s="19" t="s">
        <v>105</v>
      </c>
      <c r="C47" s="20" t="s">
        <v>128</v>
      </c>
      <c r="D47" s="21" t="s">
        <v>23</v>
      </c>
      <c r="E47" s="22"/>
      <c r="F47" s="23">
        <v>14478.7</v>
      </c>
      <c r="G47" s="23">
        <v>1259.0999999999999</v>
      </c>
      <c r="H47" s="24"/>
      <c r="I47" s="22"/>
      <c r="J47" s="23">
        <v>14478.7</v>
      </c>
      <c r="K47" s="23">
        <v>1259.0999999999999</v>
      </c>
      <c r="L47" s="24"/>
      <c r="M47" s="22"/>
      <c r="N47" s="23">
        <v>0</v>
      </c>
      <c r="O47" s="23">
        <v>0</v>
      </c>
      <c r="P47" s="24"/>
      <c r="Q47" s="22"/>
      <c r="R47" s="23">
        <v>0</v>
      </c>
      <c r="S47" s="23">
        <v>0</v>
      </c>
      <c r="T47" s="24"/>
      <c r="U47" s="25"/>
      <c r="V47" s="26"/>
    </row>
    <row r="48" spans="1:22" s="27" customFormat="1" ht="300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5"/>
      <c r="V48" s="26"/>
    </row>
    <row r="49" spans="1:22" s="27" customFormat="1" ht="330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5"/>
      <c r="V49" s="26"/>
    </row>
    <row r="50" spans="1:22" s="27" customFormat="1" ht="195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5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8093.9997599999997</v>
      </c>
      <c r="N51" s="23">
        <v>2556.0002399999998</v>
      </c>
      <c r="O51" s="23">
        <f>404.88864+38.86133</f>
        <v>443.74997000000002</v>
      </c>
      <c r="P51" s="24"/>
      <c r="Q51" s="22">
        <v>8093.9997599999997</v>
      </c>
      <c r="R51" s="23">
        <v>2556.0002399999998</v>
      </c>
      <c r="S51" s="23">
        <f>404.88864+38.86133</f>
        <v>443.74997000000002</v>
      </c>
      <c r="T51" s="24"/>
      <c r="U51" s="25" t="s">
        <v>127</v>
      </c>
      <c r="V51" s="26"/>
    </row>
    <row r="52" spans="1:22" s="27" customFormat="1" ht="120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5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407093.10000000003</v>
      </c>
      <c r="G53" s="76">
        <f t="shared" si="2"/>
        <v>211942.10699999999</v>
      </c>
      <c r="H53" s="77">
        <f t="shared" si="2"/>
        <v>0</v>
      </c>
      <c r="I53" s="75">
        <f t="shared" si="2"/>
        <v>33345.1</v>
      </c>
      <c r="J53" s="76">
        <f t="shared" si="2"/>
        <v>406424.10000000003</v>
      </c>
      <c r="K53" s="76">
        <f t="shared" si="2"/>
        <v>224469.87700000001</v>
      </c>
      <c r="L53" s="77">
        <f t="shared" si="2"/>
        <v>0</v>
      </c>
      <c r="M53" s="75">
        <f t="shared" si="2"/>
        <v>19616.999759999999</v>
      </c>
      <c r="N53" s="76">
        <f t="shared" si="2"/>
        <v>227109.69368</v>
      </c>
      <c r="O53" s="76">
        <f t="shared" si="2"/>
        <v>102470.35858000001</v>
      </c>
      <c r="P53" s="77">
        <f t="shared" si="2"/>
        <v>0</v>
      </c>
      <c r="Q53" s="75">
        <f t="shared" si="2"/>
        <v>19616.999759999999</v>
      </c>
      <c r="R53" s="76">
        <f t="shared" si="2"/>
        <v>227109.69368</v>
      </c>
      <c r="S53" s="76">
        <f t="shared" si="2"/>
        <v>102470.35858000001</v>
      </c>
      <c r="T53" s="77">
        <f t="shared" si="2"/>
        <v>0</v>
      </c>
      <c r="U53" s="79"/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6"/>
      <c r="O54" s="76"/>
      <c r="P54" s="77"/>
      <c r="Q54" s="75"/>
      <c r="R54" s="76"/>
      <c r="S54" s="76"/>
      <c r="T54" s="77"/>
      <c r="U54" s="79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AAAD"/>
  </sheetPr>
  <dimension ref="A1:AMK63"/>
  <sheetViews>
    <sheetView topLeftCell="B1" zoomScale="85" zoomScaleNormal="85" zoomScalePageLayoutView="75" workbookViewId="0">
      <selection activeCell="E14" sqref="E1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16" width="13.7109375" style="2" customWidth="1"/>
    <col min="17" max="20" width="13.7109375" style="4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131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69" t="s">
        <v>5</v>
      </c>
      <c r="C9" s="72" t="s">
        <v>6</v>
      </c>
      <c r="D9" s="72" t="s">
        <v>7</v>
      </c>
      <c r="E9" s="71" t="s">
        <v>8</v>
      </c>
      <c r="F9" s="71"/>
      <c r="G9" s="71"/>
      <c r="H9" s="71"/>
      <c r="I9" s="71" t="s">
        <v>9</v>
      </c>
      <c r="J9" s="71"/>
      <c r="K9" s="71"/>
      <c r="L9" s="71"/>
      <c r="M9" s="71" t="s">
        <v>10</v>
      </c>
      <c r="N9" s="71"/>
      <c r="O9" s="71"/>
      <c r="P9" s="71"/>
      <c r="Q9" s="83" t="s">
        <v>11</v>
      </c>
      <c r="R9" s="83"/>
      <c r="S9" s="83"/>
      <c r="T9" s="83"/>
      <c r="U9" s="72" t="s">
        <v>12</v>
      </c>
      <c r="V9" s="72" t="s">
        <v>13</v>
      </c>
    </row>
    <row r="10" spans="1:22" ht="73.5" customHeight="1">
      <c r="B10" s="69"/>
      <c r="C10" s="72"/>
      <c r="D10" s="72"/>
      <c r="E10" s="3" t="s">
        <v>14</v>
      </c>
      <c r="F10" s="4" t="s">
        <v>15</v>
      </c>
      <c r="G10" s="4" t="s">
        <v>16</v>
      </c>
      <c r="H10" s="5" t="s">
        <v>17</v>
      </c>
      <c r="I10" s="3" t="s">
        <v>14</v>
      </c>
      <c r="J10" s="4" t="s">
        <v>15</v>
      </c>
      <c r="K10" s="4" t="s">
        <v>16</v>
      </c>
      <c r="L10" s="5" t="s">
        <v>17</v>
      </c>
      <c r="M10" s="3" t="s">
        <v>14</v>
      </c>
      <c r="N10" s="4" t="s">
        <v>15</v>
      </c>
      <c r="O10" s="4" t="s">
        <v>16</v>
      </c>
      <c r="P10" s="5" t="s">
        <v>17</v>
      </c>
      <c r="Q10" s="43" t="s">
        <v>14</v>
      </c>
      <c r="R10" s="44" t="s">
        <v>15</v>
      </c>
      <c r="S10" s="44" t="s">
        <v>16</v>
      </c>
      <c r="T10" s="45" t="s">
        <v>17</v>
      </c>
      <c r="U10" s="72"/>
      <c r="V10" s="72"/>
    </row>
    <row r="11" spans="1:22">
      <c r="B11" s="6">
        <v>1</v>
      </c>
      <c r="C11" s="6">
        <v>2</v>
      </c>
      <c r="D11" s="6">
        <v>3</v>
      </c>
      <c r="E11" s="7">
        <v>4</v>
      </c>
      <c r="F11" s="6">
        <v>5</v>
      </c>
      <c r="G11" s="6">
        <v>6</v>
      </c>
      <c r="H11" s="8">
        <v>7</v>
      </c>
      <c r="I11" s="7">
        <v>8</v>
      </c>
      <c r="J11" s="6">
        <v>9</v>
      </c>
      <c r="K11" s="6">
        <v>10</v>
      </c>
      <c r="L11" s="8">
        <v>11</v>
      </c>
      <c r="M11" s="7">
        <v>12</v>
      </c>
      <c r="N11" s="6">
        <v>13</v>
      </c>
      <c r="O11" s="6">
        <v>14</v>
      </c>
      <c r="P11" s="8">
        <v>15</v>
      </c>
      <c r="Q11" s="46">
        <v>16</v>
      </c>
      <c r="R11" s="47">
        <v>17</v>
      </c>
      <c r="S11" s="47">
        <v>18</v>
      </c>
      <c r="T11" s="48">
        <v>19</v>
      </c>
      <c r="U11" s="6">
        <v>20</v>
      </c>
      <c r="V11" s="6">
        <v>21</v>
      </c>
    </row>
    <row r="12" spans="1:22" s="17" customFormat="1" ht="71.25">
      <c r="A12" s="9"/>
      <c r="B12" s="10" t="s">
        <v>18</v>
      </c>
      <c r="C12" s="11" t="s">
        <v>19</v>
      </c>
      <c r="D12" s="11"/>
      <c r="E12" s="49">
        <f t="shared" ref="E12:T12" si="0">SUM(E13:E30)</f>
        <v>18592.599999999999</v>
      </c>
      <c r="F12" s="50">
        <f t="shared" si="0"/>
        <v>380988.9</v>
      </c>
      <c r="G12" s="50">
        <f t="shared" si="0"/>
        <v>200353.277</v>
      </c>
      <c r="H12" s="50">
        <f t="shared" si="0"/>
        <v>0</v>
      </c>
      <c r="I12" s="50">
        <f t="shared" si="0"/>
        <v>18592.599999999999</v>
      </c>
      <c r="J12" s="50">
        <f t="shared" si="0"/>
        <v>380988.9</v>
      </c>
      <c r="K12" s="50">
        <f t="shared" si="0"/>
        <v>209757.788</v>
      </c>
      <c r="L12" s="50">
        <f t="shared" si="0"/>
        <v>0</v>
      </c>
      <c r="M12" s="50">
        <f t="shared" si="0"/>
        <v>13983.4</v>
      </c>
      <c r="N12" s="50">
        <f t="shared" si="0"/>
        <v>308285.81845999998</v>
      </c>
      <c r="O12" s="50">
        <f t="shared" si="0"/>
        <v>138143.31843000001</v>
      </c>
      <c r="P12" s="50">
        <f t="shared" si="0"/>
        <v>0</v>
      </c>
      <c r="Q12" s="50">
        <f t="shared" si="0"/>
        <v>13983.4</v>
      </c>
      <c r="R12" s="50">
        <f t="shared" si="0"/>
        <v>308285.81845999998</v>
      </c>
      <c r="S12" s="50">
        <f t="shared" si="0"/>
        <v>138143.31843000001</v>
      </c>
      <c r="T12" s="50">
        <f t="shared" si="0"/>
        <v>0</v>
      </c>
      <c r="U12" s="13"/>
      <c r="V12" s="16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2"/>
      <c r="F13" s="23">
        <v>132584.4</v>
      </c>
      <c r="G13" s="23">
        <f>54217.88+832.6+373.7</f>
        <v>55424.179999999993</v>
      </c>
      <c r="H13" s="24"/>
      <c r="I13" s="22"/>
      <c r="J13" s="23">
        <v>132584.4</v>
      </c>
      <c r="K13" s="23">
        <f>54217.88+832.6+373.7+2006</f>
        <v>57430.179999999993</v>
      </c>
      <c r="L13" s="24"/>
      <c r="M13" s="22"/>
      <c r="N13" s="23">
        <v>109690</v>
      </c>
      <c r="O13" s="23">
        <v>36945.48027</v>
      </c>
      <c r="P13" s="24"/>
      <c r="Q13" s="22"/>
      <c r="R13" s="23">
        <v>109690</v>
      </c>
      <c r="S13" s="23">
        <v>36945.48027</v>
      </c>
      <c r="T13" s="24"/>
      <c r="U13" s="23" t="s">
        <v>132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2"/>
      <c r="F14" s="23">
        <v>232875</v>
      </c>
      <c r="G14" s="23">
        <f>65895.766+1542.8+320.7</f>
        <v>67759.266000000003</v>
      </c>
      <c r="H14" s="24"/>
      <c r="I14" s="22"/>
      <c r="J14" s="23">
        <v>232875</v>
      </c>
      <c r="K14" s="23">
        <f>65895.766+1542.8+7074.107</f>
        <v>74512.67300000001</v>
      </c>
      <c r="L14" s="24"/>
      <c r="M14" s="22"/>
      <c r="N14" s="23">
        <v>186410</v>
      </c>
      <c r="O14" s="23">
        <v>46161.324330000003</v>
      </c>
      <c r="P14" s="24"/>
      <c r="Q14" s="22"/>
      <c r="R14" s="23">
        <v>186410</v>
      </c>
      <c r="S14" s="23">
        <v>46161.324330000003</v>
      </c>
      <c r="T14" s="24"/>
      <c r="U14" s="23" t="s">
        <v>132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2"/>
      <c r="F15" s="23"/>
      <c r="G15" s="23">
        <v>38400.9</v>
      </c>
      <c r="H15" s="24"/>
      <c r="I15" s="22"/>
      <c r="J15" s="23"/>
      <c r="K15" s="23">
        <v>38400.9</v>
      </c>
      <c r="L15" s="24"/>
      <c r="M15" s="22"/>
      <c r="N15" s="23"/>
      <c r="O15" s="23">
        <v>23894.591479999999</v>
      </c>
      <c r="P15" s="24"/>
      <c r="Q15" s="22"/>
      <c r="R15" s="23"/>
      <c r="S15" s="23">
        <v>23894.591479999999</v>
      </c>
      <c r="T15" s="24"/>
      <c r="U15" s="23" t="s">
        <v>132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2"/>
      <c r="F16" s="23">
        <f>6224.6+391</f>
        <v>6615.6</v>
      </c>
      <c r="G16" s="23"/>
      <c r="H16" s="24"/>
      <c r="I16" s="22"/>
      <c r="J16" s="23">
        <f>6224.6+391</f>
        <v>6615.6</v>
      </c>
      <c r="K16" s="23"/>
      <c r="L16" s="24"/>
      <c r="M16" s="22"/>
      <c r="N16" s="23">
        <v>4958.3</v>
      </c>
      <c r="O16" s="23"/>
      <c r="P16" s="24"/>
      <c r="Q16" s="22"/>
      <c r="R16" s="23">
        <v>4958.3</v>
      </c>
      <c r="S16" s="23"/>
      <c r="T16" s="24"/>
      <c r="U16" s="23" t="s">
        <v>132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2"/>
      <c r="F17" s="23">
        <f>4522.5-1000</f>
        <v>3522.5</v>
      </c>
      <c r="G17" s="23"/>
      <c r="H17" s="24"/>
      <c r="I17" s="22"/>
      <c r="J17" s="23">
        <f>4522.5-1000</f>
        <v>3522.5</v>
      </c>
      <c r="K17" s="23"/>
      <c r="L17" s="24"/>
      <c r="M17" s="22"/>
      <c r="N17" s="23">
        <v>1997.51846</v>
      </c>
      <c r="O17" s="23"/>
      <c r="P17" s="24"/>
      <c r="Q17" s="22"/>
      <c r="R17" s="23">
        <v>1997.51846</v>
      </c>
      <c r="S17" s="23"/>
      <c r="T17" s="24"/>
      <c r="U17" s="23" t="s">
        <v>132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2"/>
      <c r="F18" s="23">
        <f>751.4-60</f>
        <v>691.4</v>
      </c>
      <c r="G18" s="23"/>
      <c r="H18" s="24"/>
      <c r="I18" s="22"/>
      <c r="J18" s="23">
        <f>751.4-60</f>
        <v>691.4</v>
      </c>
      <c r="K18" s="23"/>
      <c r="L18" s="24"/>
      <c r="M18" s="22"/>
      <c r="N18" s="23">
        <f>497.1+32.9</f>
        <v>530</v>
      </c>
      <c r="O18" s="23"/>
      <c r="P18" s="24"/>
      <c r="Q18" s="22"/>
      <c r="R18" s="23">
        <f>497.1+32.9</f>
        <v>530</v>
      </c>
      <c r="S18" s="23"/>
      <c r="T18" s="24"/>
      <c r="U18" s="23" t="s">
        <v>132</v>
      </c>
      <c r="V18" s="25"/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22"/>
      <c r="F19" s="23"/>
      <c r="G19" s="23"/>
      <c r="H19" s="24"/>
      <c r="I19" s="22"/>
      <c r="J19" s="23"/>
      <c r="K19" s="23"/>
      <c r="L19" s="24"/>
      <c r="M19" s="22"/>
      <c r="N19" s="23"/>
      <c r="O19" s="23"/>
      <c r="P19" s="24"/>
      <c r="Q19" s="22"/>
      <c r="R19" s="23"/>
      <c r="S19" s="23"/>
      <c r="T19" s="24"/>
      <c r="U19" s="23"/>
      <c r="V19" s="25"/>
    </row>
    <row r="20" spans="1:22" s="27" customFormat="1" ht="165" hidden="1">
      <c r="A20" s="18"/>
      <c r="B20" s="19" t="s">
        <v>42</v>
      </c>
      <c r="C20" s="20" t="s">
        <v>43</v>
      </c>
      <c r="D20" s="21" t="s">
        <v>23</v>
      </c>
      <c r="E20" s="22"/>
      <c r="F20" s="23"/>
      <c r="G20" s="23"/>
      <c r="H20" s="24"/>
      <c r="I20" s="22"/>
      <c r="J20" s="23"/>
      <c r="K20" s="23"/>
      <c r="L20" s="24"/>
      <c r="M20" s="22"/>
      <c r="N20" s="23"/>
      <c r="O20" s="23"/>
      <c r="P20" s="24"/>
      <c r="Q20" s="22"/>
      <c r="R20" s="23"/>
      <c r="S20" s="23"/>
      <c r="T20" s="24"/>
      <c r="U20" s="23"/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22"/>
      <c r="F21" s="23"/>
      <c r="G21" s="23"/>
      <c r="H21" s="24"/>
      <c r="I21" s="22"/>
      <c r="J21" s="23"/>
      <c r="K21" s="23"/>
      <c r="L21" s="24"/>
      <c r="M21" s="22"/>
      <c r="N21" s="23"/>
      <c r="O21" s="23"/>
      <c r="P21" s="24"/>
      <c r="Q21" s="22"/>
      <c r="R21" s="23"/>
      <c r="S21" s="23"/>
      <c r="T21" s="24"/>
      <c r="U21" s="23"/>
      <c r="V21" s="25"/>
    </row>
    <row r="22" spans="1:22" s="27" customFormat="1" ht="90" hidden="1">
      <c r="A22" s="18"/>
      <c r="B22" s="19" t="s">
        <v>46</v>
      </c>
      <c r="C22" s="20" t="s">
        <v>47</v>
      </c>
      <c r="D22" s="21" t="s">
        <v>23</v>
      </c>
      <c r="E22" s="22"/>
      <c r="F22" s="23"/>
      <c r="G22" s="23"/>
      <c r="H22" s="24"/>
      <c r="I22" s="22"/>
      <c r="J22" s="23"/>
      <c r="K22" s="23"/>
      <c r="L22" s="24"/>
      <c r="M22" s="22"/>
      <c r="N22" s="23"/>
      <c r="O22" s="23"/>
      <c r="P22" s="24"/>
      <c r="Q22" s="22"/>
      <c r="R22" s="23"/>
      <c r="S22" s="23"/>
      <c r="T22" s="24"/>
      <c r="U22" s="23"/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22"/>
      <c r="F23" s="23"/>
      <c r="G23" s="23"/>
      <c r="H23" s="24"/>
      <c r="I23" s="22"/>
      <c r="J23" s="23"/>
      <c r="K23" s="23"/>
      <c r="L23" s="24"/>
      <c r="M23" s="22"/>
      <c r="N23" s="23"/>
      <c r="O23" s="23"/>
      <c r="P23" s="24"/>
      <c r="Q23" s="22"/>
      <c r="R23" s="23"/>
      <c r="S23" s="23"/>
      <c r="T23" s="24"/>
      <c r="U23" s="23"/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22"/>
      <c r="F24" s="23"/>
      <c r="G24" s="23"/>
      <c r="H24" s="24"/>
      <c r="I24" s="22"/>
      <c r="J24" s="23"/>
      <c r="K24" s="23"/>
      <c r="L24" s="24"/>
      <c r="M24" s="22"/>
      <c r="N24" s="23"/>
      <c r="O24" s="23"/>
      <c r="P24" s="24"/>
      <c r="Q24" s="22"/>
      <c r="R24" s="23"/>
      <c r="S24" s="23"/>
      <c r="T24" s="24"/>
      <c r="U24" s="23"/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22"/>
      <c r="F25" s="23"/>
      <c r="G25" s="23"/>
      <c r="H25" s="24"/>
      <c r="I25" s="22"/>
      <c r="J25" s="23"/>
      <c r="K25" s="23"/>
      <c r="L25" s="24"/>
      <c r="M25" s="22"/>
      <c r="N25" s="23"/>
      <c r="O25" s="23"/>
      <c r="P25" s="24"/>
      <c r="Q25" s="22"/>
      <c r="R25" s="23"/>
      <c r="S25" s="23"/>
      <c r="T25" s="24"/>
      <c r="U25" s="23"/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2"/>
      <c r="F26" s="23">
        <v>4700</v>
      </c>
      <c r="G26" s="23">
        <f>2916.254+6877.42+4681.387+21413.87</f>
        <v>35888.930999999997</v>
      </c>
      <c r="H26" s="24"/>
      <c r="I26" s="22"/>
      <c r="J26" s="23">
        <v>4700</v>
      </c>
      <c r="K26" s="23">
        <f>12153.083+14476.048+9904.904</f>
        <v>36534.035000000003</v>
      </c>
      <c r="L26" s="24"/>
      <c r="M26" s="22"/>
      <c r="N26" s="23">
        <f>3005+275+1420</f>
        <v>4700</v>
      </c>
      <c r="O26" s="23">
        <v>29783.95102</v>
      </c>
      <c r="P26" s="24"/>
      <c r="Q26" s="22"/>
      <c r="R26" s="23">
        <f>3005+275+1420</f>
        <v>4700</v>
      </c>
      <c r="S26" s="23">
        <v>29783.95102</v>
      </c>
      <c r="T26" s="24"/>
      <c r="U26" s="23" t="s">
        <v>132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2">
        <v>18592.599999999999</v>
      </c>
      <c r="F27" s="23"/>
      <c r="G27" s="23"/>
      <c r="H27" s="24"/>
      <c r="I27" s="22">
        <v>18592.599999999999</v>
      </c>
      <c r="J27" s="23"/>
      <c r="K27" s="23"/>
      <c r="L27" s="24"/>
      <c r="M27" s="22">
        <v>13983.4</v>
      </c>
      <c r="N27" s="23"/>
      <c r="O27" s="23"/>
      <c r="P27" s="24"/>
      <c r="Q27" s="22">
        <v>13983.4</v>
      </c>
      <c r="R27" s="23"/>
      <c r="S27" s="23"/>
      <c r="T27" s="24"/>
      <c r="U27" s="23" t="s">
        <v>132</v>
      </c>
      <c r="V27" s="26"/>
    </row>
    <row r="28" spans="1:22" s="27" customFormat="1" ht="90" hidden="1">
      <c r="A28" s="18"/>
      <c r="B28" s="19" t="s">
        <v>60</v>
      </c>
      <c r="C28" s="20" t="s">
        <v>61</v>
      </c>
      <c r="D28" s="21" t="s">
        <v>23</v>
      </c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  <c r="U28" s="23"/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2"/>
      <c r="F29" s="23"/>
      <c r="G29" s="23">
        <v>1550</v>
      </c>
      <c r="H29" s="24"/>
      <c r="I29" s="22"/>
      <c r="J29" s="23"/>
      <c r="K29" s="23">
        <v>1550</v>
      </c>
      <c r="L29" s="24"/>
      <c r="M29" s="22"/>
      <c r="N29" s="23"/>
      <c r="O29" s="23">
        <v>613.84433000000001</v>
      </c>
      <c r="P29" s="24"/>
      <c r="Q29" s="22"/>
      <c r="R29" s="23"/>
      <c r="S29" s="23">
        <v>613.84433000000001</v>
      </c>
      <c r="T29" s="24"/>
      <c r="U29" s="23" t="s">
        <v>132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2"/>
      <c r="F30" s="23"/>
      <c r="G30" s="23">
        <v>1330</v>
      </c>
      <c r="H30" s="24"/>
      <c r="I30" s="22"/>
      <c r="J30" s="23"/>
      <c r="K30" s="23">
        <v>1330</v>
      </c>
      <c r="L30" s="24"/>
      <c r="M30" s="22"/>
      <c r="N30" s="23"/>
      <c r="O30" s="23">
        <f>744.127</f>
        <v>744.12699999999995</v>
      </c>
      <c r="P30" s="24"/>
      <c r="Q30" s="22"/>
      <c r="R30" s="23"/>
      <c r="S30" s="23">
        <f>744.127</f>
        <v>744.12699999999995</v>
      </c>
      <c r="T30" s="24"/>
      <c r="U30" s="23" t="s">
        <v>132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51">
        <f t="shared" ref="E31:T31" si="1">SUM(E32:E52)</f>
        <v>14752.5</v>
      </c>
      <c r="F31" s="51">
        <f t="shared" si="1"/>
        <v>25435.200000000001</v>
      </c>
      <c r="G31" s="51">
        <f t="shared" si="1"/>
        <v>33697.100000000006</v>
      </c>
      <c r="H31" s="51">
        <f t="shared" si="1"/>
        <v>0</v>
      </c>
      <c r="I31" s="51">
        <f t="shared" si="1"/>
        <v>14752.5</v>
      </c>
      <c r="J31" s="51">
        <f t="shared" si="1"/>
        <v>25435.200000000001</v>
      </c>
      <c r="K31" s="51">
        <f t="shared" si="1"/>
        <v>33697.100000000006</v>
      </c>
      <c r="L31" s="51">
        <f t="shared" si="1"/>
        <v>0</v>
      </c>
      <c r="M31" s="51">
        <f t="shared" si="1"/>
        <v>10145.99964</v>
      </c>
      <c r="N31" s="51">
        <f t="shared" si="1"/>
        <v>23160.11836</v>
      </c>
      <c r="O31" s="51">
        <f t="shared" si="1"/>
        <v>22080.965320000003</v>
      </c>
      <c r="P31" s="51">
        <f t="shared" si="1"/>
        <v>0</v>
      </c>
      <c r="Q31" s="51">
        <f t="shared" si="1"/>
        <v>10145.99964</v>
      </c>
      <c r="R31" s="51">
        <f t="shared" si="1"/>
        <v>23160.11836</v>
      </c>
      <c r="S31" s="51">
        <f t="shared" si="1"/>
        <v>22080.965320000003</v>
      </c>
      <c r="T31" s="51">
        <f t="shared" si="1"/>
        <v>0</v>
      </c>
      <c r="U31" s="32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2"/>
      <c r="F32" s="23"/>
      <c r="G32" s="23">
        <f>5580+200</f>
        <v>5780</v>
      </c>
      <c r="H32" s="24"/>
      <c r="I32" s="22"/>
      <c r="J32" s="23"/>
      <c r="K32" s="23">
        <f>5580+200</f>
        <v>5780</v>
      </c>
      <c r="L32" s="24"/>
      <c r="M32" s="22"/>
      <c r="N32" s="23"/>
      <c r="O32" s="23">
        <v>3938.24584</v>
      </c>
      <c r="P32" s="24"/>
      <c r="Q32" s="22"/>
      <c r="R32" s="23"/>
      <c r="S32" s="23">
        <v>3938.24584</v>
      </c>
      <c r="T32" s="24"/>
      <c r="U32" s="23" t="s">
        <v>132</v>
      </c>
      <c r="V32" s="26"/>
    </row>
    <row r="33" spans="1:23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2"/>
      <c r="F33" s="23">
        <v>3000</v>
      </c>
      <c r="G33" s="23">
        <v>23771.200000000001</v>
      </c>
      <c r="H33" s="24"/>
      <c r="I33" s="22"/>
      <c r="J33" s="23">
        <v>3000</v>
      </c>
      <c r="K33" s="23">
        <v>23771.200000000001</v>
      </c>
      <c r="L33" s="24"/>
      <c r="M33" s="22"/>
      <c r="N33" s="23">
        <v>2250</v>
      </c>
      <c r="O33" s="23">
        <v>15197.861510000001</v>
      </c>
      <c r="P33" s="24"/>
      <c r="Q33" s="22"/>
      <c r="R33" s="23">
        <v>2250</v>
      </c>
      <c r="S33" s="23">
        <v>15197.861510000001</v>
      </c>
      <c r="T33" s="24"/>
      <c r="U33" s="23" t="s">
        <v>132</v>
      </c>
      <c r="V33" s="26"/>
    </row>
    <row r="34" spans="1:23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2"/>
      <c r="F34" s="23">
        <v>1185.8</v>
      </c>
      <c r="G34" s="23">
        <v>500</v>
      </c>
      <c r="H34" s="24"/>
      <c r="I34" s="22"/>
      <c r="J34" s="23">
        <v>1185.8</v>
      </c>
      <c r="K34" s="23">
        <v>500</v>
      </c>
      <c r="L34" s="24"/>
      <c r="M34" s="22"/>
      <c r="N34" s="23">
        <v>1115.4179999999999</v>
      </c>
      <c r="O34" s="23">
        <v>451.52600000000001</v>
      </c>
      <c r="P34" s="24"/>
      <c r="Q34" s="22"/>
      <c r="R34" s="23">
        <v>1115.4179999999999</v>
      </c>
      <c r="S34" s="23">
        <v>451.52600000000001</v>
      </c>
      <c r="T34" s="24"/>
      <c r="U34" s="23" t="s">
        <v>132</v>
      </c>
      <c r="V34" s="26"/>
    </row>
    <row r="35" spans="1:23" s="27" customFormat="1" ht="409.5" hidden="1">
      <c r="A35" s="18"/>
      <c r="B35" s="19" t="s">
        <v>78</v>
      </c>
      <c r="C35" s="20" t="s">
        <v>79</v>
      </c>
      <c r="D35" s="21" t="s">
        <v>23</v>
      </c>
      <c r="E35" s="22"/>
      <c r="F35" s="23"/>
      <c r="G35" s="23"/>
      <c r="H35" s="24"/>
      <c r="I35" s="22"/>
      <c r="J35" s="23"/>
      <c r="K35" s="23"/>
      <c r="L35" s="24"/>
      <c r="M35" s="22"/>
      <c r="N35" s="23"/>
      <c r="O35" s="23"/>
      <c r="P35" s="24"/>
      <c r="Q35" s="22"/>
      <c r="R35" s="23"/>
      <c r="S35" s="23"/>
      <c r="T35" s="24"/>
      <c r="U35" s="23"/>
      <c r="V35" s="26"/>
    </row>
    <row r="36" spans="1:23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2"/>
      <c r="F36" s="23">
        <v>2112</v>
      </c>
      <c r="G36" s="23">
        <v>288</v>
      </c>
      <c r="H36" s="24"/>
      <c r="I36" s="22"/>
      <c r="J36" s="23">
        <v>2112</v>
      </c>
      <c r="K36" s="23">
        <f>288</f>
        <v>288</v>
      </c>
      <c r="L36" s="24"/>
      <c r="M36" s="22"/>
      <c r="N36" s="23">
        <v>2112</v>
      </c>
      <c r="O36" s="23">
        <v>288</v>
      </c>
      <c r="P36" s="24"/>
      <c r="Q36" s="22"/>
      <c r="R36" s="23">
        <v>2112</v>
      </c>
      <c r="S36" s="23">
        <f>88+200</f>
        <v>288</v>
      </c>
      <c r="T36" s="24"/>
      <c r="U36" s="23" t="s">
        <v>133</v>
      </c>
      <c r="V36" s="26"/>
      <c r="W36" s="52"/>
    </row>
    <row r="37" spans="1:23" s="27" customFormat="1" ht="75" hidden="1">
      <c r="A37" s="18"/>
      <c r="B37" s="19" t="s">
        <v>83</v>
      </c>
      <c r="C37" s="20" t="s">
        <v>84</v>
      </c>
      <c r="D37" s="21" t="s">
        <v>23</v>
      </c>
      <c r="E37" s="22"/>
      <c r="F37" s="23"/>
      <c r="G37" s="23"/>
      <c r="H37" s="24"/>
      <c r="I37" s="22"/>
      <c r="J37" s="23"/>
      <c r="K37" s="23"/>
      <c r="L37" s="24"/>
      <c r="M37" s="22"/>
      <c r="N37" s="23"/>
      <c r="O37" s="23"/>
      <c r="P37" s="24"/>
      <c r="Q37" s="22"/>
      <c r="R37" s="23"/>
      <c r="S37" s="23"/>
      <c r="T37" s="24"/>
      <c r="U37" s="23"/>
      <c r="V37" s="26"/>
    </row>
    <row r="38" spans="1:23" s="27" customFormat="1" ht="75" hidden="1">
      <c r="A38" s="18"/>
      <c r="B38" s="19" t="s">
        <v>85</v>
      </c>
      <c r="C38" s="20" t="s">
        <v>86</v>
      </c>
      <c r="D38" s="21" t="s">
        <v>23</v>
      </c>
      <c r="E38" s="22"/>
      <c r="F38" s="23"/>
      <c r="G38" s="23"/>
      <c r="H38" s="24"/>
      <c r="I38" s="22"/>
      <c r="J38" s="23"/>
      <c r="K38" s="23"/>
      <c r="L38" s="24"/>
      <c r="M38" s="22"/>
      <c r="N38" s="23"/>
      <c r="O38" s="23"/>
      <c r="P38" s="24"/>
      <c r="Q38" s="22"/>
      <c r="R38" s="23"/>
      <c r="S38" s="23"/>
      <c r="T38" s="24"/>
      <c r="U38" s="23"/>
      <c r="V38" s="26"/>
    </row>
    <row r="39" spans="1:23" s="27" customFormat="1" ht="90" hidden="1">
      <c r="A39" s="18"/>
      <c r="B39" s="19" t="s">
        <v>87</v>
      </c>
      <c r="C39" s="20" t="s">
        <v>88</v>
      </c>
      <c r="D39" s="21" t="s">
        <v>23</v>
      </c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  <c r="U39" s="23"/>
      <c r="V39" s="26"/>
    </row>
    <row r="40" spans="1:23" s="27" customFormat="1" ht="225" hidden="1">
      <c r="A40" s="18"/>
      <c r="B40" s="19" t="s">
        <v>89</v>
      </c>
      <c r="C40" s="20" t="s">
        <v>90</v>
      </c>
      <c r="D40" s="21" t="s">
        <v>23</v>
      </c>
      <c r="E40" s="22"/>
      <c r="F40" s="23"/>
      <c r="G40" s="23"/>
      <c r="H40" s="24"/>
      <c r="I40" s="22"/>
      <c r="J40" s="23"/>
      <c r="K40" s="23"/>
      <c r="L40" s="24"/>
      <c r="M40" s="22"/>
      <c r="N40" s="23"/>
      <c r="O40" s="23"/>
      <c r="P40" s="24"/>
      <c r="Q40" s="22"/>
      <c r="R40" s="23"/>
      <c r="S40" s="23"/>
      <c r="T40" s="24"/>
      <c r="U40" s="23"/>
      <c r="V40" s="26"/>
    </row>
    <row r="41" spans="1:23" s="27" customFormat="1" ht="210">
      <c r="A41" s="18"/>
      <c r="B41" s="19" t="s">
        <v>91</v>
      </c>
      <c r="C41" s="20" t="s">
        <v>92</v>
      </c>
      <c r="D41" s="21" t="s">
        <v>23</v>
      </c>
      <c r="E41" s="22"/>
      <c r="F41" s="23"/>
      <c r="G41" s="23">
        <v>790</v>
      </c>
      <c r="H41" s="24"/>
      <c r="I41" s="22"/>
      <c r="J41" s="23"/>
      <c r="K41" s="23">
        <v>790</v>
      </c>
      <c r="L41" s="24"/>
      <c r="M41" s="22"/>
      <c r="N41" s="23"/>
      <c r="O41" s="23">
        <v>83</v>
      </c>
      <c r="P41" s="24"/>
      <c r="Q41" s="22"/>
      <c r="R41" s="23"/>
      <c r="S41" s="23">
        <v>83</v>
      </c>
      <c r="T41" s="24"/>
      <c r="U41" s="23" t="s">
        <v>132</v>
      </c>
      <c r="V41" s="26"/>
    </row>
    <row r="42" spans="1:23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2"/>
      <c r="F42" s="23"/>
      <c r="G42" s="23">
        <v>200</v>
      </c>
      <c r="H42" s="24"/>
      <c r="I42" s="22"/>
      <c r="J42" s="23"/>
      <c r="K42" s="23">
        <v>200</v>
      </c>
      <c r="L42" s="24"/>
      <c r="M42" s="22"/>
      <c r="N42" s="23"/>
      <c r="O42" s="23">
        <v>177</v>
      </c>
      <c r="P42" s="24"/>
      <c r="Q42" s="22"/>
      <c r="R42" s="23"/>
      <c r="S42" s="23">
        <v>177</v>
      </c>
      <c r="T42" s="24"/>
      <c r="U42" s="23" t="s">
        <v>132</v>
      </c>
      <c r="V42" s="26"/>
    </row>
    <row r="43" spans="1:23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2"/>
      <c r="F43" s="23"/>
      <c r="G43" s="23">
        <v>200</v>
      </c>
      <c r="H43" s="24"/>
      <c r="I43" s="22"/>
      <c r="J43" s="23"/>
      <c r="K43" s="23">
        <v>200</v>
      </c>
      <c r="L43" s="24"/>
      <c r="M43" s="22"/>
      <c r="N43" s="23"/>
      <c r="O43" s="23">
        <v>129.982</v>
      </c>
      <c r="P43" s="24"/>
      <c r="Q43" s="22"/>
      <c r="R43" s="23"/>
      <c r="S43" s="23">
        <v>129.982</v>
      </c>
      <c r="T43" s="24"/>
      <c r="U43" s="23" t="s">
        <v>132</v>
      </c>
      <c r="V43" s="26"/>
    </row>
    <row r="44" spans="1:23" s="27" customFormat="1" ht="90">
      <c r="A44" s="18"/>
      <c r="B44" s="19" t="s">
        <v>99</v>
      </c>
      <c r="C44" s="20" t="s">
        <v>100</v>
      </c>
      <c r="D44" s="21" t="s">
        <v>23</v>
      </c>
      <c r="E44" s="22"/>
      <c r="F44" s="23"/>
      <c r="G44" s="23">
        <v>100</v>
      </c>
      <c r="H44" s="24"/>
      <c r="I44" s="22"/>
      <c r="J44" s="23"/>
      <c r="K44" s="23">
        <v>100</v>
      </c>
      <c r="L44" s="24"/>
      <c r="M44" s="22"/>
      <c r="N44" s="23"/>
      <c r="O44" s="23">
        <v>0</v>
      </c>
      <c r="P44" s="24"/>
      <c r="Q44" s="22"/>
      <c r="R44" s="23"/>
      <c r="S44" s="23">
        <v>0</v>
      </c>
      <c r="T44" s="24"/>
      <c r="U44" s="23" t="s">
        <v>132</v>
      </c>
      <c r="V44" s="26"/>
    </row>
    <row r="45" spans="1:23" s="27" customFormat="1" ht="375" hidden="1">
      <c r="A45" s="18"/>
      <c r="B45" s="19" t="s">
        <v>101</v>
      </c>
      <c r="C45" s="20" t="s">
        <v>102</v>
      </c>
      <c r="D45" s="21" t="s">
        <v>23</v>
      </c>
      <c r="E45" s="22"/>
      <c r="F45" s="23"/>
      <c r="G45" s="23"/>
      <c r="H45" s="24"/>
      <c r="I45" s="22"/>
      <c r="J45" s="23"/>
      <c r="K45" s="23"/>
      <c r="L45" s="24"/>
      <c r="M45" s="22"/>
      <c r="N45" s="23"/>
      <c r="O45" s="23"/>
      <c r="P45" s="24"/>
      <c r="Q45" s="22"/>
      <c r="R45" s="23"/>
      <c r="S45" s="23"/>
      <c r="T45" s="24"/>
      <c r="U45" s="23"/>
      <c r="V45" s="26"/>
    </row>
    <row r="46" spans="1:23" s="27" customFormat="1" ht="150" hidden="1">
      <c r="A46" s="18"/>
      <c r="B46" s="19" t="s">
        <v>103</v>
      </c>
      <c r="C46" s="20" t="s">
        <v>104</v>
      </c>
      <c r="D46" s="21" t="s">
        <v>23</v>
      </c>
      <c r="E46" s="22"/>
      <c r="F46" s="23"/>
      <c r="G46" s="23"/>
      <c r="H46" s="24"/>
      <c r="I46" s="22"/>
      <c r="J46" s="23"/>
      <c r="K46" s="23"/>
      <c r="L46" s="24"/>
      <c r="M46" s="22"/>
      <c r="N46" s="23"/>
      <c r="O46" s="23"/>
      <c r="P46" s="24"/>
      <c r="Q46" s="22"/>
      <c r="R46" s="23"/>
      <c r="S46" s="23"/>
      <c r="T46" s="24"/>
      <c r="U46" s="23"/>
      <c r="V46" s="26"/>
    </row>
    <row r="47" spans="1:23" s="27" customFormat="1" ht="225">
      <c r="A47" s="18"/>
      <c r="B47" s="19" t="s">
        <v>105</v>
      </c>
      <c r="C47" s="20" t="s">
        <v>128</v>
      </c>
      <c r="D47" s="21" t="s">
        <v>23</v>
      </c>
      <c r="E47" s="22"/>
      <c r="F47" s="23">
        <v>14478.7</v>
      </c>
      <c r="G47" s="23">
        <v>1259.0999999999999</v>
      </c>
      <c r="H47" s="24"/>
      <c r="I47" s="22"/>
      <c r="J47" s="23">
        <v>14478.7</v>
      </c>
      <c r="K47" s="23">
        <v>1259.0999999999999</v>
      </c>
      <c r="L47" s="24"/>
      <c r="M47" s="22"/>
      <c r="N47" s="23">
        <v>14478.7</v>
      </c>
      <c r="O47" s="23">
        <v>1259.0999999999999</v>
      </c>
      <c r="P47" s="24"/>
      <c r="Q47" s="22"/>
      <c r="R47" s="23">
        <v>14478.7</v>
      </c>
      <c r="S47" s="23">
        <v>1259.0999999999999</v>
      </c>
      <c r="T47" s="24"/>
      <c r="U47" s="23" t="s">
        <v>133</v>
      </c>
      <c r="V47" s="26"/>
      <c r="W47" s="52"/>
    </row>
    <row r="48" spans="1:23" s="27" customFormat="1" ht="300" hidden="1">
      <c r="A48" s="18"/>
      <c r="B48" s="19" t="s">
        <v>107</v>
      </c>
      <c r="C48" s="20" t="s">
        <v>108</v>
      </c>
      <c r="D48" s="21" t="s">
        <v>23</v>
      </c>
      <c r="E48" s="22"/>
      <c r="F48" s="23"/>
      <c r="G48" s="23"/>
      <c r="H48" s="24"/>
      <c r="I48" s="22"/>
      <c r="J48" s="23"/>
      <c r="K48" s="23"/>
      <c r="L48" s="24"/>
      <c r="M48" s="22"/>
      <c r="N48" s="23"/>
      <c r="O48" s="23"/>
      <c r="P48" s="24"/>
      <c r="Q48" s="22"/>
      <c r="R48" s="23"/>
      <c r="S48" s="23"/>
      <c r="T48" s="24"/>
      <c r="U48" s="23"/>
      <c r="V48" s="26"/>
    </row>
    <row r="49" spans="1:22" s="27" customFormat="1" ht="330" hidden="1">
      <c r="A49" s="18"/>
      <c r="B49" s="19" t="s">
        <v>109</v>
      </c>
      <c r="C49" s="20" t="s">
        <v>110</v>
      </c>
      <c r="D49" s="21" t="s">
        <v>23</v>
      </c>
      <c r="E49" s="22"/>
      <c r="F49" s="23"/>
      <c r="G49" s="23"/>
      <c r="H49" s="24"/>
      <c r="I49" s="22"/>
      <c r="J49" s="23"/>
      <c r="K49" s="23"/>
      <c r="L49" s="24"/>
      <c r="M49" s="22"/>
      <c r="N49" s="23"/>
      <c r="O49" s="23"/>
      <c r="P49" s="24"/>
      <c r="Q49" s="22"/>
      <c r="R49" s="23"/>
      <c r="S49" s="23"/>
      <c r="T49" s="24"/>
      <c r="U49" s="23"/>
      <c r="V49" s="26"/>
    </row>
    <row r="50" spans="1:22" s="27" customFormat="1" ht="195" hidden="1">
      <c r="A50" s="18"/>
      <c r="B50" s="19" t="s">
        <v>111</v>
      </c>
      <c r="C50" s="20" t="s">
        <v>112</v>
      </c>
      <c r="D50" s="21" t="s">
        <v>23</v>
      </c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  <c r="U50" s="23"/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2">
        <v>14752.5</v>
      </c>
      <c r="F51" s="23">
        <v>4658.7</v>
      </c>
      <c r="G51" s="23">
        <v>808.8</v>
      </c>
      <c r="H51" s="24"/>
      <c r="I51" s="22">
        <v>14752.5</v>
      </c>
      <c r="J51" s="23">
        <v>4658.7</v>
      </c>
      <c r="K51" s="23">
        <v>808.8</v>
      </c>
      <c r="L51" s="24"/>
      <c r="M51" s="22">
        <v>10145.99964</v>
      </c>
      <c r="N51" s="23">
        <v>3204.00036</v>
      </c>
      <c r="O51" s="23">
        <v>556.24996999999996</v>
      </c>
      <c r="P51" s="24"/>
      <c r="Q51" s="22">
        <v>10145.99964</v>
      </c>
      <c r="R51" s="23">
        <v>3204.00036</v>
      </c>
      <c r="S51" s="23">
        <v>556.24996999999996</v>
      </c>
      <c r="T51" s="24"/>
      <c r="U51" s="23" t="s">
        <v>132</v>
      </c>
      <c r="V51" s="26"/>
    </row>
    <row r="52" spans="1:22" s="27" customFormat="1" ht="120" hidden="1">
      <c r="A52" s="18"/>
      <c r="B52" s="19" t="s">
        <v>116</v>
      </c>
      <c r="C52" s="20" t="s">
        <v>117</v>
      </c>
      <c r="D52" s="21" t="s">
        <v>23</v>
      </c>
      <c r="E52" s="22"/>
      <c r="F52" s="23"/>
      <c r="G52" s="23"/>
      <c r="H52" s="24"/>
      <c r="I52" s="22"/>
      <c r="J52" s="23"/>
      <c r="K52" s="23"/>
      <c r="L52" s="24"/>
      <c r="M52" s="22"/>
      <c r="N52" s="23"/>
      <c r="O52" s="23"/>
      <c r="P52" s="24"/>
      <c r="Q52" s="22"/>
      <c r="R52" s="23"/>
      <c r="S52" s="23"/>
      <c r="T52" s="24"/>
      <c r="U52" s="23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75">
        <f t="shared" ref="E53:T53" si="2">E12+E31</f>
        <v>33345.1</v>
      </c>
      <c r="F53" s="76">
        <f t="shared" si="2"/>
        <v>406424.10000000003</v>
      </c>
      <c r="G53" s="76">
        <f t="shared" si="2"/>
        <v>234050.37700000001</v>
      </c>
      <c r="H53" s="77">
        <f t="shared" si="2"/>
        <v>0</v>
      </c>
      <c r="I53" s="75">
        <f t="shared" si="2"/>
        <v>33345.1</v>
      </c>
      <c r="J53" s="76">
        <f t="shared" si="2"/>
        <v>406424.10000000003</v>
      </c>
      <c r="K53" s="76">
        <f t="shared" si="2"/>
        <v>243454.88800000001</v>
      </c>
      <c r="L53" s="77">
        <f t="shared" si="2"/>
        <v>0</v>
      </c>
      <c r="M53" s="75">
        <f t="shared" si="2"/>
        <v>24129.39964</v>
      </c>
      <c r="N53" s="75">
        <f t="shared" si="2"/>
        <v>331445.93682</v>
      </c>
      <c r="O53" s="75">
        <f t="shared" si="2"/>
        <v>160224.28375</v>
      </c>
      <c r="P53" s="75">
        <f t="shared" si="2"/>
        <v>0</v>
      </c>
      <c r="Q53" s="75">
        <f t="shared" si="2"/>
        <v>24129.39964</v>
      </c>
      <c r="R53" s="75">
        <f t="shared" si="2"/>
        <v>331445.93682</v>
      </c>
      <c r="S53" s="75">
        <f t="shared" si="2"/>
        <v>160224.28375</v>
      </c>
      <c r="T53" s="75">
        <f t="shared" si="2"/>
        <v>0</v>
      </c>
      <c r="U53" s="84"/>
      <c r="V53" s="80"/>
    </row>
    <row r="54" spans="1:22" s="17" customFormat="1" ht="14.25">
      <c r="A54" s="9"/>
      <c r="B54" s="73"/>
      <c r="C54" s="73"/>
      <c r="D54" s="74"/>
      <c r="E54" s="75"/>
      <c r="F54" s="76"/>
      <c r="G54" s="76"/>
      <c r="H54" s="77"/>
      <c r="I54" s="75"/>
      <c r="J54" s="76"/>
      <c r="K54" s="76"/>
      <c r="L54" s="77"/>
      <c r="M54" s="75"/>
      <c r="N54" s="75"/>
      <c r="O54" s="75"/>
      <c r="P54" s="75"/>
      <c r="Q54" s="75"/>
      <c r="R54" s="75"/>
      <c r="S54" s="75"/>
      <c r="T54" s="75"/>
      <c r="U54" s="84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53"/>
      <c r="R55" s="53"/>
      <c r="S55" s="53"/>
      <c r="T55" s="53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A09600"/>
  </sheetPr>
  <dimension ref="A1:AMK63"/>
  <sheetViews>
    <sheetView topLeftCell="B1" zoomScale="85" zoomScaleNormal="85" zoomScalePageLayoutView="75" workbookViewId="0">
      <selection activeCell="N14" sqref="N1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16" width="13.7109375" style="2" customWidth="1"/>
    <col min="17" max="20" width="13.7109375" style="42" customWidth="1"/>
    <col min="21" max="21" width="14.42578125" style="2" customWidth="1"/>
    <col min="22" max="22" width="10.5703125" style="2" customWidth="1"/>
    <col min="23" max="1025" width="9.140625" style="2" customWidth="1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134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85" t="s">
        <v>5</v>
      </c>
      <c r="C9" s="86" t="s">
        <v>6</v>
      </c>
      <c r="D9" s="86" t="s">
        <v>7</v>
      </c>
      <c r="E9" s="86" t="s">
        <v>8</v>
      </c>
      <c r="F9" s="86"/>
      <c r="G9" s="86"/>
      <c r="H9" s="86"/>
      <c r="I9" s="86" t="s">
        <v>9</v>
      </c>
      <c r="J9" s="86"/>
      <c r="K9" s="86"/>
      <c r="L9" s="86"/>
      <c r="M9" s="86" t="s">
        <v>10</v>
      </c>
      <c r="N9" s="86"/>
      <c r="O9" s="86"/>
      <c r="P9" s="86"/>
      <c r="Q9" s="87" t="s">
        <v>11</v>
      </c>
      <c r="R9" s="87"/>
      <c r="S9" s="87"/>
      <c r="T9" s="87"/>
      <c r="U9" s="86" t="s">
        <v>12</v>
      </c>
      <c r="V9" s="86" t="s">
        <v>13</v>
      </c>
    </row>
    <row r="10" spans="1:22" ht="73.5" customHeight="1">
      <c r="B10" s="85"/>
      <c r="C10" s="86"/>
      <c r="D10" s="86"/>
      <c r="E10" s="54" t="s">
        <v>14</v>
      </c>
      <c r="F10" s="54" t="s">
        <v>15</v>
      </c>
      <c r="G10" s="54" t="s">
        <v>16</v>
      </c>
      <c r="H10" s="54" t="s">
        <v>17</v>
      </c>
      <c r="I10" s="54" t="s">
        <v>14</v>
      </c>
      <c r="J10" s="54" t="s">
        <v>15</v>
      </c>
      <c r="K10" s="54" t="s">
        <v>16</v>
      </c>
      <c r="L10" s="54" t="s">
        <v>17</v>
      </c>
      <c r="M10" s="54" t="s">
        <v>14</v>
      </c>
      <c r="N10" s="54" t="s">
        <v>15</v>
      </c>
      <c r="O10" s="54" t="s">
        <v>16</v>
      </c>
      <c r="P10" s="54" t="s">
        <v>17</v>
      </c>
      <c r="Q10" s="55" t="s">
        <v>14</v>
      </c>
      <c r="R10" s="55" t="s">
        <v>15</v>
      </c>
      <c r="S10" s="55" t="s">
        <v>16</v>
      </c>
      <c r="T10" s="55" t="s">
        <v>17</v>
      </c>
      <c r="U10" s="86"/>
      <c r="V10" s="86"/>
    </row>
    <row r="11" spans="1:2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6">
        <v>6</v>
      </c>
      <c r="H11" s="56">
        <v>7</v>
      </c>
      <c r="I11" s="56">
        <v>8</v>
      </c>
      <c r="J11" s="56">
        <v>9</v>
      </c>
      <c r="K11" s="56">
        <v>10</v>
      </c>
      <c r="L11" s="56">
        <v>11</v>
      </c>
      <c r="M11" s="56">
        <v>12</v>
      </c>
      <c r="N11" s="56">
        <v>13</v>
      </c>
      <c r="O11" s="56">
        <v>14</v>
      </c>
      <c r="P11" s="56">
        <v>15</v>
      </c>
      <c r="Q11" s="57">
        <v>16</v>
      </c>
      <c r="R11" s="57">
        <v>17</v>
      </c>
      <c r="S11" s="57">
        <v>18</v>
      </c>
      <c r="T11" s="57">
        <v>19</v>
      </c>
      <c r="U11" s="56">
        <v>20</v>
      </c>
      <c r="V11" s="56">
        <v>21</v>
      </c>
    </row>
    <row r="12" spans="1:22" s="17" customFormat="1" ht="71.25">
      <c r="A12" s="9"/>
      <c r="B12" s="29" t="s">
        <v>18</v>
      </c>
      <c r="C12" s="30" t="s">
        <v>19</v>
      </c>
      <c r="D12" s="30"/>
      <c r="E12" s="58">
        <f t="shared" ref="E12:T12" si="0">SUM(E13:E30)</f>
        <v>18021.5</v>
      </c>
      <c r="F12" s="58">
        <f t="shared" si="0"/>
        <v>383016.39999999997</v>
      </c>
      <c r="G12" s="58">
        <f t="shared" si="0"/>
        <v>216978.508</v>
      </c>
      <c r="H12" s="58">
        <f t="shared" si="0"/>
        <v>0</v>
      </c>
      <c r="I12" s="58">
        <f t="shared" si="0"/>
        <v>18021.5</v>
      </c>
      <c r="J12" s="58">
        <f t="shared" si="0"/>
        <v>383016.39999999997</v>
      </c>
      <c r="K12" s="58">
        <f t="shared" si="0"/>
        <v>216978.508</v>
      </c>
      <c r="L12" s="58">
        <f t="shared" si="0"/>
        <v>0</v>
      </c>
      <c r="M12" s="58">
        <f t="shared" si="0"/>
        <v>17695.07288</v>
      </c>
      <c r="N12" s="58">
        <f t="shared" si="0"/>
        <v>383016.39999999997</v>
      </c>
      <c r="O12" s="58">
        <f t="shared" si="0"/>
        <v>216832.19339999996</v>
      </c>
      <c r="P12" s="58">
        <f t="shared" si="0"/>
        <v>0</v>
      </c>
      <c r="Q12" s="58">
        <f t="shared" si="0"/>
        <v>17695.07288</v>
      </c>
      <c r="R12" s="58">
        <f t="shared" si="0"/>
        <v>383016.39999999997</v>
      </c>
      <c r="S12" s="58">
        <f t="shared" si="0"/>
        <v>216832.19339999996</v>
      </c>
      <c r="T12" s="58">
        <f t="shared" si="0"/>
        <v>0</v>
      </c>
      <c r="U12" s="32"/>
      <c r="V12" s="34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23"/>
      <c r="F13" s="23">
        <v>134612.1</v>
      </c>
      <c r="G13" s="23">
        <v>57427.093000000001</v>
      </c>
      <c r="H13" s="23"/>
      <c r="I13" s="23"/>
      <c r="J13" s="23">
        <v>134612.1</v>
      </c>
      <c r="K13" s="23">
        <v>57427.093000000001</v>
      </c>
      <c r="L13" s="23"/>
      <c r="M13" s="23"/>
      <c r="N13" s="23">
        <v>134612.1</v>
      </c>
      <c r="O13" s="23">
        <v>57400.289709999997</v>
      </c>
      <c r="P13" s="23"/>
      <c r="Q13" s="23"/>
      <c r="R13" s="23">
        <v>134612.1</v>
      </c>
      <c r="S13" s="23">
        <v>57400.289709999997</v>
      </c>
      <c r="T13" s="23"/>
      <c r="U13" s="23" t="s">
        <v>135</v>
      </c>
      <c r="V13" s="26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23"/>
      <c r="F14" s="23">
        <v>232875</v>
      </c>
      <c r="G14" s="23">
        <v>78744.707999999999</v>
      </c>
      <c r="H14" s="23"/>
      <c r="I14" s="23"/>
      <c r="J14" s="23">
        <v>232875</v>
      </c>
      <c r="K14" s="23">
        <v>78744.707999999999</v>
      </c>
      <c r="L14" s="23"/>
      <c r="M14" s="23"/>
      <c r="N14" s="23">
        <v>232875</v>
      </c>
      <c r="O14" s="23">
        <v>78625.220600000001</v>
      </c>
      <c r="P14" s="23"/>
      <c r="Q14" s="23"/>
      <c r="R14" s="23">
        <v>232875</v>
      </c>
      <c r="S14" s="23">
        <v>78625.220600000001</v>
      </c>
      <c r="T14" s="23"/>
      <c r="U14" s="23" t="s">
        <v>135</v>
      </c>
      <c r="V14" s="26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23"/>
      <c r="F15" s="23"/>
      <c r="G15" s="23">
        <v>37214.578999999998</v>
      </c>
      <c r="H15" s="23"/>
      <c r="I15" s="23"/>
      <c r="J15" s="23"/>
      <c r="K15" s="23">
        <v>37214.578999999998</v>
      </c>
      <c r="L15" s="23"/>
      <c r="M15" s="23"/>
      <c r="N15" s="23"/>
      <c r="O15" s="23">
        <v>37214.577879999997</v>
      </c>
      <c r="P15" s="23"/>
      <c r="Q15" s="23"/>
      <c r="R15" s="23"/>
      <c r="S15" s="23">
        <v>37214.577879999997</v>
      </c>
      <c r="T15" s="23"/>
      <c r="U15" s="23" t="s">
        <v>135</v>
      </c>
      <c r="V15" s="26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23"/>
      <c r="F16" s="23">
        <f>6224.6+391</f>
        <v>6615.6</v>
      </c>
      <c r="G16" s="23"/>
      <c r="H16" s="23"/>
      <c r="I16" s="23"/>
      <c r="J16" s="23">
        <f>6224.6+391</f>
        <v>6615.6</v>
      </c>
      <c r="K16" s="23"/>
      <c r="L16" s="23"/>
      <c r="M16" s="23"/>
      <c r="N16" s="23">
        <f>6224.6+391</f>
        <v>6615.6</v>
      </c>
      <c r="O16" s="23"/>
      <c r="P16" s="23"/>
      <c r="Q16" s="23"/>
      <c r="R16" s="23">
        <f>6224.6+391</f>
        <v>6615.6</v>
      </c>
      <c r="S16" s="23"/>
      <c r="T16" s="23"/>
      <c r="U16" s="23" t="s">
        <v>135</v>
      </c>
      <c r="V16" s="26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23"/>
      <c r="F17" s="23">
        <f>4522.5-1000</f>
        <v>3522.5</v>
      </c>
      <c r="G17" s="23"/>
      <c r="H17" s="23"/>
      <c r="I17" s="23"/>
      <c r="J17" s="23">
        <f>4522.5-1000</f>
        <v>3522.5</v>
      </c>
      <c r="K17" s="23"/>
      <c r="L17" s="23"/>
      <c r="M17" s="23"/>
      <c r="N17" s="23">
        <f>4522.5-1000</f>
        <v>3522.5</v>
      </c>
      <c r="O17" s="23"/>
      <c r="P17" s="23"/>
      <c r="Q17" s="23"/>
      <c r="R17" s="23">
        <f>4522.5-1000</f>
        <v>3522.5</v>
      </c>
      <c r="S17" s="23"/>
      <c r="T17" s="23"/>
      <c r="U17" s="23" t="s">
        <v>135</v>
      </c>
      <c r="V17" s="26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23"/>
      <c r="F18" s="23">
        <v>691.2</v>
      </c>
      <c r="G18" s="23"/>
      <c r="H18" s="23"/>
      <c r="I18" s="23"/>
      <c r="J18" s="23">
        <v>691.2</v>
      </c>
      <c r="K18" s="23"/>
      <c r="L18" s="23"/>
      <c r="M18" s="23"/>
      <c r="N18" s="23">
        <v>691.2</v>
      </c>
      <c r="O18" s="23"/>
      <c r="P18" s="23"/>
      <c r="Q18" s="23"/>
      <c r="R18" s="23">
        <v>691.2</v>
      </c>
      <c r="S18" s="23"/>
      <c r="T18" s="23"/>
      <c r="U18" s="23" t="s">
        <v>135</v>
      </c>
      <c r="V18" s="25"/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 t="s">
        <v>135</v>
      </c>
      <c r="V19" s="25"/>
    </row>
    <row r="20" spans="1:22" s="27" customFormat="1" ht="165" hidden="1">
      <c r="A20" s="18"/>
      <c r="B20" s="19" t="s">
        <v>42</v>
      </c>
      <c r="C20" s="20" t="s">
        <v>43</v>
      </c>
      <c r="D20" s="21" t="s">
        <v>23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 t="s">
        <v>135</v>
      </c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 t="s">
        <v>135</v>
      </c>
      <c r="V21" s="25"/>
    </row>
    <row r="22" spans="1:22" s="27" customFormat="1" ht="90" hidden="1">
      <c r="A22" s="18"/>
      <c r="B22" s="19" t="s">
        <v>46</v>
      </c>
      <c r="C22" s="20" t="s">
        <v>47</v>
      </c>
      <c r="D22" s="21" t="s">
        <v>23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 t="s">
        <v>135</v>
      </c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 t="s">
        <v>135</v>
      </c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 t="s">
        <v>135</v>
      </c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 t="s">
        <v>135</v>
      </c>
      <c r="V25" s="25"/>
    </row>
    <row r="26" spans="1:22" s="27" customFormat="1" ht="105">
      <c r="A26" s="18" t="s">
        <v>54</v>
      </c>
      <c r="B26" s="19" t="s">
        <v>55</v>
      </c>
      <c r="C26" s="20" t="s">
        <v>56</v>
      </c>
      <c r="D26" s="21" t="s">
        <v>23</v>
      </c>
      <c r="E26" s="23"/>
      <c r="F26" s="23">
        <v>4700</v>
      </c>
      <c r="G26" s="23">
        <v>41142.292000000001</v>
      </c>
      <c r="H26" s="23"/>
      <c r="I26" s="23"/>
      <c r="J26" s="23">
        <v>4700</v>
      </c>
      <c r="K26" s="23">
        <v>41142.292000000001</v>
      </c>
      <c r="L26" s="23"/>
      <c r="M26" s="23"/>
      <c r="N26" s="23">
        <v>4700</v>
      </c>
      <c r="O26" s="23">
        <v>41142.269209999999</v>
      </c>
      <c r="P26" s="23"/>
      <c r="Q26" s="23"/>
      <c r="R26" s="23">
        <v>4700</v>
      </c>
      <c r="S26" s="23">
        <v>41142.269209999999</v>
      </c>
      <c r="T26" s="23"/>
      <c r="U26" s="23" t="s">
        <v>135</v>
      </c>
      <c r="V26" s="26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23">
        <v>18021.5</v>
      </c>
      <c r="F27" s="23"/>
      <c r="G27" s="23"/>
      <c r="H27" s="23"/>
      <c r="I27" s="23">
        <v>18021.5</v>
      </c>
      <c r="J27" s="23"/>
      <c r="K27" s="23"/>
      <c r="L27" s="23"/>
      <c r="M27" s="23">
        <v>17695.07288</v>
      </c>
      <c r="N27" s="23"/>
      <c r="O27" s="23"/>
      <c r="P27" s="23"/>
      <c r="Q27" s="23">
        <v>17695.07288</v>
      </c>
      <c r="R27" s="23"/>
      <c r="S27" s="23"/>
      <c r="T27" s="23"/>
      <c r="U27" s="23" t="s">
        <v>135</v>
      </c>
      <c r="V27" s="26"/>
    </row>
    <row r="28" spans="1:22" s="27" customFormat="1" ht="90" hidden="1">
      <c r="A28" s="18"/>
      <c r="B28" s="19" t="s">
        <v>60</v>
      </c>
      <c r="C28" s="20" t="s">
        <v>61</v>
      </c>
      <c r="D28" s="21" t="s">
        <v>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 t="s">
        <v>135</v>
      </c>
      <c r="V28" s="26"/>
    </row>
    <row r="29" spans="1:22" s="27" customFormat="1" ht="75">
      <c r="A29" s="18"/>
      <c r="B29" s="19" t="s">
        <v>62</v>
      </c>
      <c r="C29" s="20" t="s">
        <v>63</v>
      </c>
      <c r="D29" s="21" t="s">
        <v>23</v>
      </c>
      <c r="E29" s="23"/>
      <c r="F29" s="23"/>
      <c r="G29" s="23">
        <v>987.93</v>
      </c>
      <c r="H29" s="23"/>
      <c r="I29" s="23"/>
      <c r="J29" s="23"/>
      <c r="K29" s="23">
        <v>987.93</v>
      </c>
      <c r="L29" s="23"/>
      <c r="M29" s="23"/>
      <c r="N29" s="23"/>
      <c r="O29" s="23">
        <v>987.93</v>
      </c>
      <c r="P29" s="23"/>
      <c r="Q29" s="23"/>
      <c r="R29" s="23"/>
      <c r="S29" s="23">
        <v>987.93</v>
      </c>
      <c r="T29" s="23"/>
      <c r="U29" s="23" t="s">
        <v>135</v>
      </c>
      <c r="V29" s="26"/>
    </row>
    <row r="30" spans="1:22" s="27" customFormat="1" ht="75">
      <c r="A30" s="18" t="s">
        <v>64</v>
      </c>
      <c r="B30" s="19" t="s">
        <v>65</v>
      </c>
      <c r="C30" s="20" t="s">
        <v>66</v>
      </c>
      <c r="D30" s="21" t="s">
        <v>23</v>
      </c>
      <c r="E30" s="23"/>
      <c r="F30" s="23"/>
      <c r="G30" s="23">
        <v>1461.9059999999999</v>
      </c>
      <c r="H30" s="23"/>
      <c r="I30" s="23"/>
      <c r="J30" s="23"/>
      <c r="K30" s="23">
        <v>1461.9059999999999</v>
      </c>
      <c r="L30" s="23"/>
      <c r="M30" s="23"/>
      <c r="N30" s="23"/>
      <c r="O30" s="23">
        <v>1461.9059999999999</v>
      </c>
      <c r="P30" s="23"/>
      <c r="Q30" s="23"/>
      <c r="R30" s="23"/>
      <c r="S30" s="23">
        <v>1461.9059999999999</v>
      </c>
      <c r="T30" s="23"/>
      <c r="U30" s="23" t="s">
        <v>135</v>
      </c>
      <c r="V30" s="26"/>
    </row>
    <row r="31" spans="1:22" s="17" customFormat="1" ht="85.5">
      <c r="A31" s="9"/>
      <c r="B31" s="29" t="s">
        <v>67</v>
      </c>
      <c r="C31" s="30" t="s">
        <v>68</v>
      </c>
      <c r="D31" s="30"/>
      <c r="E31" s="58">
        <f t="shared" ref="E31:T31" si="1">SUM(E32:E52)</f>
        <v>14752.5</v>
      </c>
      <c r="F31" s="58">
        <f t="shared" si="1"/>
        <v>25435.200000000001</v>
      </c>
      <c r="G31" s="58">
        <f t="shared" si="1"/>
        <v>33081.411</v>
      </c>
      <c r="H31" s="58">
        <f t="shared" si="1"/>
        <v>0</v>
      </c>
      <c r="I31" s="58">
        <f t="shared" si="1"/>
        <v>14752.5</v>
      </c>
      <c r="J31" s="58">
        <f t="shared" si="1"/>
        <v>25435.200000000001</v>
      </c>
      <c r="K31" s="58">
        <f t="shared" si="1"/>
        <v>33081.411</v>
      </c>
      <c r="L31" s="58">
        <f t="shared" si="1"/>
        <v>0</v>
      </c>
      <c r="M31" s="58">
        <f t="shared" si="1"/>
        <v>14388.355170000001</v>
      </c>
      <c r="N31" s="58">
        <f t="shared" si="1"/>
        <v>25320.194080000001</v>
      </c>
      <c r="O31" s="58">
        <f t="shared" si="1"/>
        <v>33058.034629999995</v>
      </c>
      <c r="P31" s="58">
        <f t="shared" si="1"/>
        <v>0</v>
      </c>
      <c r="Q31" s="58">
        <f t="shared" si="1"/>
        <v>14388.355170000001</v>
      </c>
      <c r="R31" s="58">
        <f t="shared" si="1"/>
        <v>25320.194080000001</v>
      </c>
      <c r="S31" s="58">
        <f t="shared" si="1"/>
        <v>33058.034629999995</v>
      </c>
      <c r="T31" s="58">
        <f t="shared" si="1"/>
        <v>0</v>
      </c>
      <c r="U31" s="32"/>
      <c r="V31" s="34"/>
    </row>
    <row r="32" spans="1:22" s="27" customFormat="1" ht="75">
      <c r="A32" s="18" t="s">
        <v>69</v>
      </c>
      <c r="B32" s="19" t="s">
        <v>70</v>
      </c>
      <c r="C32" s="20" t="s">
        <v>71</v>
      </c>
      <c r="D32" s="21" t="s">
        <v>23</v>
      </c>
      <c r="E32" s="23"/>
      <c r="F32" s="23"/>
      <c r="G32" s="23">
        <f>5580+200</f>
        <v>5780</v>
      </c>
      <c r="H32" s="23"/>
      <c r="I32" s="23"/>
      <c r="J32" s="23"/>
      <c r="K32" s="23">
        <f>5580+200</f>
        <v>5780</v>
      </c>
      <c r="L32" s="23"/>
      <c r="M32" s="23"/>
      <c r="N32" s="23"/>
      <c r="O32" s="23">
        <v>5778.2551000000003</v>
      </c>
      <c r="P32" s="23"/>
      <c r="Q32" s="23"/>
      <c r="R32" s="23"/>
      <c r="S32" s="23">
        <v>5778.2551000000003</v>
      </c>
      <c r="T32" s="23"/>
      <c r="U32" s="23" t="s">
        <v>135</v>
      </c>
      <c r="V32" s="26"/>
    </row>
    <row r="33" spans="1:23" s="27" customFormat="1" ht="75">
      <c r="A33" s="18" t="s">
        <v>72</v>
      </c>
      <c r="B33" s="19" t="s">
        <v>73</v>
      </c>
      <c r="C33" s="20" t="s">
        <v>74</v>
      </c>
      <c r="D33" s="21" t="s">
        <v>23</v>
      </c>
      <c r="E33" s="23"/>
      <c r="F33" s="23">
        <v>3000</v>
      </c>
      <c r="G33" s="23">
        <v>23771.200000000001</v>
      </c>
      <c r="H33" s="23"/>
      <c r="I33" s="23"/>
      <c r="J33" s="23">
        <v>3000</v>
      </c>
      <c r="K33" s="23">
        <v>23771.200000000001</v>
      </c>
      <c r="L33" s="23"/>
      <c r="M33" s="23"/>
      <c r="N33" s="23">
        <v>3000</v>
      </c>
      <c r="O33" s="23">
        <v>23769.533149999999</v>
      </c>
      <c r="P33" s="23"/>
      <c r="Q33" s="23"/>
      <c r="R33" s="23">
        <v>3000</v>
      </c>
      <c r="S33" s="23">
        <v>23769.533149999999</v>
      </c>
      <c r="T33" s="23"/>
      <c r="U33" s="23" t="s">
        <v>135</v>
      </c>
      <c r="V33" s="26"/>
    </row>
    <row r="34" spans="1:23" s="27" customFormat="1" ht="345">
      <c r="A34" s="18" t="s">
        <v>75</v>
      </c>
      <c r="B34" s="19" t="s">
        <v>76</v>
      </c>
      <c r="C34" s="20" t="s">
        <v>77</v>
      </c>
      <c r="D34" s="21" t="s">
        <v>23</v>
      </c>
      <c r="E34" s="23"/>
      <c r="F34" s="23">
        <v>1185.8</v>
      </c>
      <c r="G34" s="23">
        <v>500</v>
      </c>
      <c r="H34" s="23"/>
      <c r="I34" s="23"/>
      <c r="J34" s="23">
        <v>1185.8</v>
      </c>
      <c r="K34" s="23">
        <v>500</v>
      </c>
      <c r="L34" s="23"/>
      <c r="M34" s="23"/>
      <c r="N34" s="23">
        <v>1185.8</v>
      </c>
      <c r="O34" s="23">
        <v>500</v>
      </c>
      <c r="P34" s="23"/>
      <c r="Q34" s="23"/>
      <c r="R34" s="23">
        <v>1185.8</v>
      </c>
      <c r="S34" s="23">
        <v>500</v>
      </c>
      <c r="T34" s="23"/>
      <c r="U34" s="23" t="s">
        <v>135</v>
      </c>
      <c r="V34" s="26"/>
    </row>
    <row r="35" spans="1:23" s="27" customFormat="1" ht="409.5" hidden="1">
      <c r="A35" s="18"/>
      <c r="B35" s="19" t="s">
        <v>78</v>
      </c>
      <c r="C35" s="20" t="s">
        <v>79</v>
      </c>
      <c r="D35" s="21" t="s">
        <v>23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 t="s">
        <v>135</v>
      </c>
      <c r="V35" s="26"/>
    </row>
    <row r="36" spans="1:23" s="27" customFormat="1" ht="255">
      <c r="A36" s="18" t="s">
        <v>80</v>
      </c>
      <c r="B36" s="19" t="s">
        <v>81</v>
      </c>
      <c r="C36" s="20" t="s">
        <v>82</v>
      </c>
      <c r="D36" s="21" t="s">
        <v>23</v>
      </c>
      <c r="E36" s="23"/>
      <c r="F36" s="23">
        <v>2112</v>
      </c>
      <c r="G36" s="23">
        <v>288</v>
      </c>
      <c r="H36" s="23"/>
      <c r="I36" s="23"/>
      <c r="J36" s="23">
        <v>2112</v>
      </c>
      <c r="K36" s="23">
        <v>288</v>
      </c>
      <c r="L36" s="23"/>
      <c r="M36" s="23"/>
      <c r="N36" s="23">
        <v>2112</v>
      </c>
      <c r="O36" s="23">
        <v>288</v>
      </c>
      <c r="P36" s="23"/>
      <c r="Q36" s="23"/>
      <c r="R36" s="23">
        <v>2112</v>
      </c>
      <c r="S36" s="23">
        <v>288</v>
      </c>
      <c r="T36" s="23"/>
      <c r="U36" s="23" t="s">
        <v>135</v>
      </c>
      <c r="V36" s="26"/>
      <c r="W36" s="52"/>
    </row>
    <row r="37" spans="1:23" s="27" customFormat="1" ht="75" hidden="1">
      <c r="A37" s="18"/>
      <c r="B37" s="19" t="s">
        <v>83</v>
      </c>
      <c r="C37" s="20" t="s">
        <v>84</v>
      </c>
      <c r="D37" s="21" t="s">
        <v>23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 t="s">
        <v>135</v>
      </c>
      <c r="V37" s="26"/>
    </row>
    <row r="38" spans="1:23" s="27" customFormat="1" ht="75" hidden="1">
      <c r="A38" s="18"/>
      <c r="B38" s="19" t="s">
        <v>85</v>
      </c>
      <c r="C38" s="20" t="s">
        <v>86</v>
      </c>
      <c r="D38" s="21" t="s">
        <v>23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 t="s">
        <v>135</v>
      </c>
      <c r="V38" s="26"/>
    </row>
    <row r="39" spans="1:23" s="27" customFormat="1" ht="90" hidden="1">
      <c r="A39" s="18"/>
      <c r="B39" s="19" t="s">
        <v>87</v>
      </c>
      <c r="C39" s="20" t="s">
        <v>88</v>
      </c>
      <c r="D39" s="21" t="s">
        <v>23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 t="s">
        <v>135</v>
      </c>
      <c r="V39" s="26"/>
    </row>
    <row r="40" spans="1:23" s="27" customFormat="1" ht="225" hidden="1">
      <c r="A40" s="18"/>
      <c r="B40" s="19" t="s">
        <v>89</v>
      </c>
      <c r="C40" s="20" t="s">
        <v>90</v>
      </c>
      <c r="D40" s="21" t="s">
        <v>23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 t="s">
        <v>135</v>
      </c>
      <c r="V40" s="26"/>
    </row>
    <row r="41" spans="1:23" s="27" customFormat="1" ht="210">
      <c r="A41" s="18"/>
      <c r="B41" s="19" t="s">
        <v>91</v>
      </c>
      <c r="C41" s="20" t="s">
        <v>92</v>
      </c>
      <c r="D41" s="21" t="s">
        <v>23</v>
      </c>
      <c r="E41" s="23"/>
      <c r="F41" s="23"/>
      <c r="G41" s="23">
        <v>280</v>
      </c>
      <c r="H41" s="23"/>
      <c r="I41" s="23"/>
      <c r="J41" s="23"/>
      <c r="K41" s="23">
        <v>280</v>
      </c>
      <c r="L41" s="23"/>
      <c r="M41" s="23"/>
      <c r="N41" s="23"/>
      <c r="O41" s="23">
        <v>280</v>
      </c>
      <c r="P41" s="23"/>
      <c r="Q41" s="23"/>
      <c r="R41" s="23"/>
      <c r="S41" s="23">
        <v>280</v>
      </c>
      <c r="T41" s="23"/>
      <c r="U41" s="23" t="s">
        <v>135</v>
      </c>
      <c r="V41" s="26"/>
    </row>
    <row r="42" spans="1:23" s="27" customFormat="1" ht="285">
      <c r="A42" s="18" t="s">
        <v>93</v>
      </c>
      <c r="B42" s="19" t="s">
        <v>94</v>
      </c>
      <c r="C42" s="20" t="s">
        <v>95</v>
      </c>
      <c r="D42" s="21" t="s">
        <v>23</v>
      </c>
      <c r="E42" s="23"/>
      <c r="F42" s="23"/>
      <c r="G42" s="23">
        <v>200</v>
      </c>
      <c r="H42" s="23"/>
      <c r="I42" s="23"/>
      <c r="J42" s="23"/>
      <c r="K42" s="23">
        <v>200</v>
      </c>
      <c r="L42" s="23"/>
      <c r="M42" s="23"/>
      <c r="N42" s="23"/>
      <c r="O42" s="23">
        <v>200</v>
      </c>
      <c r="P42" s="23"/>
      <c r="Q42" s="23"/>
      <c r="R42" s="23"/>
      <c r="S42" s="23">
        <v>200</v>
      </c>
      <c r="T42" s="23"/>
      <c r="U42" s="23" t="s">
        <v>135</v>
      </c>
      <c r="V42" s="26"/>
    </row>
    <row r="43" spans="1:23" s="27" customFormat="1" ht="90">
      <c r="A43" s="18" t="s">
        <v>96</v>
      </c>
      <c r="B43" s="19" t="s">
        <v>97</v>
      </c>
      <c r="C43" s="20" t="s">
        <v>98</v>
      </c>
      <c r="D43" s="21" t="s">
        <v>23</v>
      </c>
      <c r="E43" s="23"/>
      <c r="F43" s="23"/>
      <c r="G43" s="23">
        <v>194.31100000000001</v>
      </c>
      <c r="H43" s="23"/>
      <c r="I43" s="23"/>
      <c r="J43" s="23"/>
      <c r="K43" s="23">
        <v>194.31100000000001</v>
      </c>
      <c r="L43" s="23"/>
      <c r="M43" s="23"/>
      <c r="N43" s="23"/>
      <c r="O43" s="23">
        <v>194.31100000000001</v>
      </c>
      <c r="P43" s="23"/>
      <c r="Q43" s="23"/>
      <c r="R43" s="23"/>
      <c r="S43" s="23">
        <v>194.31100000000001</v>
      </c>
      <c r="T43" s="23"/>
      <c r="U43" s="23" t="s">
        <v>135</v>
      </c>
      <c r="V43" s="26"/>
    </row>
    <row r="44" spans="1:23" s="27" customFormat="1" ht="90" hidden="1">
      <c r="A44" s="18"/>
      <c r="B44" s="19" t="s">
        <v>99</v>
      </c>
      <c r="C44" s="20" t="s">
        <v>100</v>
      </c>
      <c r="D44" s="21" t="s">
        <v>23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 t="s">
        <v>135</v>
      </c>
      <c r="V44" s="26"/>
    </row>
    <row r="45" spans="1:23" s="27" customFormat="1" ht="375" hidden="1">
      <c r="A45" s="18"/>
      <c r="B45" s="19" t="s">
        <v>101</v>
      </c>
      <c r="C45" s="20" t="s">
        <v>102</v>
      </c>
      <c r="D45" s="21" t="s">
        <v>23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 t="s">
        <v>135</v>
      </c>
      <c r="V45" s="26"/>
    </row>
    <row r="46" spans="1:23" s="27" customFormat="1" ht="150" hidden="1">
      <c r="A46" s="18"/>
      <c r="B46" s="19" t="s">
        <v>103</v>
      </c>
      <c r="C46" s="20" t="s">
        <v>104</v>
      </c>
      <c r="D46" s="21" t="s">
        <v>23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 t="s">
        <v>135</v>
      </c>
      <c r="V46" s="26"/>
    </row>
    <row r="47" spans="1:23" s="27" customFormat="1" ht="225">
      <c r="A47" s="18"/>
      <c r="B47" s="19" t="s">
        <v>105</v>
      </c>
      <c r="C47" s="20" t="s">
        <v>128</v>
      </c>
      <c r="D47" s="21" t="s">
        <v>23</v>
      </c>
      <c r="E47" s="23"/>
      <c r="F47" s="23">
        <v>14478.7</v>
      </c>
      <c r="G47" s="23">
        <v>1259.0999999999999</v>
      </c>
      <c r="H47" s="23"/>
      <c r="I47" s="23"/>
      <c r="J47" s="23">
        <v>14478.7</v>
      </c>
      <c r="K47" s="23">
        <v>1259.0999999999999</v>
      </c>
      <c r="L47" s="23"/>
      <c r="M47" s="23"/>
      <c r="N47" s="23">
        <v>14478.7</v>
      </c>
      <c r="O47" s="23">
        <v>1259.0999999999999</v>
      </c>
      <c r="P47" s="23"/>
      <c r="Q47" s="23"/>
      <c r="R47" s="23">
        <v>14478.7</v>
      </c>
      <c r="S47" s="23">
        <v>1259.0999999999999</v>
      </c>
      <c r="T47" s="23"/>
      <c r="U47" s="23" t="s">
        <v>135</v>
      </c>
      <c r="V47" s="26"/>
      <c r="W47" s="52"/>
    </row>
    <row r="48" spans="1:23" s="27" customFormat="1" ht="300" hidden="1">
      <c r="A48" s="18"/>
      <c r="B48" s="19" t="s">
        <v>107</v>
      </c>
      <c r="C48" s="20" t="s">
        <v>108</v>
      </c>
      <c r="D48" s="21" t="s">
        <v>23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 t="s">
        <v>135</v>
      </c>
      <c r="V48" s="26"/>
    </row>
    <row r="49" spans="1:22" s="27" customFormat="1" ht="330" hidden="1">
      <c r="A49" s="18"/>
      <c r="B49" s="19" t="s">
        <v>109</v>
      </c>
      <c r="C49" s="20" t="s">
        <v>110</v>
      </c>
      <c r="D49" s="21" t="s">
        <v>23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 t="s">
        <v>135</v>
      </c>
      <c r="V49" s="26"/>
    </row>
    <row r="50" spans="1:22" s="27" customFormat="1" ht="195" hidden="1">
      <c r="A50" s="18"/>
      <c r="B50" s="19" t="s">
        <v>111</v>
      </c>
      <c r="C50" s="20" t="s">
        <v>112</v>
      </c>
      <c r="D50" s="21" t="s">
        <v>23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 t="s">
        <v>135</v>
      </c>
      <c r="V50" s="26"/>
    </row>
    <row r="51" spans="1:22" s="27" customFormat="1" ht="105">
      <c r="A51" s="18" t="s">
        <v>113</v>
      </c>
      <c r="B51" s="19" t="s">
        <v>114</v>
      </c>
      <c r="C51" s="20" t="s">
        <v>115</v>
      </c>
      <c r="D51" s="21" t="s">
        <v>23</v>
      </c>
      <c r="E51" s="23">
        <v>14752.5</v>
      </c>
      <c r="F51" s="23">
        <v>4658.7</v>
      </c>
      <c r="G51" s="23">
        <v>808.8</v>
      </c>
      <c r="H51" s="23"/>
      <c r="I51" s="23">
        <v>14752.5</v>
      </c>
      <c r="J51" s="23">
        <v>4658.7</v>
      </c>
      <c r="K51" s="23">
        <v>808.8</v>
      </c>
      <c r="L51" s="23"/>
      <c r="M51" s="23">
        <v>14388.355170000001</v>
      </c>
      <c r="N51" s="23">
        <v>4543.6940800000002</v>
      </c>
      <c r="O51" s="23">
        <v>788.83537999999999</v>
      </c>
      <c r="P51" s="23"/>
      <c r="Q51" s="23">
        <v>14388.355170000001</v>
      </c>
      <c r="R51" s="23">
        <v>4543.6940800000002</v>
      </c>
      <c r="S51" s="23">
        <v>788.83537999999999</v>
      </c>
      <c r="T51" s="23"/>
      <c r="U51" s="23" t="s">
        <v>135</v>
      </c>
      <c r="V51" s="26"/>
    </row>
    <row r="52" spans="1:22" s="27" customFormat="1" ht="120" hidden="1">
      <c r="A52" s="18"/>
      <c r="B52" s="19" t="s">
        <v>116</v>
      </c>
      <c r="C52" s="20" t="s">
        <v>117</v>
      </c>
      <c r="D52" s="21" t="s">
        <v>23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6"/>
    </row>
    <row r="53" spans="1:22" s="17" customFormat="1" ht="13.9" customHeight="1">
      <c r="A53" s="9"/>
      <c r="B53" s="73" t="s">
        <v>118</v>
      </c>
      <c r="C53" s="73"/>
      <c r="D53" s="74"/>
      <c r="E53" s="84">
        <f t="shared" ref="E53:T53" si="2">E12+E31</f>
        <v>32774</v>
      </c>
      <c r="F53" s="84">
        <f t="shared" si="2"/>
        <v>408451.6</v>
      </c>
      <c r="G53" s="84">
        <f t="shared" si="2"/>
        <v>250059.91899999999</v>
      </c>
      <c r="H53" s="84">
        <f t="shared" si="2"/>
        <v>0</v>
      </c>
      <c r="I53" s="84">
        <f t="shared" si="2"/>
        <v>32774</v>
      </c>
      <c r="J53" s="84">
        <f t="shared" si="2"/>
        <v>408451.6</v>
      </c>
      <c r="K53" s="84">
        <f t="shared" si="2"/>
        <v>250059.91899999999</v>
      </c>
      <c r="L53" s="84">
        <f t="shared" si="2"/>
        <v>0</v>
      </c>
      <c r="M53" s="84">
        <f t="shared" si="2"/>
        <v>32083.428050000002</v>
      </c>
      <c r="N53" s="84">
        <f t="shared" si="2"/>
        <v>408336.59407999995</v>
      </c>
      <c r="O53" s="84">
        <f t="shared" si="2"/>
        <v>249890.22802999994</v>
      </c>
      <c r="P53" s="84">
        <f t="shared" si="2"/>
        <v>0</v>
      </c>
      <c r="Q53" s="84">
        <f t="shared" si="2"/>
        <v>32083.428050000002</v>
      </c>
      <c r="R53" s="84">
        <f t="shared" si="2"/>
        <v>408336.59407999995</v>
      </c>
      <c r="S53" s="84">
        <f t="shared" si="2"/>
        <v>249890.22802999994</v>
      </c>
      <c r="T53" s="84">
        <f t="shared" si="2"/>
        <v>0</v>
      </c>
      <c r="U53" s="84"/>
      <c r="V53" s="80"/>
    </row>
    <row r="54" spans="1:22" s="17" customFormat="1" ht="14.25">
      <c r="A54" s="9"/>
      <c r="B54" s="73"/>
      <c r="C54" s="73"/>
      <c r="D54" s="7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0"/>
    </row>
    <row r="55" spans="1:22" s="39" customFormat="1" ht="15">
      <c r="A55" s="36"/>
      <c r="B55" s="37" t="s">
        <v>119</v>
      </c>
      <c r="C55" s="38"/>
      <c r="D55" s="37"/>
      <c r="E55" s="38"/>
      <c r="F55" s="38"/>
      <c r="G55" s="38"/>
      <c r="H55" s="38"/>
      <c r="I55" s="38"/>
      <c r="J55" s="38"/>
      <c r="K55" s="37"/>
      <c r="L55" s="38"/>
      <c r="M55" s="38"/>
      <c r="N55" s="38"/>
      <c r="O55" s="38"/>
      <c r="P55" s="38"/>
      <c r="Q55" s="53"/>
      <c r="R55" s="53"/>
      <c r="S55" s="53"/>
      <c r="T55" s="53"/>
      <c r="U55" s="38"/>
      <c r="V55" s="38"/>
    </row>
    <row r="57" spans="1:22" s="41" customFormat="1" ht="18.75">
      <c r="A57" s="40"/>
      <c r="B57" s="78" t="s">
        <v>120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</row>
    <row r="58" spans="1:22" s="41" customFormat="1" ht="15.95" customHeight="1">
      <c r="A58" s="40"/>
      <c r="B58" s="81" t="s">
        <v>121</v>
      </c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</row>
    <row r="59" spans="1:22" s="41" customFormat="1" ht="18.75">
      <c r="A59" s="40"/>
      <c r="B59" s="78" t="s">
        <v>122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</row>
    <row r="61" spans="1:22">
      <c r="I61" s="2" t="s">
        <v>123</v>
      </c>
    </row>
    <row r="63" spans="1:22">
      <c r="C63" s="41" t="s">
        <v>129</v>
      </c>
      <c r="I63" s="2" t="s">
        <v>130</v>
      </c>
    </row>
  </sheetData>
  <mergeCells count="37">
    <mergeCell ref="B59:V59"/>
    <mergeCell ref="T53:T54"/>
    <mergeCell ref="U53:U54"/>
    <mergeCell ref="V53:V54"/>
    <mergeCell ref="B57:V57"/>
    <mergeCell ref="B58:V58"/>
    <mergeCell ref="O53:O54"/>
    <mergeCell ref="P53:P54"/>
    <mergeCell ref="Q53:Q54"/>
    <mergeCell ref="R53:R54"/>
    <mergeCell ref="S53:S54"/>
    <mergeCell ref="M9:P9"/>
    <mergeCell ref="Q9:T9"/>
    <mergeCell ref="U9:U10"/>
    <mergeCell ref="V9:V10"/>
    <mergeCell ref="B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M53:M54"/>
    <mergeCell ref="N53:N54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</mergeCells>
  <pageMargins left="0.39374999999999999" right="0.39374999999999999" top="0.39374999999999999" bottom="0.39374999999999999" header="0.51180555555555496" footer="0.51180555555555496"/>
  <pageSetup paperSize="9" scale="46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A09600"/>
  </sheetPr>
  <dimension ref="A1:AMK69"/>
  <sheetViews>
    <sheetView tabSelected="1" view="pageBreakPreview" topLeftCell="B4" zoomScale="80" zoomScaleNormal="80" zoomScaleSheetLayoutView="80" zoomScalePageLayoutView="75" workbookViewId="0">
      <pane ySplit="8" topLeftCell="A62" activePane="bottomLeft" state="frozen"/>
      <selection activeCell="B4" sqref="B4"/>
      <selection pane="bottomLeft" activeCell="J14" sqref="J14"/>
    </sheetView>
  </sheetViews>
  <sheetFormatPr defaultRowHeight="15.75"/>
  <cols>
    <col min="1" max="1" width="38.5703125" style="1" hidden="1" customWidth="1"/>
    <col min="2" max="2" width="7.42578125" style="2" customWidth="1"/>
    <col min="3" max="3" width="30.140625" style="2" customWidth="1"/>
    <col min="4" max="4" width="23.28515625" style="2" customWidth="1"/>
    <col min="5" max="13" width="13.7109375" style="2" customWidth="1"/>
    <col min="14" max="14" width="16.85546875" style="2" customWidth="1"/>
    <col min="15" max="16" width="13.7109375" style="2" customWidth="1"/>
    <col min="17" max="20" width="13.7109375" style="42" customWidth="1"/>
    <col min="21" max="21" width="13" style="2" customWidth="1"/>
    <col min="22" max="22" width="22" style="2" customWidth="1"/>
    <col min="23" max="1025" width="9.140625" style="2" customWidth="1"/>
  </cols>
  <sheetData>
    <row r="1" spans="1:22" ht="71.25" customHeight="1">
      <c r="R1" s="82" t="s">
        <v>0</v>
      </c>
      <c r="S1" s="82"/>
      <c r="T1" s="82"/>
      <c r="U1" s="82"/>
      <c r="V1" s="82"/>
    </row>
    <row r="3" spans="1:22" ht="22.5">
      <c r="B3" s="66" t="s">
        <v>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ht="23.25">
      <c r="B5" s="68" t="s">
        <v>149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3.25">
      <c r="B6" s="67" t="s">
        <v>4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9" spans="1:22" ht="141.75" customHeight="1">
      <c r="B9" s="85" t="s">
        <v>5</v>
      </c>
      <c r="C9" s="86" t="s">
        <v>6</v>
      </c>
      <c r="D9" s="86" t="s">
        <v>7</v>
      </c>
      <c r="E9" s="86" t="s">
        <v>8</v>
      </c>
      <c r="F9" s="86"/>
      <c r="G9" s="86"/>
      <c r="H9" s="86"/>
      <c r="I9" s="86" t="s">
        <v>9</v>
      </c>
      <c r="J9" s="86"/>
      <c r="K9" s="86"/>
      <c r="L9" s="86"/>
      <c r="M9" s="86" t="s">
        <v>10</v>
      </c>
      <c r="N9" s="86"/>
      <c r="O9" s="86"/>
      <c r="P9" s="86"/>
      <c r="Q9" s="87" t="s">
        <v>11</v>
      </c>
      <c r="R9" s="87"/>
      <c r="S9" s="87"/>
      <c r="T9" s="87"/>
      <c r="U9" s="86" t="s">
        <v>12</v>
      </c>
      <c r="V9" s="86" t="s">
        <v>13</v>
      </c>
    </row>
    <row r="10" spans="1:22" ht="73.5" customHeight="1">
      <c r="B10" s="85"/>
      <c r="C10" s="86"/>
      <c r="D10" s="86"/>
      <c r="E10" s="54" t="s">
        <v>14</v>
      </c>
      <c r="F10" s="54" t="s">
        <v>15</v>
      </c>
      <c r="G10" s="54" t="s">
        <v>16</v>
      </c>
      <c r="H10" s="54" t="s">
        <v>17</v>
      </c>
      <c r="I10" s="54" t="s">
        <v>14</v>
      </c>
      <c r="J10" s="54" t="s">
        <v>15</v>
      </c>
      <c r="K10" s="54" t="s">
        <v>16</v>
      </c>
      <c r="L10" s="54" t="s">
        <v>17</v>
      </c>
      <c r="M10" s="54" t="s">
        <v>14</v>
      </c>
      <c r="N10" s="54" t="s">
        <v>15</v>
      </c>
      <c r="O10" s="54" t="s">
        <v>16</v>
      </c>
      <c r="P10" s="54" t="s">
        <v>17</v>
      </c>
      <c r="Q10" s="55" t="s">
        <v>14</v>
      </c>
      <c r="R10" s="55" t="s">
        <v>15</v>
      </c>
      <c r="S10" s="55" t="s">
        <v>16</v>
      </c>
      <c r="T10" s="55" t="s">
        <v>17</v>
      </c>
      <c r="U10" s="86"/>
      <c r="V10" s="86"/>
    </row>
    <row r="11" spans="1:22">
      <c r="B11" s="56">
        <v>1</v>
      </c>
      <c r="C11" s="56">
        <v>2</v>
      </c>
      <c r="D11" s="56">
        <v>3</v>
      </c>
      <c r="E11" s="56">
        <v>4</v>
      </c>
      <c r="F11" s="56">
        <v>5</v>
      </c>
      <c r="G11" s="56">
        <v>6</v>
      </c>
      <c r="H11" s="56">
        <v>7</v>
      </c>
      <c r="I11" s="56">
        <v>8</v>
      </c>
      <c r="J11" s="56">
        <v>9</v>
      </c>
      <c r="K11" s="56">
        <v>10</v>
      </c>
      <c r="L11" s="56">
        <v>11</v>
      </c>
      <c r="M11" s="56">
        <v>12</v>
      </c>
      <c r="N11" s="56">
        <v>13</v>
      </c>
      <c r="O11" s="56">
        <v>14</v>
      </c>
      <c r="P11" s="56">
        <v>15</v>
      </c>
      <c r="Q11" s="57">
        <v>16</v>
      </c>
      <c r="R11" s="57">
        <v>17</v>
      </c>
      <c r="S11" s="57">
        <v>18</v>
      </c>
      <c r="T11" s="57">
        <v>19</v>
      </c>
      <c r="U11" s="56">
        <v>20</v>
      </c>
      <c r="V11" s="56">
        <v>21</v>
      </c>
    </row>
    <row r="12" spans="1:22" s="17" customFormat="1" ht="71.25">
      <c r="A12" s="9"/>
      <c r="B12" s="29" t="s">
        <v>18</v>
      </c>
      <c r="C12" s="30" t="s">
        <v>19</v>
      </c>
      <c r="D12" s="30"/>
      <c r="E12" s="58">
        <f>SUM(E13:E32)</f>
        <v>19366.900000000001</v>
      </c>
      <c r="F12" s="58">
        <f t="shared" ref="F12:P12" si="0">SUM(F13:F32)</f>
        <v>427085.1</v>
      </c>
      <c r="G12" s="58">
        <f t="shared" si="0"/>
        <v>225688.09999999998</v>
      </c>
      <c r="H12" s="58">
        <f t="shared" si="0"/>
        <v>0</v>
      </c>
      <c r="I12" s="58">
        <f t="shared" si="0"/>
        <v>19366.900000000001</v>
      </c>
      <c r="J12" s="58">
        <f t="shared" si="0"/>
        <v>427085.1</v>
      </c>
      <c r="K12" s="58">
        <f t="shared" si="0"/>
        <v>225688.09999999998</v>
      </c>
      <c r="L12" s="58">
        <f t="shared" si="0"/>
        <v>0</v>
      </c>
      <c r="M12" s="58">
        <f t="shared" si="0"/>
        <v>19263.850000000002</v>
      </c>
      <c r="N12" s="58">
        <f t="shared" si="0"/>
        <v>427085.1</v>
      </c>
      <c r="O12" s="58">
        <f t="shared" si="0"/>
        <v>222719.19200000001</v>
      </c>
      <c r="P12" s="58">
        <f t="shared" si="0"/>
        <v>0</v>
      </c>
      <c r="Q12" s="58">
        <f>SUM(Q13:Q32)</f>
        <v>19263.850000000002</v>
      </c>
      <c r="R12" s="58">
        <f>SUM(R13:R32)</f>
        <v>427085.1</v>
      </c>
      <c r="S12" s="58">
        <f t="shared" ref="S12:T12" si="1">SUM(S13:S31)</f>
        <v>222719.19200000001</v>
      </c>
      <c r="T12" s="58">
        <f t="shared" si="1"/>
        <v>0</v>
      </c>
      <c r="U12" s="32"/>
      <c r="V12" s="34"/>
    </row>
    <row r="13" spans="1:22" s="27" customFormat="1" ht="75">
      <c r="A13" s="18" t="s">
        <v>20</v>
      </c>
      <c r="B13" s="19" t="s">
        <v>21</v>
      </c>
      <c r="C13" s="20" t="s">
        <v>22</v>
      </c>
      <c r="D13" s="21" t="s">
        <v>23</v>
      </c>
      <c r="E13" s="60"/>
      <c r="F13" s="60">
        <v>145160</v>
      </c>
      <c r="G13" s="60">
        <v>65838.3</v>
      </c>
      <c r="H13" s="60"/>
      <c r="I13" s="59"/>
      <c r="J13" s="60">
        <v>145160</v>
      </c>
      <c r="K13" s="60">
        <v>65838.3</v>
      </c>
      <c r="L13" s="60"/>
      <c r="M13" s="60"/>
      <c r="N13" s="60">
        <v>145160</v>
      </c>
      <c r="O13" s="60">
        <v>64806.063999999998</v>
      </c>
      <c r="P13" s="59"/>
      <c r="Q13" s="59"/>
      <c r="R13" s="60">
        <v>145160</v>
      </c>
      <c r="S13" s="60">
        <v>64806.063999999998</v>
      </c>
      <c r="T13" s="59"/>
      <c r="U13" s="59" t="s">
        <v>135</v>
      </c>
      <c r="V13" s="25"/>
    </row>
    <row r="14" spans="1:22" s="27" customFormat="1" ht="75">
      <c r="A14" s="18" t="s">
        <v>25</v>
      </c>
      <c r="B14" s="19" t="s">
        <v>26</v>
      </c>
      <c r="C14" s="28" t="s">
        <v>27</v>
      </c>
      <c r="D14" s="21" t="s">
        <v>23</v>
      </c>
      <c r="E14" s="60"/>
      <c r="F14" s="60">
        <v>265198</v>
      </c>
      <c r="G14" s="60">
        <v>84660.3</v>
      </c>
      <c r="H14" s="60"/>
      <c r="I14" s="59"/>
      <c r="J14" s="60">
        <v>265198</v>
      </c>
      <c r="K14" s="60">
        <v>84660.3</v>
      </c>
      <c r="L14" s="60"/>
      <c r="M14" s="60"/>
      <c r="N14" s="60">
        <v>265198</v>
      </c>
      <c r="O14" s="60">
        <v>83657.320000000007</v>
      </c>
      <c r="P14" s="59"/>
      <c r="Q14" s="59"/>
      <c r="R14" s="59">
        <v>265198</v>
      </c>
      <c r="S14" s="60">
        <v>83657.320000000007</v>
      </c>
      <c r="T14" s="59"/>
      <c r="U14" s="59" t="s">
        <v>135</v>
      </c>
      <c r="V14" s="25"/>
    </row>
    <row r="15" spans="1:22" s="27" customFormat="1" ht="90">
      <c r="A15" s="18" t="s">
        <v>28</v>
      </c>
      <c r="B15" s="19" t="s">
        <v>29</v>
      </c>
      <c r="C15" s="20" t="s">
        <v>30</v>
      </c>
      <c r="D15" s="21" t="s">
        <v>23</v>
      </c>
      <c r="E15" s="60"/>
      <c r="F15" s="60"/>
      <c r="G15" s="60">
        <v>38418.699999999997</v>
      </c>
      <c r="H15" s="60"/>
      <c r="I15" s="59"/>
      <c r="J15" s="60"/>
      <c r="K15" s="60">
        <v>38418.699999999997</v>
      </c>
      <c r="L15" s="60"/>
      <c r="M15" s="60"/>
      <c r="N15" s="60"/>
      <c r="O15" s="60">
        <v>37485.317999999999</v>
      </c>
      <c r="P15" s="59"/>
      <c r="Q15" s="59"/>
      <c r="R15" s="59"/>
      <c r="S15" s="60">
        <v>37485.317999999999</v>
      </c>
      <c r="T15" s="59"/>
      <c r="U15" s="59" t="s">
        <v>135</v>
      </c>
      <c r="V15" s="25"/>
    </row>
    <row r="16" spans="1:22" s="27" customFormat="1" ht="135">
      <c r="A16" s="18" t="s">
        <v>31</v>
      </c>
      <c r="B16" s="19" t="s">
        <v>32</v>
      </c>
      <c r="C16" s="20" t="s">
        <v>33</v>
      </c>
      <c r="D16" s="21" t="s">
        <v>23</v>
      </c>
      <c r="E16" s="60"/>
      <c r="F16" s="60">
        <v>6911.9</v>
      </c>
      <c r="G16" s="60"/>
      <c r="H16" s="60"/>
      <c r="I16" s="60"/>
      <c r="J16" s="60">
        <v>6911.9</v>
      </c>
      <c r="K16" s="60"/>
      <c r="L16" s="60"/>
      <c r="M16" s="60"/>
      <c r="N16" s="60">
        <f>2625.8+3713.3+572.8</f>
        <v>6911.9000000000005</v>
      </c>
      <c r="O16" s="60"/>
      <c r="P16" s="60"/>
      <c r="Q16" s="60"/>
      <c r="R16" s="59">
        <v>6911.9</v>
      </c>
      <c r="S16" s="59" t="s">
        <v>136</v>
      </c>
      <c r="T16" s="59"/>
      <c r="U16" s="59" t="s">
        <v>135</v>
      </c>
      <c r="V16" s="25"/>
    </row>
    <row r="17" spans="1:22" s="27" customFormat="1" ht="165">
      <c r="A17" s="18" t="s">
        <v>34</v>
      </c>
      <c r="B17" s="19" t="s">
        <v>35</v>
      </c>
      <c r="C17" s="20" t="s">
        <v>36</v>
      </c>
      <c r="D17" s="21" t="s">
        <v>23</v>
      </c>
      <c r="E17" s="60"/>
      <c r="F17" s="60">
        <v>3928.6</v>
      </c>
      <c r="G17" s="60"/>
      <c r="H17" s="60"/>
      <c r="I17" s="60"/>
      <c r="J17" s="60">
        <v>3928.6</v>
      </c>
      <c r="K17" s="60"/>
      <c r="L17" s="60"/>
      <c r="M17" s="60"/>
      <c r="N17" s="60">
        <f>20.5+3908.1</f>
        <v>3928.6</v>
      </c>
      <c r="O17" s="60"/>
      <c r="P17" s="60"/>
      <c r="Q17" s="60"/>
      <c r="R17" s="59">
        <v>3928.6</v>
      </c>
      <c r="S17" s="59"/>
      <c r="T17" s="59"/>
      <c r="U17" s="59" t="s">
        <v>135</v>
      </c>
      <c r="V17" s="25"/>
    </row>
    <row r="18" spans="1:22" s="27" customFormat="1" ht="75">
      <c r="A18" s="18" t="s">
        <v>37</v>
      </c>
      <c r="B18" s="19" t="s">
        <v>38</v>
      </c>
      <c r="C18" s="28" t="s">
        <v>39</v>
      </c>
      <c r="D18" s="21" t="s">
        <v>23</v>
      </c>
      <c r="E18" s="60"/>
      <c r="F18" s="60">
        <v>543.5</v>
      </c>
      <c r="G18" s="60"/>
      <c r="H18" s="60"/>
      <c r="I18" s="60"/>
      <c r="J18" s="60">
        <v>543.5</v>
      </c>
      <c r="K18" s="60"/>
      <c r="L18" s="60"/>
      <c r="M18" s="60"/>
      <c r="N18" s="60">
        <v>543.5</v>
      </c>
      <c r="O18" s="60"/>
      <c r="P18" s="60"/>
      <c r="Q18" s="60"/>
      <c r="R18" s="59">
        <v>543.5</v>
      </c>
      <c r="S18" s="60"/>
      <c r="T18" s="59"/>
      <c r="U18" s="59" t="s">
        <v>152</v>
      </c>
    </row>
    <row r="19" spans="1:22" s="27" customFormat="1" ht="150" hidden="1">
      <c r="A19" s="18"/>
      <c r="B19" s="19" t="s">
        <v>40</v>
      </c>
      <c r="C19" s="20" t="s">
        <v>41</v>
      </c>
      <c r="D19" s="21" t="s">
        <v>23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59"/>
      <c r="S19" s="59"/>
      <c r="T19" s="59"/>
      <c r="U19" s="59" t="s">
        <v>145</v>
      </c>
      <c r="V19" s="25"/>
    </row>
    <row r="20" spans="1:22" s="27" customFormat="1" ht="165" hidden="1">
      <c r="A20" s="18"/>
      <c r="B20" s="19" t="s">
        <v>42</v>
      </c>
      <c r="C20" s="20" t="s">
        <v>43</v>
      </c>
      <c r="D20" s="21" t="s">
        <v>23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59"/>
      <c r="S20" s="59"/>
      <c r="T20" s="59"/>
      <c r="U20" s="59" t="s">
        <v>145</v>
      </c>
      <c r="V20" s="25"/>
    </row>
    <row r="21" spans="1:22" s="27" customFormat="1" ht="210" hidden="1">
      <c r="A21" s="18"/>
      <c r="B21" s="19" t="s">
        <v>44</v>
      </c>
      <c r="C21" s="20" t="s">
        <v>45</v>
      </c>
      <c r="D21" s="21" t="s">
        <v>23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59"/>
      <c r="S21" s="59"/>
      <c r="T21" s="59"/>
      <c r="U21" s="59" t="s">
        <v>145</v>
      </c>
      <c r="V21" s="25"/>
    </row>
    <row r="22" spans="1:22" s="27" customFormat="1" ht="90" hidden="1">
      <c r="A22" s="18"/>
      <c r="B22" s="19" t="s">
        <v>46</v>
      </c>
      <c r="C22" s="20" t="s">
        <v>47</v>
      </c>
      <c r="D22" s="21" t="s">
        <v>23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59"/>
      <c r="S22" s="59"/>
      <c r="T22" s="59"/>
      <c r="U22" s="59" t="s">
        <v>145</v>
      </c>
      <c r="V22" s="25"/>
    </row>
    <row r="23" spans="1:22" s="27" customFormat="1" ht="75" hidden="1">
      <c r="A23" s="18"/>
      <c r="B23" s="19" t="s">
        <v>48</v>
      </c>
      <c r="C23" s="28" t="s">
        <v>49</v>
      </c>
      <c r="D23" s="21" t="s">
        <v>23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59"/>
      <c r="S23" s="59"/>
      <c r="T23" s="59"/>
      <c r="U23" s="59" t="s">
        <v>145</v>
      </c>
      <c r="V23" s="25"/>
    </row>
    <row r="24" spans="1:22" s="27" customFormat="1" ht="75" hidden="1">
      <c r="A24" s="18"/>
      <c r="B24" s="19" t="s">
        <v>50</v>
      </c>
      <c r="C24" s="20" t="s">
        <v>51</v>
      </c>
      <c r="D24" s="21" t="s">
        <v>23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59"/>
      <c r="S24" s="59"/>
      <c r="T24" s="59"/>
      <c r="U24" s="59" t="s">
        <v>145</v>
      </c>
      <c r="V24" s="25"/>
    </row>
    <row r="25" spans="1:22" s="27" customFormat="1" ht="75" hidden="1">
      <c r="A25" s="18"/>
      <c r="B25" s="19" t="s">
        <v>52</v>
      </c>
      <c r="C25" s="28" t="s">
        <v>53</v>
      </c>
      <c r="D25" s="21" t="s">
        <v>23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59"/>
      <c r="S25" s="59"/>
      <c r="T25" s="59"/>
      <c r="U25" s="59" t="s">
        <v>145</v>
      </c>
      <c r="V25" s="25"/>
    </row>
    <row r="26" spans="1:22" s="27" customFormat="1" ht="105">
      <c r="A26" s="18" t="s">
        <v>54</v>
      </c>
      <c r="B26" s="62" t="s">
        <v>55</v>
      </c>
      <c r="C26" s="20" t="s">
        <v>56</v>
      </c>
      <c r="D26" s="21" t="s">
        <v>23</v>
      </c>
      <c r="E26" s="60"/>
      <c r="F26" s="60">
        <v>5300</v>
      </c>
      <c r="G26" s="60">
        <v>36252.800000000003</v>
      </c>
      <c r="H26" s="60"/>
      <c r="I26" s="60"/>
      <c r="J26" s="60">
        <v>5300</v>
      </c>
      <c r="K26" s="60">
        <v>36252.800000000003</v>
      </c>
      <c r="L26" s="60"/>
      <c r="M26" s="60"/>
      <c r="N26" s="60">
        <v>5300</v>
      </c>
      <c r="O26" s="60">
        <v>36252.49</v>
      </c>
      <c r="P26" s="60"/>
      <c r="Q26" s="60"/>
      <c r="R26" s="59">
        <v>5300</v>
      </c>
      <c r="S26" s="60">
        <v>36252.49</v>
      </c>
      <c r="T26" s="59"/>
      <c r="U26" s="59" t="s">
        <v>135</v>
      </c>
      <c r="V26" s="25"/>
    </row>
    <row r="27" spans="1:22" s="27" customFormat="1" ht="210">
      <c r="A27" s="18" t="s">
        <v>57</v>
      </c>
      <c r="B27" s="19" t="s">
        <v>58</v>
      </c>
      <c r="C27" s="20" t="s">
        <v>59</v>
      </c>
      <c r="D27" s="21" t="s">
        <v>23</v>
      </c>
      <c r="E27" s="60">
        <v>18332.2</v>
      </c>
      <c r="F27" s="59"/>
      <c r="G27" s="59"/>
      <c r="H27" s="59"/>
      <c r="I27" s="60">
        <v>18332.2</v>
      </c>
      <c r="J27" s="59"/>
      <c r="K27" s="59"/>
      <c r="L27" s="59"/>
      <c r="M27" s="60">
        <v>18229.150000000001</v>
      </c>
      <c r="N27" s="59"/>
      <c r="O27" s="59"/>
      <c r="P27" s="59"/>
      <c r="Q27" s="60">
        <v>18229.150000000001</v>
      </c>
      <c r="R27" s="59"/>
      <c r="S27" s="59"/>
      <c r="T27" s="59"/>
      <c r="U27" s="59" t="s">
        <v>153</v>
      </c>
      <c r="V27" s="25"/>
    </row>
    <row r="28" spans="1:22" s="27" customFormat="1" ht="90" hidden="1">
      <c r="A28" s="18"/>
      <c r="B28" s="19" t="s">
        <v>60</v>
      </c>
      <c r="C28" s="20" t="s">
        <v>61</v>
      </c>
      <c r="D28" s="21" t="s">
        <v>23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 t="s">
        <v>145</v>
      </c>
      <c r="V28" s="25"/>
    </row>
    <row r="29" spans="1:22" s="27" customFormat="1" ht="75" hidden="1">
      <c r="A29" s="18"/>
      <c r="B29" s="19" t="s">
        <v>62</v>
      </c>
      <c r="C29" s="20" t="s">
        <v>63</v>
      </c>
      <c r="D29" s="21" t="s">
        <v>23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 t="s">
        <v>145</v>
      </c>
      <c r="V29" s="25"/>
    </row>
    <row r="30" spans="1:22" s="27" customFormat="1" ht="75" hidden="1">
      <c r="A30" s="18" t="s">
        <v>64</v>
      </c>
      <c r="B30" s="19" t="s">
        <v>65</v>
      </c>
      <c r="C30" s="20" t="s">
        <v>66</v>
      </c>
      <c r="D30" s="21" t="s">
        <v>23</v>
      </c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 t="s">
        <v>145</v>
      </c>
      <c r="V30" s="25"/>
    </row>
    <row r="31" spans="1:22" s="27" customFormat="1" ht="110.25" customHeight="1">
      <c r="A31" s="18"/>
      <c r="B31" s="19" t="s">
        <v>60</v>
      </c>
      <c r="C31" s="20" t="s">
        <v>61</v>
      </c>
      <c r="D31" s="21" t="s">
        <v>23</v>
      </c>
      <c r="E31" s="59"/>
      <c r="F31" s="59"/>
      <c r="G31" s="60">
        <v>518</v>
      </c>
      <c r="H31" s="59"/>
      <c r="I31" s="59"/>
      <c r="J31" s="59"/>
      <c r="K31" s="60">
        <v>518</v>
      </c>
      <c r="L31" s="59"/>
      <c r="M31" s="59"/>
      <c r="N31" s="59"/>
      <c r="O31" s="59">
        <v>518</v>
      </c>
      <c r="P31" s="59"/>
      <c r="Q31" s="59"/>
      <c r="R31" s="59"/>
      <c r="S31" s="59">
        <v>518</v>
      </c>
      <c r="T31" s="59"/>
      <c r="U31" s="59" t="s">
        <v>135</v>
      </c>
      <c r="V31" s="25"/>
    </row>
    <row r="32" spans="1:22" s="27" customFormat="1" ht="126" customHeight="1">
      <c r="A32" s="18"/>
      <c r="B32" s="19" t="s">
        <v>150</v>
      </c>
      <c r="C32" s="20" t="s">
        <v>151</v>
      </c>
      <c r="D32" s="21" t="s">
        <v>23</v>
      </c>
      <c r="E32" s="59">
        <v>1034.7</v>
      </c>
      <c r="F32" s="59">
        <v>43.1</v>
      </c>
      <c r="G32" s="60"/>
      <c r="H32" s="59"/>
      <c r="I32" s="59">
        <v>1034.7</v>
      </c>
      <c r="J32" s="59">
        <v>43.1</v>
      </c>
      <c r="K32" s="60"/>
      <c r="L32" s="59"/>
      <c r="M32" s="59">
        <v>1034.7</v>
      </c>
      <c r="N32" s="59">
        <v>43.1</v>
      </c>
      <c r="O32" s="59"/>
      <c r="P32" s="59"/>
      <c r="Q32" s="59">
        <v>1034.7</v>
      </c>
      <c r="R32" s="59">
        <v>43.1</v>
      </c>
      <c r="S32" s="59"/>
      <c r="T32" s="59"/>
      <c r="U32" s="59" t="s">
        <v>135</v>
      </c>
      <c r="V32" s="25"/>
    </row>
    <row r="33" spans="1:23" s="17" customFormat="1" ht="85.5">
      <c r="A33" s="9"/>
      <c r="B33" s="29" t="s">
        <v>67</v>
      </c>
      <c r="C33" s="30" t="s">
        <v>146</v>
      </c>
      <c r="D33" s="30"/>
      <c r="E33" s="58">
        <f>SUM(E34:E58)</f>
        <v>18437.2</v>
      </c>
      <c r="F33" s="58">
        <f t="shared" ref="F33:T33" si="2">SUM(F34:F58)</f>
        <v>55402.900000000009</v>
      </c>
      <c r="G33" s="58">
        <f t="shared" si="2"/>
        <v>44072.5</v>
      </c>
      <c r="H33" s="58">
        <f t="shared" si="2"/>
        <v>0</v>
      </c>
      <c r="I33" s="58">
        <f t="shared" si="2"/>
        <v>18437.2</v>
      </c>
      <c r="J33" s="58">
        <f t="shared" si="2"/>
        <v>55402.900000000009</v>
      </c>
      <c r="K33" s="58">
        <f t="shared" si="2"/>
        <v>44072.5</v>
      </c>
      <c r="L33" s="58">
        <f t="shared" si="2"/>
        <v>0</v>
      </c>
      <c r="M33" s="58">
        <f t="shared" si="2"/>
        <v>17825.405999999999</v>
      </c>
      <c r="N33" s="58">
        <f t="shared" si="2"/>
        <v>54836.491000000002</v>
      </c>
      <c r="O33" s="58">
        <f t="shared" si="2"/>
        <v>43348.896499999995</v>
      </c>
      <c r="P33" s="58">
        <f t="shared" si="2"/>
        <v>0</v>
      </c>
      <c r="Q33" s="58">
        <f>SUM(Q34:Q58)</f>
        <v>17825.405999999999</v>
      </c>
      <c r="R33" s="58">
        <f t="shared" si="2"/>
        <v>54836.491000000002</v>
      </c>
      <c r="S33" s="58">
        <f t="shared" si="2"/>
        <v>43348.896499999995</v>
      </c>
      <c r="T33" s="58">
        <f t="shared" si="2"/>
        <v>0</v>
      </c>
      <c r="U33" s="59"/>
      <c r="V33" s="34"/>
    </row>
    <row r="34" spans="1:23" s="27" customFormat="1" ht="75">
      <c r="A34" s="18" t="s">
        <v>69</v>
      </c>
      <c r="B34" s="19" t="s">
        <v>70</v>
      </c>
      <c r="C34" s="20" t="s">
        <v>71</v>
      </c>
      <c r="D34" s="21" t="s">
        <v>23</v>
      </c>
      <c r="E34" s="59"/>
      <c r="F34" s="60"/>
      <c r="G34" s="60">
        <v>6195.9</v>
      </c>
      <c r="H34" s="59"/>
      <c r="I34" s="59"/>
      <c r="J34" s="60"/>
      <c r="K34" s="60">
        <v>6195.9</v>
      </c>
      <c r="L34" s="59"/>
      <c r="M34" s="59"/>
      <c r="N34" s="59"/>
      <c r="O34" s="60">
        <f>5741.008+421.877</f>
        <v>6162.8850000000002</v>
      </c>
      <c r="P34" s="59"/>
      <c r="Q34" s="59"/>
      <c r="R34" s="59"/>
      <c r="S34" s="60">
        <v>6162.8850000000002</v>
      </c>
      <c r="T34" s="59"/>
      <c r="U34" s="59" t="s">
        <v>135</v>
      </c>
      <c r="V34" s="25"/>
    </row>
    <row r="35" spans="1:23" s="27" customFormat="1" ht="75">
      <c r="A35" s="18" t="s">
        <v>72</v>
      </c>
      <c r="B35" s="19" t="s">
        <v>73</v>
      </c>
      <c r="C35" s="20" t="s">
        <v>74</v>
      </c>
      <c r="D35" s="21" t="s">
        <v>23</v>
      </c>
      <c r="E35" s="59"/>
      <c r="F35" s="60">
        <v>3000</v>
      </c>
      <c r="G35" s="60">
        <v>29889.3</v>
      </c>
      <c r="H35" s="59"/>
      <c r="I35" s="59"/>
      <c r="J35" s="60">
        <v>3000</v>
      </c>
      <c r="K35" s="60">
        <v>29889.3</v>
      </c>
      <c r="L35" s="59"/>
      <c r="M35" s="59"/>
      <c r="N35" s="60">
        <v>3000</v>
      </c>
      <c r="O35" s="60">
        <f>21478.744+0.0625+6069.65+1973.145+3.5</f>
        <v>29525.101500000001</v>
      </c>
      <c r="P35" s="59"/>
      <c r="Q35" s="59"/>
      <c r="R35" s="60">
        <v>3000</v>
      </c>
      <c r="S35" s="60">
        <f>21478.744+0.0625+6069.65+1973.145+3.5</f>
        <v>29525.101500000001</v>
      </c>
      <c r="T35" s="59"/>
      <c r="U35" s="59" t="s">
        <v>135</v>
      </c>
      <c r="V35" s="25"/>
    </row>
    <row r="36" spans="1:23" s="27" customFormat="1" ht="345">
      <c r="A36" s="18" t="s">
        <v>75</v>
      </c>
      <c r="B36" s="19" t="s">
        <v>76</v>
      </c>
      <c r="C36" s="20" t="s">
        <v>77</v>
      </c>
      <c r="D36" s="21" t="s">
        <v>23</v>
      </c>
      <c r="E36" s="59"/>
      <c r="F36" s="60">
        <v>1745.3</v>
      </c>
      <c r="G36" s="60">
        <v>499.4</v>
      </c>
      <c r="H36" s="60"/>
      <c r="I36" s="60"/>
      <c r="J36" s="60">
        <v>1745.3</v>
      </c>
      <c r="K36" s="60">
        <v>499.4</v>
      </c>
      <c r="L36" s="60"/>
      <c r="M36" s="60"/>
      <c r="N36" s="60">
        <f>587+1158.3</f>
        <v>1745.3</v>
      </c>
      <c r="O36" s="60">
        <v>499.4</v>
      </c>
      <c r="P36" s="59"/>
      <c r="Q36" s="59"/>
      <c r="R36" s="60">
        <v>1745.3</v>
      </c>
      <c r="S36" s="60">
        <v>499.4</v>
      </c>
      <c r="T36" s="59"/>
      <c r="U36" s="59" t="s">
        <v>135</v>
      </c>
      <c r="V36" s="25"/>
    </row>
    <row r="37" spans="1:23" s="27" customFormat="1" ht="409.5" hidden="1">
      <c r="A37" s="18"/>
      <c r="B37" s="19" t="s">
        <v>78</v>
      </c>
      <c r="C37" s="20" t="s">
        <v>79</v>
      </c>
      <c r="D37" s="21" t="s">
        <v>23</v>
      </c>
      <c r="E37" s="59"/>
      <c r="F37" s="59"/>
      <c r="G37" s="59"/>
      <c r="H37" s="59"/>
      <c r="I37" s="59"/>
      <c r="J37" s="59"/>
      <c r="K37" s="60"/>
      <c r="L37" s="60"/>
      <c r="M37" s="60"/>
      <c r="N37" s="60"/>
      <c r="O37" s="60"/>
      <c r="P37" s="59"/>
      <c r="Q37" s="59"/>
      <c r="R37" s="59"/>
      <c r="S37" s="59"/>
      <c r="T37" s="59"/>
      <c r="U37" s="59" t="s">
        <v>145</v>
      </c>
      <c r="V37" s="25"/>
    </row>
    <row r="38" spans="1:23" s="27" customFormat="1" ht="255" hidden="1">
      <c r="A38" s="18" t="s">
        <v>80</v>
      </c>
      <c r="B38" s="19" t="s">
        <v>81</v>
      </c>
      <c r="C38" s="20" t="s">
        <v>82</v>
      </c>
      <c r="D38" s="21" t="s">
        <v>23</v>
      </c>
      <c r="E38" s="59"/>
      <c r="F38" s="59"/>
      <c r="G38" s="59">
        <v>0</v>
      </c>
      <c r="H38" s="59"/>
      <c r="I38" s="59"/>
      <c r="J38" s="59"/>
      <c r="K38" s="60">
        <v>0</v>
      </c>
      <c r="L38" s="60"/>
      <c r="M38" s="60"/>
      <c r="N38" s="60"/>
      <c r="O38" s="60">
        <v>0</v>
      </c>
      <c r="P38" s="59"/>
      <c r="Q38" s="59"/>
      <c r="R38" s="59"/>
      <c r="S38" s="59">
        <v>0</v>
      </c>
      <c r="T38" s="59"/>
      <c r="U38" s="59" t="s">
        <v>145</v>
      </c>
      <c r="V38" s="25"/>
      <c r="W38" s="52"/>
    </row>
    <row r="39" spans="1:23" s="27" customFormat="1" ht="75" hidden="1">
      <c r="A39" s="18"/>
      <c r="B39" s="19" t="s">
        <v>83</v>
      </c>
      <c r="C39" s="20" t="s">
        <v>84</v>
      </c>
      <c r="D39" s="21" t="s">
        <v>23</v>
      </c>
      <c r="E39" s="59"/>
      <c r="F39" s="59"/>
      <c r="G39" s="59"/>
      <c r="H39" s="59"/>
      <c r="I39" s="59"/>
      <c r="J39" s="59"/>
      <c r="K39" s="60"/>
      <c r="L39" s="60"/>
      <c r="M39" s="60"/>
      <c r="N39" s="60"/>
      <c r="O39" s="60"/>
      <c r="P39" s="59"/>
      <c r="Q39" s="59"/>
      <c r="R39" s="59"/>
      <c r="S39" s="59"/>
      <c r="T39" s="59"/>
      <c r="U39" s="59" t="s">
        <v>145</v>
      </c>
      <c r="V39" s="25"/>
    </row>
    <row r="40" spans="1:23" s="27" customFormat="1" ht="75" hidden="1">
      <c r="A40" s="18"/>
      <c r="B40" s="19" t="s">
        <v>85</v>
      </c>
      <c r="C40" s="20" t="s">
        <v>86</v>
      </c>
      <c r="D40" s="21" t="s">
        <v>23</v>
      </c>
      <c r="E40" s="59"/>
      <c r="F40" s="59"/>
      <c r="G40" s="59"/>
      <c r="H40" s="59"/>
      <c r="I40" s="59"/>
      <c r="J40" s="59"/>
      <c r="K40" s="60"/>
      <c r="L40" s="60"/>
      <c r="M40" s="60"/>
      <c r="N40" s="60"/>
      <c r="O40" s="60"/>
      <c r="P40" s="59"/>
      <c r="Q40" s="59"/>
      <c r="R40" s="59"/>
      <c r="S40" s="59"/>
      <c r="T40" s="59"/>
      <c r="U40" s="59" t="s">
        <v>145</v>
      </c>
      <c r="V40" s="25"/>
    </row>
    <row r="41" spans="1:23" s="27" customFormat="1" ht="90" hidden="1">
      <c r="A41" s="18"/>
      <c r="B41" s="19" t="s">
        <v>87</v>
      </c>
      <c r="C41" s="20" t="s">
        <v>88</v>
      </c>
      <c r="D41" s="21" t="s">
        <v>23</v>
      </c>
      <c r="E41" s="59"/>
      <c r="F41" s="59"/>
      <c r="G41" s="59"/>
      <c r="H41" s="59"/>
      <c r="I41" s="59"/>
      <c r="J41" s="59"/>
      <c r="K41" s="60"/>
      <c r="L41" s="60"/>
      <c r="M41" s="60"/>
      <c r="N41" s="60"/>
      <c r="O41" s="60"/>
      <c r="P41" s="59"/>
      <c r="Q41" s="59"/>
      <c r="R41" s="59"/>
      <c r="S41" s="59"/>
      <c r="T41" s="59"/>
      <c r="U41" s="59" t="s">
        <v>145</v>
      </c>
      <c r="V41" s="25"/>
    </row>
    <row r="42" spans="1:23" s="27" customFormat="1" ht="225" hidden="1">
      <c r="A42" s="18"/>
      <c r="B42" s="19" t="s">
        <v>89</v>
      </c>
      <c r="C42" s="20" t="s">
        <v>90</v>
      </c>
      <c r="D42" s="21" t="s">
        <v>23</v>
      </c>
      <c r="E42" s="59"/>
      <c r="F42" s="59"/>
      <c r="G42" s="59"/>
      <c r="H42" s="59"/>
      <c r="I42" s="59"/>
      <c r="J42" s="59"/>
      <c r="K42" s="60"/>
      <c r="L42" s="60"/>
      <c r="M42" s="60"/>
      <c r="N42" s="60"/>
      <c r="O42" s="60"/>
      <c r="P42" s="59"/>
      <c r="Q42" s="59"/>
      <c r="R42" s="59"/>
      <c r="S42" s="59"/>
      <c r="T42" s="59"/>
      <c r="U42" s="59" t="s">
        <v>145</v>
      </c>
      <c r="V42" s="25"/>
    </row>
    <row r="43" spans="1:23" s="27" customFormat="1" ht="210">
      <c r="A43" s="18"/>
      <c r="B43" s="19" t="s">
        <v>91</v>
      </c>
      <c r="C43" s="20" t="s">
        <v>92</v>
      </c>
      <c r="D43" s="21" t="s">
        <v>23</v>
      </c>
      <c r="E43" s="60"/>
      <c r="F43" s="60"/>
      <c r="G43" s="60">
        <v>789.1</v>
      </c>
      <c r="H43" s="59"/>
      <c r="I43" s="59"/>
      <c r="J43" s="59"/>
      <c r="K43" s="60">
        <v>789.1</v>
      </c>
      <c r="L43" s="60"/>
      <c r="M43" s="60"/>
      <c r="N43" s="60"/>
      <c r="O43" s="60">
        <v>789.1</v>
      </c>
      <c r="P43" s="59"/>
      <c r="Q43" s="59"/>
      <c r="R43" s="59"/>
      <c r="S43" s="60">
        <v>789.1</v>
      </c>
      <c r="T43" s="59"/>
      <c r="U43" s="59" t="s">
        <v>135</v>
      </c>
      <c r="V43" s="25"/>
    </row>
    <row r="44" spans="1:23" s="27" customFormat="1" ht="285">
      <c r="A44" s="18" t="s">
        <v>93</v>
      </c>
      <c r="B44" s="19" t="s">
        <v>94</v>
      </c>
      <c r="C44" s="20" t="s">
        <v>95</v>
      </c>
      <c r="D44" s="21" t="s">
        <v>23</v>
      </c>
      <c r="E44" s="60"/>
      <c r="F44" s="60"/>
      <c r="G44" s="60">
        <v>199.5</v>
      </c>
      <c r="H44" s="59"/>
      <c r="I44" s="59"/>
      <c r="J44" s="59"/>
      <c r="K44" s="60">
        <v>199.5</v>
      </c>
      <c r="L44" s="60"/>
      <c r="M44" s="60"/>
      <c r="N44" s="60"/>
      <c r="O44" s="60">
        <v>199.5</v>
      </c>
      <c r="P44" s="59"/>
      <c r="Q44" s="59"/>
      <c r="R44" s="59"/>
      <c r="S44" s="60">
        <v>199.5</v>
      </c>
      <c r="T44" s="59"/>
      <c r="U44" s="59" t="s">
        <v>135</v>
      </c>
      <c r="V44" s="25"/>
    </row>
    <row r="45" spans="1:23" s="27" customFormat="1" ht="90">
      <c r="A45" s="18" t="s">
        <v>96</v>
      </c>
      <c r="B45" s="19" t="s">
        <v>97</v>
      </c>
      <c r="C45" s="20" t="s">
        <v>98</v>
      </c>
      <c r="D45" s="21" t="s">
        <v>23</v>
      </c>
      <c r="E45" s="60"/>
      <c r="F45" s="60"/>
      <c r="G45" s="60">
        <v>196.3</v>
      </c>
      <c r="H45" s="59"/>
      <c r="I45" s="59"/>
      <c r="J45" s="59"/>
      <c r="K45" s="60">
        <v>196.3</v>
      </c>
      <c r="L45" s="60"/>
      <c r="M45" s="60"/>
      <c r="N45" s="60"/>
      <c r="O45" s="60">
        <v>196.23599999999999</v>
      </c>
      <c r="P45" s="59"/>
      <c r="Q45" s="59"/>
      <c r="R45" s="59"/>
      <c r="S45" s="59">
        <v>196.23599999999999</v>
      </c>
      <c r="T45" s="59"/>
      <c r="U45" s="59" t="s">
        <v>135</v>
      </c>
      <c r="V45" s="25"/>
    </row>
    <row r="46" spans="1:23" s="27" customFormat="1" ht="90">
      <c r="A46" s="18"/>
      <c r="B46" s="19" t="s">
        <v>99</v>
      </c>
      <c r="C46" s="20" t="s">
        <v>100</v>
      </c>
      <c r="D46" s="21" t="s">
        <v>23</v>
      </c>
      <c r="E46" s="60"/>
      <c r="F46" s="60"/>
      <c r="G46" s="60"/>
      <c r="H46" s="59"/>
      <c r="I46" s="59"/>
      <c r="J46" s="59"/>
      <c r="K46" s="60"/>
      <c r="L46" s="60"/>
      <c r="M46" s="60"/>
      <c r="N46" s="60"/>
      <c r="O46" s="60"/>
      <c r="P46" s="59"/>
      <c r="Q46" s="59"/>
      <c r="R46" s="59"/>
      <c r="S46" s="59">
        <v>0</v>
      </c>
      <c r="T46" s="59"/>
      <c r="U46" s="59" t="s">
        <v>154</v>
      </c>
      <c r="V46" s="25"/>
    </row>
    <row r="47" spans="1:23" s="27" customFormat="1" ht="375" hidden="1">
      <c r="A47" s="18"/>
      <c r="B47" s="19" t="s">
        <v>101</v>
      </c>
      <c r="C47" s="20" t="s">
        <v>102</v>
      </c>
      <c r="D47" s="21" t="s">
        <v>23</v>
      </c>
      <c r="E47" s="60"/>
      <c r="F47" s="60"/>
      <c r="G47" s="60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 t="s">
        <v>145</v>
      </c>
      <c r="V47" s="25"/>
    </row>
    <row r="48" spans="1:23" s="27" customFormat="1" ht="150" hidden="1">
      <c r="A48" s="18"/>
      <c r="B48" s="19" t="s">
        <v>103</v>
      </c>
      <c r="C48" s="20" t="s">
        <v>104</v>
      </c>
      <c r="D48" s="21" t="s">
        <v>23</v>
      </c>
      <c r="E48" s="60"/>
      <c r="F48" s="60"/>
      <c r="G48" s="60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 t="s">
        <v>145</v>
      </c>
      <c r="V48" s="25"/>
    </row>
    <row r="49" spans="1:23" s="27" customFormat="1" ht="225">
      <c r="A49" s="18"/>
      <c r="B49" s="19" t="s">
        <v>105</v>
      </c>
      <c r="C49" s="20" t="s">
        <v>128</v>
      </c>
      <c r="D49" s="21" t="s">
        <v>23</v>
      </c>
      <c r="E49" s="60"/>
      <c r="F49" s="60">
        <v>35937.4</v>
      </c>
      <c r="G49" s="60">
        <v>3125</v>
      </c>
      <c r="H49" s="59"/>
      <c r="I49" s="59"/>
      <c r="J49" s="60">
        <v>35937.4</v>
      </c>
      <c r="K49" s="60">
        <v>3125</v>
      </c>
      <c r="L49" s="59"/>
      <c r="M49" s="59"/>
      <c r="N49" s="60">
        <v>35937.4</v>
      </c>
      <c r="O49" s="60">
        <v>3125</v>
      </c>
      <c r="P49" s="59"/>
      <c r="Q49" s="59"/>
      <c r="R49" s="60">
        <v>35937.4</v>
      </c>
      <c r="S49" s="60">
        <v>3125</v>
      </c>
      <c r="T49" s="59"/>
      <c r="U49" s="59" t="s">
        <v>135</v>
      </c>
      <c r="V49" s="25"/>
      <c r="W49" s="52"/>
    </row>
    <row r="50" spans="1:23" s="27" customFormat="1" ht="300" hidden="1">
      <c r="A50" s="18"/>
      <c r="B50" s="19" t="s">
        <v>107</v>
      </c>
      <c r="C50" s="20" t="s">
        <v>108</v>
      </c>
      <c r="D50" s="21" t="s">
        <v>23</v>
      </c>
      <c r="E50" s="60"/>
      <c r="F50" s="60"/>
      <c r="G50" s="60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 t="s">
        <v>145</v>
      </c>
      <c r="V50" s="25"/>
    </row>
    <row r="51" spans="1:23" s="27" customFormat="1" ht="330" hidden="1">
      <c r="A51" s="18"/>
      <c r="B51" s="19" t="s">
        <v>109</v>
      </c>
      <c r="C51" s="20" t="s">
        <v>110</v>
      </c>
      <c r="D51" s="21" t="s">
        <v>23</v>
      </c>
      <c r="E51" s="60"/>
      <c r="F51" s="60"/>
      <c r="G51" s="60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 t="s">
        <v>145</v>
      </c>
      <c r="V51" s="25"/>
    </row>
    <row r="52" spans="1:23" s="27" customFormat="1" ht="195" hidden="1">
      <c r="A52" s="18"/>
      <c r="B52" s="19" t="s">
        <v>111</v>
      </c>
      <c r="C52" s="20" t="s">
        <v>112</v>
      </c>
      <c r="D52" s="21" t="s">
        <v>23</v>
      </c>
      <c r="E52" s="60"/>
      <c r="F52" s="60"/>
      <c r="G52" s="60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 t="s">
        <v>145</v>
      </c>
      <c r="V52" s="25"/>
    </row>
    <row r="53" spans="1:23" s="27" customFormat="1" ht="105">
      <c r="A53" s="18" t="s">
        <v>113</v>
      </c>
      <c r="B53" s="61" t="s">
        <v>114</v>
      </c>
      <c r="C53" s="20" t="s">
        <v>115</v>
      </c>
      <c r="D53" s="21" t="s">
        <v>23</v>
      </c>
      <c r="E53" s="60">
        <v>18437.2</v>
      </c>
      <c r="F53" s="60">
        <v>5200.2</v>
      </c>
      <c r="G53" s="60">
        <v>985</v>
      </c>
      <c r="H53" s="59"/>
      <c r="I53" s="60">
        <v>18437.2</v>
      </c>
      <c r="J53" s="60">
        <v>5200.2</v>
      </c>
      <c r="K53" s="60">
        <v>985</v>
      </c>
      <c r="L53" s="60"/>
      <c r="M53" s="60">
        <v>17825.405999999999</v>
      </c>
      <c r="N53" s="60">
        <v>5200.2</v>
      </c>
      <c r="O53" s="60">
        <v>959.505</v>
      </c>
      <c r="P53" s="59"/>
      <c r="Q53" s="60">
        <v>17825.405999999999</v>
      </c>
      <c r="R53" s="60">
        <v>5200.2</v>
      </c>
      <c r="S53" s="60">
        <v>959.505</v>
      </c>
      <c r="T53" s="59"/>
      <c r="U53" s="59" t="s">
        <v>135</v>
      </c>
      <c r="V53" s="25"/>
    </row>
    <row r="54" spans="1:23" s="27" customFormat="1" ht="120" hidden="1">
      <c r="A54" s="18"/>
      <c r="B54" s="19" t="s">
        <v>116</v>
      </c>
      <c r="C54" s="20" t="s">
        <v>117</v>
      </c>
      <c r="D54" s="21" t="s">
        <v>23</v>
      </c>
      <c r="E54" s="60"/>
      <c r="F54" s="60"/>
      <c r="G54" s="60"/>
      <c r="H54" s="59"/>
      <c r="I54" s="60"/>
      <c r="J54" s="60"/>
      <c r="K54" s="60"/>
      <c r="L54" s="60"/>
      <c r="M54" s="60"/>
      <c r="N54" s="59"/>
      <c r="O54" s="59"/>
      <c r="P54" s="59"/>
      <c r="Q54" s="59"/>
      <c r="R54" s="59"/>
      <c r="S54" s="59"/>
      <c r="T54" s="59"/>
      <c r="U54" s="59" t="s">
        <v>145</v>
      </c>
      <c r="V54" s="25"/>
    </row>
    <row r="55" spans="1:23" s="27" customFormat="1" ht="110.25">
      <c r="A55" s="18"/>
      <c r="B55" s="19" t="s">
        <v>137</v>
      </c>
      <c r="C55" s="63" t="s">
        <v>138</v>
      </c>
      <c r="D55" s="21" t="s">
        <v>23</v>
      </c>
      <c r="E55" s="60"/>
      <c r="F55" s="60">
        <v>1068.3</v>
      </c>
      <c r="G55" s="60"/>
      <c r="H55" s="59"/>
      <c r="I55" s="60"/>
      <c r="J55" s="60">
        <v>1068.3</v>
      </c>
      <c r="K55" s="60"/>
      <c r="L55" s="60"/>
      <c r="M55" s="60"/>
      <c r="N55" s="60">
        <v>1036.548</v>
      </c>
      <c r="O55" s="59"/>
      <c r="P55" s="59"/>
      <c r="Q55" s="59"/>
      <c r="R55" s="60">
        <v>1036.548</v>
      </c>
      <c r="S55" s="59"/>
      <c r="T55" s="59"/>
      <c r="U55" s="59" t="s">
        <v>135</v>
      </c>
      <c r="V55" s="25"/>
    </row>
    <row r="56" spans="1:23" s="27" customFormat="1" ht="126">
      <c r="A56" s="18"/>
      <c r="B56" s="19" t="s">
        <v>139</v>
      </c>
      <c r="C56" s="63" t="s">
        <v>140</v>
      </c>
      <c r="D56" s="21" t="s">
        <v>23</v>
      </c>
      <c r="E56" s="59"/>
      <c r="F56" s="60">
        <v>2167.8000000000002</v>
      </c>
      <c r="G56" s="60">
        <v>1219.4000000000001</v>
      </c>
      <c r="H56" s="59"/>
      <c r="I56" s="60"/>
      <c r="J56" s="60">
        <v>2167.8000000000002</v>
      </c>
      <c r="K56" s="60">
        <v>1219.4000000000001</v>
      </c>
      <c r="L56" s="60"/>
      <c r="M56" s="60"/>
      <c r="N56" s="60">
        <v>1633.143</v>
      </c>
      <c r="O56" s="60">
        <v>918.65200000000004</v>
      </c>
      <c r="P56" s="59"/>
      <c r="Q56" s="59"/>
      <c r="R56" s="60">
        <v>1633.143</v>
      </c>
      <c r="S56" s="60">
        <v>918.65200000000004</v>
      </c>
      <c r="T56" s="59"/>
      <c r="U56" s="59" t="s">
        <v>135</v>
      </c>
      <c r="V56" s="25"/>
    </row>
    <row r="57" spans="1:23" s="27" customFormat="1" ht="115.5" customHeight="1">
      <c r="A57" s="18"/>
      <c r="B57" s="19" t="s">
        <v>141</v>
      </c>
      <c r="C57" s="63" t="s">
        <v>143</v>
      </c>
      <c r="D57" s="21" t="s">
        <v>23</v>
      </c>
      <c r="E57" s="59"/>
      <c r="F57" s="60"/>
      <c r="G57" s="60">
        <v>34.6</v>
      </c>
      <c r="H57" s="59"/>
      <c r="I57" s="59"/>
      <c r="J57" s="59"/>
      <c r="K57" s="60">
        <v>34.6</v>
      </c>
      <c r="L57" s="59"/>
      <c r="M57" s="59"/>
      <c r="N57" s="59"/>
      <c r="O57" s="60">
        <v>34.517000000000003</v>
      </c>
      <c r="P57" s="59"/>
      <c r="Q57" s="59"/>
      <c r="R57" s="59"/>
      <c r="S57" s="60">
        <v>34.517000000000003</v>
      </c>
      <c r="T57" s="59"/>
      <c r="U57" s="59" t="s">
        <v>135</v>
      </c>
      <c r="V57" s="25"/>
    </row>
    <row r="58" spans="1:23" s="27" customFormat="1" ht="243.75" customHeight="1">
      <c r="A58" s="18"/>
      <c r="B58" s="19" t="s">
        <v>142</v>
      </c>
      <c r="C58" s="63" t="s">
        <v>144</v>
      </c>
      <c r="D58" s="21" t="s">
        <v>23</v>
      </c>
      <c r="E58" s="59"/>
      <c r="F58" s="60">
        <v>6283.9</v>
      </c>
      <c r="G58" s="60">
        <v>939</v>
      </c>
      <c r="H58" s="59"/>
      <c r="I58" s="59"/>
      <c r="J58" s="60">
        <v>6283.9</v>
      </c>
      <c r="K58" s="60">
        <v>939</v>
      </c>
      <c r="L58" s="59"/>
      <c r="M58" s="59"/>
      <c r="N58" s="59">
        <v>6283.9</v>
      </c>
      <c r="O58" s="59">
        <v>939</v>
      </c>
      <c r="P58" s="59"/>
      <c r="Q58" s="59"/>
      <c r="R58" s="59">
        <v>6283.9</v>
      </c>
      <c r="S58" s="59">
        <v>939</v>
      </c>
      <c r="T58" s="59"/>
      <c r="U58" s="59" t="s">
        <v>135</v>
      </c>
      <c r="V58" s="25"/>
    </row>
    <row r="59" spans="1:23" s="17" customFormat="1" ht="13.9" customHeight="1">
      <c r="A59" s="9"/>
      <c r="B59" s="73" t="s">
        <v>118</v>
      </c>
      <c r="C59" s="73"/>
      <c r="D59" s="74"/>
      <c r="E59" s="84">
        <f t="shared" ref="E59:T59" si="3">E12+E33</f>
        <v>37804.100000000006</v>
      </c>
      <c r="F59" s="84">
        <f t="shared" si="3"/>
        <v>482488</v>
      </c>
      <c r="G59" s="84">
        <f t="shared" si="3"/>
        <v>269760.59999999998</v>
      </c>
      <c r="H59" s="84">
        <f t="shared" si="3"/>
        <v>0</v>
      </c>
      <c r="I59" s="84">
        <f t="shared" si="3"/>
        <v>37804.100000000006</v>
      </c>
      <c r="J59" s="84">
        <f t="shared" si="3"/>
        <v>482488</v>
      </c>
      <c r="K59" s="84">
        <f t="shared" si="3"/>
        <v>269760.59999999998</v>
      </c>
      <c r="L59" s="84">
        <f t="shared" si="3"/>
        <v>0</v>
      </c>
      <c r="M59" s="84">
        <f>M12+M33</f>
        <v>37089.256000000001</v>
      </c>
      <c r="N59" s="84">
        <f t="shared" si="3"/>
        <v>481921.59099999996</v>
      </c>
      <c r="O59" s="84">
        <f t="shared" si="3"/>
        <v>266068.08850000001</v>
      </c>
      <c r="P59" s="84">
        <f t="shared" si="3"/>
        <v>0</v>
      </c>
      <c r="Q59" s="84">
        <f t="shared" ref="Q59" si="4">Q12+Q33</f>
        <v>37089.256000000001</v>
      </c>
      <c r="R59" s="84">
        <f t="shared" si="3"/>
        <v>481921.59099999996</v>
      </c>
      <c r="S59" s="84">
        <f t="shared" si="3"/>
        <v>266068.08850000001</v>
      </c>
      <c r="T59" s="84">
        <f t="shared" si="3"/>
        <v>0</v>
      </c>
      <c r="U59" s="84"/>
      <c r="V59" s="80"/>
    </row>
    <row r="60" spans="1:23" s="17" customFormat="1" ht="14.25" customHeight="1">
      <c r="A60" s="9"/>
      <c r="B60" s="73"/>
      <c r="C60" s="73"/>
      <c r="D60" s="7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0"/>
    </row>
    <row r="61" spans="1:23" s="39" customFormat="1" ht="15">
      <c r="A61" s="36"/>
      <c r="B61" s="37" t="s">
        <v>119</v>
      </c>
      <c r="C61" s="38"/>
      <c r="D61" s="37"/>
      <c r="E61" s="38"/>
      <c r="F61" s="38"/>
      <c r="G61" s="38"/>
      <c r="H61" s="38"/>
      <c r="I61" s="38"/>
      <c r="J61" s="38"/>
      <c r="K61" s="37"/>
      <c r="L61" s="38"/>
      <c r="M61" s="38"/>
      <c r="N61" s="38"/>
      <c r="O61" s="38"/>
      <c r="P61" s="38"/>
      <c r="Q61" s="53"/>
      <c r="R61" s="53"/>
      <c r="S61" s="53"/>
      <c r="T61" s="53"/>
      <c r="U61" s="38"/>
      <c r="V61" s="37"/>
    </row>
    <row r="63" spans="1:23" s="41" customFormat="1" ht="18.75">
      <c r="A63" s="40"/>
      <c r="B63" s="78" t="s">
        <v>147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</row>
    <row r="64" spans="1:23" s="41" customFormat="1" ht="15.95" customHeight="1">
      <c r="A64" s="40"/>
      <c r="B64" s="81" t="s">
        <v>148</v>
      </c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</row>
    <row r="65" spans="1:22" s="41" customFormat="1" ht="18.75">
      <c r="A65" s="40"/>
      <c r="B65" s="78" t="s">
        <v>122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</row>
    <row r="67" spans="1:22" s="2" customFormat="1">
      <c r="A67" s="1"/>
      <c r="I67" s="2" t="s">
        <v>123</v>
      </c>
      <c r="Q67" s="42"/>
      <c r="R67" s="42"/>
      <c r="S67" s="42"/>
      <c r="T67" s="42"/>
    </row>
    <row r="68" spans="1:22">
      <c r="M68" s="64">
        <f>M59+N59+O59</f>
        <v>785078.93549999991</v>
      </c>
    </row>
    <row r="69" spans="1:22" s="2" customFormat="1">
      <c r="A69" s="1"/>
      <c r="C69" s="41" t="s">
        <v>129</v>
      </c>
      <c r="I69" s="2" t="s">
        <v>130</v>
      </c>
      <c r="Q69" s="42"/>
      <c r="R69" s="42"/>
      <c r="S69" s="42"/>
      <c r="T69" s="42"/>
    </row>
  </sheetData>
  <mergeCells count="37">
    <mergeCell ref="B59:C60"/>
    <mergeCell ref="D59:D60"/>
    <mergeCell ref="E59:E60"/>
    <mergeCell ref="F59:F60"/>
    <mergeCell ref="G59:G60"/>
    <mergeCell ref="B9:B10"/>
    <mergeCell ref="C9:C10"/>
    <mergeCell ref="D9:D10"/>
    <mergeCell ref="E9:H9"/>
    <mergeCell ref="I9:L9"/>
    <mergeCell ref="R1:V1"/>
    <mergeCell ref="B3:V3"/>
    <mergeCell ref="B4:V4"/>
    <mergeCell ref="B5:V5"/>
    <mergeCell ref="B6:V6"/>
    <mergeCell ref="M9:P9"/>
    <mergeCell ref="Q9:T9"/>
    <mergeCell ref="U9:U10"/>
    <mergeCell ref="V9:V10"/>
    <mergeCell ref="U59:U60"/>
    <mergeCell ref="V59:V60"/>
    <mergeCell ref="B63:V63"/>
    <mergeCell ref="B64:V64"/>
    <mergeCell ref="B65:V65"/>
    <mergeCell ref="O59:O60"/>
    <mergeCell ref="P59:P60"/>
    <mergeCell ref="Q59:Q60"/>
    <mergeCell ref="R59:R60"/>
    <mergeCell ref="S59:S60"/>
    <mergeCell ref="T59:T60"/>
    <mergeCell ref="I59:I60"/>
    <mergeCell ref="J59:J60"/>
    <mergeCell ref="K59:K60"/>
    <mergeCell ref="L59:L60"/>
    <mergeCell ref="M59:M60"/>
    <mergeCell ref="N59:N60"/>
    <mergeCell ref="H59:H60"/>
  </mergeCells>
  <pageMargins left="0.39370078740157483" right="0.39370078740157483" top="0.39370078740157483" bottom="0.39370078740157483" header="0.51181102362204722" footer="0.51181102362204722"/>
  <pageSetup paperSize="9" scale="43" firstPageNumber="0" orientation="landscape" horizontalDpi="300" verticalDpi="300" r:id="rId1"/>
  <rowBreaks count="4" manualBreakCount="4">
    <brk id="25" min="1" max="21" man="1"/>
    <brk id="42" min="1" max="21" man="1"/>
    <brk id="52" min="1" max="21" man="1"/>
    <brk id="70" min="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981</TotalTime>
  <Application>LibreOffice/5.4.5.1$Windows_X86_64 LibreOffice_project/79c9829dd5d8054ec39a82dc51cd9eff340dbee8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 кв. 2021</vt:lpstr>
      <vt:lpstr>1 полугодие 2021</vt:lpstr>
      <vt:lpstr>9 мес. 2021</vt:lpstr>
      <vt:lpstr>2021</vt:lpstr>
      <vt:lpstr>4 кв 2022г</vt:lpstr>
      <vt:lpstr>'1 кв. 2021'!Область_печати</vt:lpstr>
      <vt:lpstr>'1 полугодие 2021'!Область_печати</vt:lpstr>
      <vt:lpstr>'2021'!Область_печати</vt:lpstr>
      <vt:lpstr>'4 кв 2022г'!Область_печати</vt:lpstr>
      <vt:lpstr>'9 мес. 2021'!Область_печати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URMAS</cp:lastModifiedBy>
  <cp:revision>129</cp:revision>
  <cp:lastPrinted>2023-02-22T13:02:22Z</cp:lastPrinted>
  <dcterms:created xsi:type="dcterms:W3CDTF">2017-07-05T11:30:55Z</dcterms:created>
  <dcterms:modified xsi:type="dcterms:W3CDTF">2023-02-22T13:02:45Z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