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6" tabRatio="500"/>
  </bookViews>
  <sheets>
    <sheet name="план реализ.202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43" i="1"/>
  <c r="J43"/>
  <c r="I43"/>
  <c r="H43"/>
  <c r="K42"/>
  <c r="J42"/>
  <c r="I42"/>
  <c r="H42"/>
  <c r="K40"/>
  <c r="J40"/>
  <c r="I40"/>
  <c r="H40"/>
  <c r="K38"/>
  <c r="J38"/>
  <c r="I38"/>
  <c r="H38"/>
  <c r="K35"/>
  <c r="J35"/>
  <c r="I35"/>
  <c r="H35"/>
  <c r="K34"/>
  <c r="J34"/>
  <c r="I34"/>
  <c r="H34"/>
  <c r="K32"/>
  <c r="J32"/>
  <c r="I32"/>
  <c r="H32"/>
  <c r="K28"/>
  <c r="J28"/>
  <c r="I28"/>
  <c r="H28"/>
  <c r="K27"/>
  <c r="J27"/>
  <c r="I27"/>
  <c r="H27"/>
  <c r="K26"/>
  <c r="J26"/>
  <c r="I26"/>
  <c r="H26"/>
  <c r="K22"/>
  <c r="J22"/>
  <c r="I22"/>
  <c r="H22"/>
  <c r="K20"/>
  <c r="J20"/>
  <c r="I20"/>
  <c r="H20"/>
  <c r="K19"/>
  <c r="J19"/>
  <c r="I19"/>
  <c r="H19"/>
  <c r="K18"/>
  <c r="J18"/>
  <c r="I18"/>
  <c r="H18"/>
  <c r="K17"/>
  <c r="J17"/>
  <c r="I17"/>
  <c r="H17"/>
  <c r="K16"/>
  <c r="J16"/>
  <c r="I16"/>
  <c r="H16"/>
  <c r="K15"/>
  <c r="J15"/>
  <c r="I15"/>
  <c r="H15"/>
  <c r="K14"/>
  <c r="J14"/>
  <c r="I14"/>
  <c r="H14"/>
  <c r="K13"/>
  <c r="K12" s="1"/>
  <c r="J13"/>
  <c r="J12" s="1"/>
  <c r="I13"/>
  <c r="I12" s="1"/>
  <c r="H13"/>
  <c r="H12" s="1"/>
  <c r="K25"/>
  <c r="J25"/>
  <c r="I25"/>
  <c r="H25"/>
  <c r="F25"/>
  <c r="F12"/>
  <c r="I50" l="1"/>
  <c r="K50"/>
  <c r="H50"/>
  <c r="J50"/>
</calcChain>
</file>

<file path=xl/sharedStrings.xml><?xml version="1.0" encoding="utf-8"?>
<sst xmlns="http://schemas.openxmlformats.org/spreadsheetml/2006/main" count="156" uniqueCount="84">
  <si>
    <t>ПЛАН реализации муниципальной программы "Развитие Образования"</t>
  </si>
  <si>
    <t>№ п/п</t>
  </si>
  <si>
    <t>Наименование мероприятия, контрольного события</t>
  </si>
  <si>
    <t>Статус</t>
  </si>
  <si>
    <t>Ответственный за реализацию мероприятия,выполнение контрольного события</t>
  </si>
  <si>
    <t>Срок реализации мероприятия, дата контрольного события</t>
  </si>
  <si>
    <t>Код классификации расходов бюджета</t>
  </si>
  <si>
    <t>Поквартальное распределение прогноза кассовых выплат из бюджета муниципального образования, тыс.рублей</t>
  </si>
  <si>
    <t>I</t>
  </si>
  <si>
    <t>II</t>
  </si>
  <si>
    <t>III</t>
  </si>
  <si>
    <t>IV</t>
  </si>
  <si>
    <t>Основные мероприятия</t>
  </si>
  <si>
    <t>1.1.1</t>
  </si>
  <si>
    <t>Основное мероприятие № 1    «Функционирование системы образования Тбилисского района»</t>
  </si>
  <si>
    <t>начальник управления образованием, руководители муниципальных организаций</t>
  </si>
  <si>
    <t>31.12.2022 г.</t>
  </si>
  <si>
    <t>1.1.1.1</t>
  </si>
  <si>
    <t>Финансовое обеспечение муниципального задания на оказание  муниципальных услуг дошкольных образовательных организаций</t>
  </si>
  <si>
    <t>1.1.1.2</t>
  </si>
  <si>
    <t>Финансовое обеспечение муниципального задания на оказание  муниципальных услуг общеобразовательных организаций</t>
  </si>
  <si>
    <t>1.1.1.3</t>
  </si>
  <si>
    <t>Финансовое обеспечение муниципального задания на оказание  муниципальных услуг общеобразовательных организаций дополнительного образования</t>
  </si>
  <si>
    <t>1.1.1.4</t>
  </si>
  <si>
    <t>Осуществление отдельных государственных полномочий по предоставлению мер социальной поддержки в виде компенсации расходов на коммунальных услуг педагогическим работникам, работающим  в сельской местности</t>
  </si>
  <si>
    <t>1.1.1.5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</si>
  <si>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организации, реализующие общеобразовательную программу дошкольного образования</t>
  </si>
  <si>
    <t>1.1.1.6</t>
  </si>
  <si>
    <t>Обеспечение льготным питанием учащихся из многодетных семей общеобразовательных организаций</t>
  </si>
  <si>
    <t>1.1.1.14</t>
  </si>
  <si>
    <t xml:space="preserve">Выделение субсидий для решения социально значимых вопросов, в том числе ремонт объектов образовательных организаций к началу нового учебного года, приобретение оборудования </t>
  </si>
  <si>
    <t>1.1.1.15</t>
  </si>
  <si>
    <t>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образования, в том числе адаптированные основные общеобразовательные программы</t>
  </si>
  <si>
    <t>1.1.1.16</t>
  </si>
  <si>
    <t>Обеспечение функционирования системы персонифицированного финансирования дополнительного образования детей</t>
  </si>
  <si>
    <t>1.1.1.18</t>
  </si>
  <si>
    <t>2.1</t>
  </si>
  <si>
    <t>Основное мероприятие № 2 «Обеспечение реализации муниципальной программы», в том числе</t>
  </si>
  <si>
    <t>2.2</t>
  </si>
  <si>
    <t>Финансовое обеспечение деятельности управления образования администрации муниципального образования Тбилисский район</t>
  </si>
  <si>
    <t>2.3</t>
  </si>
  <si>
    <t>Финансовое обеспечение деятельности казённых учреждений</t>
  </si>
  <si>
    <t>2.4</t>
  </si>
  <si>
    <t>Организация и проведение государственной (итоговой) аттестации по образовательным программам основного общего и среднего общего образования на территории муниципального образования Тбилисский район, материально-техническое обеспечение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</t>
  </si>
  <si>
    <t>2.5</t>
  </si>
  <si>
    <t xml:space="preserve"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(проведение капитального ремонта спортивных залов муниципальных общеобра-зовательных организаций, помещений при них, других помещений физкультурно-спортивного назначения, физкультурно-оздоровительных комплексов), </t>
  </si>
  <si>
    <t>2.6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</si>
  <si>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(приобретение автобусов и микроавтобусов для муниципальных общеобразовательных организаций)</t>
  </si>
  <si>
    <t>2.9</t>
  </si>
  <si>
    <t xml:space="preserve">Формирование сети базовых общеобразовательных 
организаций, в которых созданы условия для                 инклюзивного образования детей-инвалидов
</t>
  </si>
  <si>
    <t>2.11</t>
  </si>
  <si>
    <t>Обеспечение развития системы поиска и поддержки одаренных детей (проведение районных мероприятий для детей, обучающихся, выпускников образовательных учреждений (олимпиады, научно-практическая конференция, конкурсы, фестиваля «Созвездие талантов», торжественного вручения медалей выпускникам и др. мероприятия)</t>
  </si>
  <si>
    <t>2.12</t>
  </si>
  <si>
    <t>Развитие системы моральной поддержки работников образования путем проведения муниципальных и краевых профессиональных конкурсов: «Воспитатель года Кубани», «Учитель года Кубани», «Директор школы», «Библиотекарь школы Кубани», «Педагог – психолог Кубани», «Сердце отдаю детям», конкурс классных руководителей и другие, а также других мероприятий: Дня учителя, августовской конференции и др. Приобретение грамот, дипломов, памятных подарков, наградных сувениров.</t>
  </si>
  <si>
    <t>2.13</t>
  </si>
  <si>
    <t>Внедрение персонифицированной модели повышения квалификации работников образования в рамках модернизации образования</t>
  </si>
  <si>
    <t>2.14</t>
  </si>
  <si>
    <t>Развитие системы социальной поддержки образовательных учреждений, реализующих инновационные проекты, инновационные образовательные программы</t>
  </si>
  <si>
    <t>2.15</t>
  </si>
  <si>
    <t>2.16</t>
  </si>
  <si>
    <t>2.17</t>
  </si>
  <si>
    <t>Капитальный ремонт зданий и сооружений и благоустройство территорий, прилегающих к зданиям и сооружениям муниципальных образовательных организаций</t>
  </si>
  <si>
    <t>2.18</t>
  </si>
  <si>
    <t>Обновление материально технической базы для формирования у обучающихся современных навыков по предметной области «Технология» и других предметных областей, в том числе обновление материально-технической базы для формирования у обучающихся современных технологических и гуманитарных навыков</t>
  </si>
  <si>
    <t>2.20</t>
  </si>
  <si>
    <t>Организация и обеспечение бесплатным горячим питанием обучающихся по образовательным программам начального общего образования в муниципальных образовательных организациях</t>
  </si>
  <si>
    <t>2.21</t>
  </si>
  <si>
    <t>Оснащение помещений муниципальных дошкольных образовательных и общеобразовательных организаций оборудованием для обеззараживания воздуха, предназначенным для работы в присутствии людей</t>
  </si>
  <si>
    <t>2.22</t>
  </si>
  <si>
    <t>Субвенция на обеспечение бесплатным двухразовым питание детей-инвалидов (инвалидов), не являющихся обучающимися с ограниченными возможностями здоровья</t>
  </si>
  <si>
    <t>2.23</t>
  </si>
  <si>
    <t>Субсидия на обеспечение бесплатным горячим питанием обучающихся с ограниченными возможностями здоровья в муниципальных общеобразовательных организациях</t>
  </si>
  <si>
    <t>ВСЕГО</t>
  </si>
  <si>
    <t xml:space="preserve">Начальник управления образованием </t>
  </si>
  <si>
    <t>Н.Е.Плавко</t>
  </si>
  <si>
    <t>М.А.Деревянко  2 31 39</t>
  </si>
  <si>
    <t>на 2023 года</t>
  </si>
  <si>
    <t>31.12.2023 г.</t>
  </si>
  <si>
    <t>1.1.1.19</t>
  </si>
  <si>
    <t>Мероприятия по обеспечению деятельности советников директора по воспитаниюи взаимодействию с детскими общественными объединениямив общеобразовательныхорганизациях в рамкахрегионального проекта"Патриотическое воспитание граждан Российской Федерации</t>
  </si>
  <si>
    <t>1.1.1.20</t>
  </si>
  <si>
    <t>Субсидия на обеспечение оснащения муниципальныхобщеобразовательныхорганизацийгосударственными символами РФ в рамках реализации регионального проекта</t>
  </si>
  <si>
    <t xml:space="preserve">" 30 " декабря 2022  г. </t>
  </si>
  <si>
    <t xml:space="preserve">УТВЕРЖДАЮ                                                                               Заместитель главы муниципального образования Тбилисский район                              А. В. Кузин             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</si>
</sst>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00"/>
  </numFmts>
  <fonts count="10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Calibri"/>
      <family val="2"/>
      <charset val="1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" fontId="0" fillId="0" borderId="0" xfId="0" applyNumberFormat="1"/>
    <xf numFmtId="0" fontId="4" fillId="0" borderId="0" xfId="0" applyFont="1"/>
    <xf numFmtId="4" fontId="4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vertical="center"/>
    </xf>
    <xf numFmtId="0" fontId="4" fillId="0" borderId="6" xfId="0" applyFont="1" applyBorder="1"/>
    <xf numFmtId="4" fontId="4" fillId="0" borderId="1" xfId="0" applyNumberFormat="1" applyFont="1" applyBorder="1"/>
    <xf numFmtId="49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/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top"/>
    </xf>
    <xf numFmtId="0" fontId="6" fillId="0" borderId="0" xfId="0" applyFont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4" fontId="2" fillId="0" borderId="1" xfId="0" applyNumberFormat="1" applyFont="1" applyBorder="1" applyAlignment="1">
      <alignment vertical="top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/>
    <xf numFmtId="0" fontId="2" fillId="0" borderId="5" xfId="0" applyFont="1" applyBorder="1"/>
    <xf numFmtId="0" fontId="2" fillId="0" borderId="8" xfId="0" applyFont="1" applyBorder="1" applyAlignment="1">
      <alignment horizontal="left" vertical="top"/>
    </xf>
    <xf numFmtId="0" fontId="2" fillId="0" borderId="8" xfId="0" applyFont="1" applyBorder="1"/>
    <xf numFmtId="0" fontId="2" fillId="0" borderId="8" xfId="0" applyFont="1" applyBorder="1" applyAlignment="1">
      <alignment vertical="top"/>
    </xf>
    <xf numFmtId="0" fontId="5" fillId="0" borderId="1" xfId="0" applyFont="1" applyBorder="1" applyAlignment="1">
      <alignment horizontal="left" vertical="top" wrapText="1"/>
    </xf>
    <xf numFmtId="4" fontId="5" fillId="0" borderId="1" xfId="0" applyNumberFormat="1" applyFont="1" applyBorder="1" applyAlignment="1">
      <alignment vertical="top"/>
    </xf>
    <xf numFmtId="49" fontId="2" fillId="0" borderId="1" xfId="0" applyNumberFormat="1" applyFont="1" applyBorder="1" applyAlignment="1">
      <alignment horizontal="center" vertical="top"/>
    </xf>
    <xf numFmtId="0" fontId="4" fillId="0" borderId="1" xfId="0" applyFont="1" applyBorder="1"/>
    <xf numFmtId="49" fontId="2" fillId="0" borderId="1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horizontal="left" vertical="top"/>
    </xf>
    <xf numFmtId="0" fontId="4" fillId="0" borderId="7" xfId="0" applyFont="1" applyBorder="1"/>
    <xf numFmtId="4" fontId="2" fillId="0" borderId="8" xfId="0" applyNumberFormat="1" applyFont="1" applyBorder="1" applyAlignment="1">
      <alignment vertical="top"/>
    </xf>
    <xf numFmtId="0" fontId="7" fillId="0" borderId="7" xfId="0" applyFont="1" applyBorder="1" applyAlignment="1">
      <alignment horizontal="left"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vertical="top"/>
    </xf>
    <xf numFmtId="4" fontId="4" fillId="0" borderId="1" xfId="0" applyNumberFormat="1" applyFont="1" applyBorder="1" applyAlignment="1">
      <alignment vertical="top"/>
    </xf>
    <xf numFmtId="0" fontId="4" fillId="0" borderId="8" xfId="0" applyFont="1" applyBorder="1"/>
    <xf numFmtId="0" fontId="4" fillId="0" borderId="8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0" fillId="0" borderId="0" xfId="0" applyBorder="1"/>
    <xf numFmtId="4" fontId="0" fillId="0" borderId="0" xfId="0" applyNumberFormat="1" applyBorder="1"/>
    <xf numFmtId="4" fontId="1" fillId="0" borderId="0" xfId="0" applyNumberFormat="1" applyFont="1" applyBorder="1"/>
    <xf numFmtId="0" fontId="1" fillId="0" borderId="0" xfId="0" applyFont="1"/>
    <xf numFmtId="4" fontId="1" fillId="0" borderId="0" xfId="0" applyNumberFormat="1" applyFont="1"/>
    <xf numFmtId="0" fontId="8" fillId="0" borderId="0" xfId="0" applyFont="1"/>
    <xf numFmtId="165" fontId="8" fillId="0" borderId="0" xfId="0" applyNumberFormat="1" applyFont="1"/>
    <xf numFmtId="164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/>
    </xf>
    <xf numFmtId="165" fontId="9" fillId="0" borderId="1" xfId="0" applyNumberFormat="1" applyFont="1" applyBorder="1"/>
    <xf numFmtId="4" fontId="2" fillId="0" borderId="9" xfId="0" applyNumberFormat="1" applyFont="1" applyBorder="1" applyAlignment="1">
      <alignment vertical="top"/>
    </xf>
    <xf numFmtId="0" fontId="2" fillId="0" borderId="10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center" vertical="top"/>
    </xf>
    <xf numFmtId="0" fontId="4" fillId="0" borderId="1" xfId="0" applyFont="1" applyBorder="1" applyAlignment="1"/>
    <xf numFmtId="4" fontId="1" fillId="0" borderId="0" xfId="0" applyNumberFormat="1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MJ55"/>
  <sheetViews>
    <sheetView tabSelected="1" view="pageBreakPreview" topLeftCell="A32" zoomScale="60" zoomScaleNormal="95" workbookViewId="0">
      <selection activeCell="D33" sqref="D33"/>
    </sheetView>
  </sheetViews>
  <sheetFormatPr defaultRowHeight="14.4"/>
  <cols>
    <col min="1" max="1" width="9" customWidth="1"/>
    <col min="2" max="2" width="37.5546875" customWidth="1"/>
    <col min="3" max="3" width="6.44140625" customWidth="1"/>
    <col min="4" max="4" width="29.88671875" customWidth="1"/>
    <col min="5" max="5" width="14.6640625" customWidth="1"/>
    <col min="6" max="6" width="11" hidden="1" customWidth="1"/>
    <col min="7" max="7" width="12.33203125" style="1" customWidth="1"/>
    <col min="8" max="8" width="13.88671875" style="1" customWidth="1"/>
    <col min="9" max="9" width="14.44140625" style="1" customWidth="1"/>
    <col min="10" max="10" width="15.44140625" style="1" customWidth="1"/>
    <col min="11" max="11" width="15" style="1" customWidth="1"/>
    <col min="12" max="12" width="12.109375" style="63" customWidth="1"/>
    <col min="13" max="1025" width="8.6640625" customWidth="1"/>
  </cols>
  <sheetData>
    <row r="2" spans="1:1024" ht="61.95" customHeight="1">
      <c r="I2" s="73" t="s">
        <v>83</v>
      </c>
      <c r="J2" s="73"/>
      <c r="K2" s="73"/>
    </row>
    <row r="3" spans="1:1024">
      <c r="I3" s="74" t="s">
        <v>82</v>
      </c>
      <c r="J3" s="74"/>
      <c r="K3" s="74"/>
    </row>
    <row r="5" spans="1:1024" ht="15.6">
      <c r="A5" s="75" t="s">
        <v>0</v>
      </c>
      <c r="B5" s="75"/>
      <c r="C5" s="75"/>
      <c r="D5" s="75"/>
      <c r="E5" s="75"/>
      <c r="F5" s="75"/>
      <c r="G5" s="75"/>
      <c r="H5" s="75"/>
      <c r="I5" s="75"/>
      <c r="J5" s="75"/>
      <c r="K5" s="75"/>
    </row>
    <row r="6" spans="1:1024" ht="15.6">
      <c r="A6" s="76" t="s">
        <v>76</v>
      </c>
      <c r="B6" s="76"/>
      <c r="C6" s="76"/>
      <c r="D6" s="76"/>
      <c r="E6" s="76"/>
      <c r="F6" s="76"/>
      <c r="G6" s="76"/>
      <c r="H6" s="76"/>
      <c r="I6" s="76"/>
      <c r="J6" s="76"/>
      <c r="K6" s="76"/>
    </row>
    <row r="7" spans="1:1024" ht="15.75" customHeight="1">
      <c r="A7" s="2"/>
      <c r="C7" s="2"/>
      <c r="D7" s="2"/>
      <c r="E7" s="2"/>
      <c r="F7" s="2"/>
      <c r="G7" s="3"/>
      <c r="H7" s="3"/>
      <c r="I7" s="3"/>
      <c r="J7" s="3"/>
      <c r="K7" s="3"/>
    </row>
    <row r="8" spans="1:1024" ht="52.5" customHeight="1">
      <c r="A8" s="77" t="s">
        <v>1</v>
      </c>
      <c r="B8" s="77" t="s">
        <v>2</v>
      </c>
      <c r="C8" s="77" t="s">
        <v>3</v>
      </c>
      <c r="D8" s="77" t="s">
        <v>4</v>
      </c>
      <c r="E8" s="77" t="s">
        <v>5</v>
      </c>
      <c r="F8" s="5"/>
      <c r="G8" s="78" t="s">
        <v>6</v>
      </c>
      <c r="H8" s="78" t="s">
        <v>7</v>
      </c>
      <c r="I8" s="78"/>
      <c r="J8" s="78"/>
      <c r="K8" s="78"/>
    </row>
    <row r="9" spans="1:1024" ht="26.4" customHeight="1">
      <c r="A9" s="77"/>
      <c r="B9" s="77"/>
      <c r="C9" s="77"/>
      <c r="D9" s="77"/>
      <c r="E9" s="77"/>
      <c r="F9" s="7"/>
      <c r="G9" s="78"/>
      <c r="H9" s="6" t="s">
        <v>8</v>
      </c>
      <c r="I9" s="6" t="s">
        <v>9</v>
      </c>
      <c r="J9" s="6" t="s">
        <v>10</v>
      </c>
      <c r="K9" s="6" t="s">
        <v>11</v>
      </c>
    </row>
    <row r="10" spans="1:1024" ht="15.6">
      <c r="A10" s="4">
        <v>1</v>
      </c>
      <c r="B10" s="4">
        <v>2</v>
      </c>
      <c r="C10" s="4">
        <v>3</v>
      </c>
      <c r="D10" s="4">
        <v>4</v>
      </c>
      <c r="E10" s="4">
        <v>5</v>
      </c>
      <c r="F10" s="8"/>
      <c r="G10" s="9">
        <v>6</v>
      </c>
      <c r="H10" s="10">
        <v>7</v>
      </c>
      <c r="I10" s="10">
        <v>8</v>
      </c>
      <c r="J10" s="10">
        <v>9</v>
      </c>
      <c r="K10" s="10">
        <v>10</v>
      </c>
    </row>
    <row r="11" spans="1:1024" ht="15.6">
      <c r="A11" s="11">
        <v>1</v>
      </c>
      <c r="B11" s="12" t="s">
        <v>12</v>
      </c>
      <c r="C11" s="13"/>
      <c r="D11" s="13"/>
      <c r="E11" s="72"/>
      <c r="F11" s="72"/>
      <c r="G11" s="72"/>
      <c r="H11" s="14"/>
      <c r="I11" s="14"/>
      <c r="J11" s="14"/>
      <c r="K11" s="14"/>
    </row>
    <row r="12" spans="1:1024" s="22" customFormat="1" ht="78">
      <c r="A12" s="15" t="s">
        <v>13</v>
      </c>
      <c r="B12" s="16" t="s">
        <v>14</v>
      </c>
      <c r="C12" s="17"/>
      <c r="D12" s="16" t="s">
        <v>15</v>
      </c>
      <c r="E12" s="18" t="s">
        <v>77</v>
      </c>
      <c r="F12" s="19">
        <f>SUM(F13:F24)</f>
        <v>465975.3</v>
      </c>
      <c r="G12" s="20"/>
      <c r="H12" s="21">
        <f>SUM(H13:H23)</f>
        <v>173269.02500000002</v>
      </c>
      <c r="I12" s="21">
        <f t="shared" ref="I12:K12" si="0">SUM(I13:I23)</f>
        <v>173269.02500000002</v>
      </c>
      <c r="J12" s="21">
        <f t="shared" si="0"/>
        <v>173269.02500000002</v>
      </c>
      <c r="K12" s="21">
        <f t="shared" si="0"/>
        <v>173269.02500000002</v>
      </c>
      <c r="L12" s="63"/>
      <c r="AMJ12"/>
    </row>
    <row r="13" spans="1:1024" ht="62.4">
      <c r="A13" s="23" t="s">
        <v>17</v>
      </c>
      <c r="B13" s="24" t="s">
        <v>18</v>
      </c>
      <c r="C13" s="25"/>
      <c r="D13" s="26" t="s">
        <v>15</v>
      </c>
      <c r="E13" s="23" t="s">
        <v>77</v>
      </c>
      <c r="F13" s="27">
        <v>131147.79999999999</v>
      </c>
      <c r="G13" s="28"/>
      <c r="H13" s="67">
        <f t="shared" ref="H13:K13" si="1">233673.1/4</f>
        <v>58418.275000000001</v>
      </c>
      <c r="I13" s="67">
        <f t="shared" si="1"/>
        <v>58418.275000000001</v>
      </c>
      <c r="J13" s="67">
        <f t="shared" si="1"/>
        <v>58418.275000000001</v>
      </c>
      <c r="K13" s="67">
        <f t="shared" si="1"/>
        <v>58418.275000000001</v>
      </c>
      <c r="L13" s="64"/>
    </row>
    <row r="14" spans="1:1024" ht="62.4">
      <c r="A14" s="23" t="s">
        <v>19</v>
      </c>
      <c r="B14" s="24" t="s">
        <v>20</v>
      </c>
      <c r="C14" s="25"/>
      <c r="D14" s="26" t="s">
        <v>15</v>
      </c>
      <c r="E14" s="23" t="s">
        <v>77</v>
      </c>
      <c r="F14" s="27">
        <v>31196</v>
      </c>
      <c r="G14" s="28"/>
      <c r="H14" s="67">
        <f>367515.8/4</f>
        <v>91878.95</v>
      </c>
      <c r="I14" s="67">
        <f>367515.8/4</f>
        <v>91878.95</v>
      </c>
      <c r="J14" s="67">
        <f>367515.8/4</f>
        <v>91878.95</v>
      </c>
      <c r="K14" s="67">
        <f>367515.8/4</f>
        <v>91878.95</v>
      </c>
      <c r="L14" s="64"/>
    </row>
    <row r="15" spans="1:1024" ht="78">
      <c r="A15" s="23" t="s">
        <v>21</v>
      </c>
      <c r="B15" s="24" t="s">
        <v>22</v>
      </c>
      <c r="C15" s="25"/>
      <c r="D15" s="26" t="s">
        <v>15</v>
      </c>
      <c r="E15" s="23" t="s">
        <v>77</v>
      </c>
      <c r="F15" s="25">
        <v>217271.1</v>
      </c>
      <c r="G15" s="30"/>
      <c r="H15" s="67">
        <f t="shared" ref="H15:K15" si="2">41949.4/4</f>
        <v>10487.35</v>
      </c>
      <c r="I15" s="67">
        <f t="shared" si="2"/>
        <v>10487.35</v>
      </c>
      <c r="J15" s="67">
        <f t="shared" si="2"/>
        <v>10487.35</v>
      </c>
      <c r="K15" s="67">
        <f t="shared" si="2"/>
        <v>10487.35</v>
      </c>
      <c r="L15" s="64"/>
    </row>
    <row r="16" spans="1:1024" ht="109.2">
      <c r="A16" s="23" t="s">
        <v>23</v>
      </c>
      <c r="B16" s="24" t="s">
        <v>24</v>
      </c>
      <c r="C16" s="25"/>
      <c r="D16" s="26" t="s">
        <v>15</v>
      </c>
      <c r="E16" s="23" t="s">
        <v>77</v>
      </c>
      <c r="F16" s="25">
        <v>52534</v>
      </c>
      <c r="G16" s="30"/>
      <c r="H16" s="67">
        <f t="shared" ref="H16:K16" si="3">6693/4</f>
        <v>1673.25</v>
      </c>
      <c r="I16" s="67">
        <f t="shared" si="3"/>
        <v>1673.25</v>
      </c>
      <c r="J16" s="67">
        <f t="shared" si="3"/>
        <v>1673.25</v>
      </c>
      <c r="K16" s="67">
        <f t="shared" si="3"/>
        <v>1673.25</v>
      </c>
      <c r="L16" s="64"/>
    </row>
    <row r="17" spans="1:1024" ht="124.8">
      <c r="A17" s="23" t="s">
        <v>25</v>
      </c>
      <c r="B17" s="31" t="s">
        <v>26</v>
      </c>
      <c r="C17" s="25"/>
      <c r="D17" s="26" t="s">
        <v>15</v>
      </c>
      <c r="E17" s="23" t="s">
        <v>77</v>
      </c>
      <c r="F17" s="25">
        <v>27601</v>
      </c>
      <c r="G17" s="30"/>
      <c r="H17" s="67">
        <f t="shared" ref="H17:K17" si="4">4099.5/4</f>
        <v>1024.875</v>
      </c>
      <c r="I17" s="67">
        <f t="shared" si="4"/>
        <v>1024.875</v>
      </c>
      <c r="J17" s="67">
        <f t="shared" si="4"/>
        <v>1024.875</v>
      </c>
      <c r="K17" s="67">
        <f t="shared" si="4"/>
        <v>1024.875</v>
      </c>
      <c r="L17" s="65"/>
    </row>
    <row r="18" spans="1:1024" ht="46.8">
      <c r="A18" s="32" t="s">
        <v>27</v>
      </c>
      <c r="B18" s="24" t="s">
        <v>28</v>
      </c>
      <c r="C18" s="25"/>
      <c r="D18" s="26" t="s">
        <v>15</v>
      </c>
      <c r="E18" s="23" t="s">
        <v>77</v>
      </c>
      <c r="F18" s="25">
        <v>1355.1</v>
      </c>
      <c r="G18" s="30"/>
      <c r="H18" s="67">
        <f t="shared" ref="H18:K18" si="5">672.5/4</f>
        <v>168.125</v>
      </c>
      <c r="I18" s="67">
        <f t="shared" si="5"/>
        <v>168.125</v>
      </c>
      <c r="J18" s="67">
        <f t="shared" si="5"/>
        <v>168.125</v>
      </c>
      <c r="K18" s="67">
        <f t="shared" si="5"/>
        <v>168.125</v>
      </c>
      <c r="L18" s="64"/>
    </row>
    <row r="19" spans="1:1024" ht="93.6">
      <c r="A19" s="23" t="s">
        <v>29</v>
      </c>
      <c r="B19" s="24" t="s">
        <v>30</v>
      </c>
      <c r="C19" s="25"/>
      <c r="D19" s="26" t="s">
        <v>15</v>
      </c>
      <c r="E19" s="23" t="s">
        <v>77</v>
      </c>
      <c r="F19" s="25">
        <v>1190.3</v>
      </c>
      <c r="G19" s="30"/>
      <c r="H19" s="67">
        <f t="shared" ref="H19:K19" si="6">14461.4/4</f>
        <v>3615.35</v>
      </c>
      <c r="I19" s="67">
        <f t="shared" si="6"/>
        <v>3615.35</v>
      </c>
      <c r="J19" s="67">
        <f t="shared" si="6"/>
        <v>3615.35</v>
      </c>
      <c r="K19" s="67">
        <f t="shared" si="6"/>
        <v>3615.35</v>
      </c>
      <c r="L19" s="64"/>
    </row>
    <row r="20" spans="1:1024" ht="171.6">
      <c r="A20" s="33" t="s">
        <v>31</v>
      </c>
      <c r="B20" s="34" t="s">
        <v>32</v>
      </c>
      <c r="C20" s="35"/>
      <c r="D20" s="26" t="s">
        <v>15</v>
      </c>
      <c r="E20" s="23" t="s">
        <v>77</v>
      </c>
      <c r="F20" s="35"/>
      <c r="G20" s="68"/>
      <c r="H20" s="67">
        <f t="shared" ref="H20:K20" si="7">17967.6/4</f>
        <v>4491.8999999999996</v>
      </c>
      <c r="I20" s="67">
        <f t="shared" si="7"/>
        <v>4491.8999999999996</v>
      </c>
      <c r="J20" s="67">
        <f t="shared" si="7"/>
        <v>4491.8999999999996</v>
      </c>
      <c r="K20" s="67">
        <f t="shared" si="7"/>
        <v>4491.8999999999996</v>
      </c>
      <c r="L20" s="64"/>
    </row>
    <row r="21" spans="1:1024" ht="62.4">
      <c r="A21" s="33" t="s">
        <v>33</v>
      </c>
      <c r="B21" s="69" t="s">
        <v>34</v>
      </c>
      <c r="C21" s="35"/>
      <c r="D21" s="26" t="s">
        <v>15</v>
      </c>
      <c r="E21" s="23" t="s">
        <v>77</v>
      </c>
      <c r="F21" s="25"/>
      <c r="G21" s="30"/>
      <c r="H21" s="67">
        <v>506.25</v>
      </c>
      <c r="I21" s="67">
        <v>506.25</v>
      </c>
      <c r="J21" s="67">
        <v>506.25</v>
      </c>
      <c r="K21" s="67">
        <v>506.25</v>
      </c>
      <c r="L21" s="64"/>
    </row>
    <row r="22" spans="1:1024" ht="153" customHeight="1">
      <c r="A22" s="23" t="s">
        <v>78</v>
      </c>
      <c r="B22" s="70" t="s">
        <v>79</v>
      </c>
      <c r="C22" s="36"/>
      <c r="D22" s="26" t="s">
        <v>15</v>
      </c>
      <c r="E22" s="23" t="s">
        <v>77</v>
      </c>
      <c r="F22" s="25">
        <v>1840</v>
      </c>
      <c r="G22" s="30"/>
      <c r="H22" s="67">
        <f t="shared" ref="H22:K22" si="8">3530.4/4</f>
        <v>882.6</v>
      </c>
      <c r="I22" s="67">
        <f t="shared" si="8"/>
        <v>882.6</v>
      </c>
      <c r="J22" s="67">
        <f t="shared" si="8"/>
        <v>882.6</v>
      </c>
      <c r="K22" s="67">
        <f t="shared" si="8"/>
        <v>882.6</v>
      </c>
      <c r="L22" s="64"/>
    </row>
    <row r="23" spans="1:1024" ht="153.75" customHeight="1">
      <c r="A23" s="23" t="s">
        <v>80</v>
      </c>
      <c r="B23" s="70" t="s">
        <v>81</v>
      </c>
      <c r="C23" s="36"/>
      <c r="D23" s="26" t="s">
        <v>15</v>
      </c>
      <c r="E23" s="23" t="s">
        <v>77</v>
      </c>
      <c r="F23" s="25"/>
      <c r="G23" s="30"/>
      <c r="H23" s="67">
        <v>122.1</v>
      </c>
      <c r="I23" s="67">
        <v>122.1</v>
      </c>
      <c r="J23" s="67">
        <v>122.1</v>
      </c>
      <c r="K23" s="67">
        <v>122.1</v>
      </c>
      <c r="L23" s="64"/>
    </row>
    <row r="24" spans="1:1024" ht="15.6" hidden="1">
      <c r="A24" s="23" t="s">
        <v>35</v>
      </c>
      <c r="B24" s="37"/>
      <c r="C24" s="38"/>
      <c r="D24" s="39"/>
      <c r="E24" s="23" t="s">
        <v>16</v>
      </c>
      <c r="F24" s="25">
        <v>1840</v>
      </c>
      <c r="G24" s="30"/>
      <c r="H24" s="29"/>
      <c r="I24" s="29"/>
      <c r="J24" s="29"/>
      <c r="K24" s="29"/>
      <c r="L24" s="64"/>
    </row>
    <row r="25" spans="1:1024" s="22" customFormat="1" ht="78">
      <c r="A25" s="15" t="s">
        <v>36</v>
      </c>
      <c r="B25" s="40" t="s">
        <v>37</v>
      </c>
      <c r="C25" s="17"/>
      <c r="D25" s="16" t="s">
        <v>15</v>
      </c>
      <c r="E25" s="18" t="s">
        <v>77</v>
      </c>
      <c r="F25" s="17">
        <f>SUM(F26:F44)</f>
        <v>27924.2</v>
      </c>
      <c r="G25" s="41"/>
      <c r="H25" s="21">
        <f>SUM(H26:H43)</f>
        <v>45888.549999999996</v>
      </c>
      <c r="I25" s="21">
        <f>SUM(I26:I43)</f>
        <v>45888.549999999996</v>
      </c>
      <c r="J25" s="21">
        <f>SUM(J26:J43)</f>
        <v>45888.549999999996</v>
      </c>
      <c r="K25" s="21">
        <f>SUM(K26:K43)</f>
        <v>45888.549999999996</v>
      </c>
      <c r="L25" s="66"/>
      <c r="AMJ25"/>
    </row>
    <row r="26" spans="1:1024" ht="78">
      <c r="A26" s="42" t="s">
        <v>38</v>
      </c>
      <c r="B26" s="24" t="s">
        <v>39</v>
      </c>
      <c r="C26" s="25"/>
      <c r="D26" s="26" t="s">
        <v>15</v>
      </c>
      <c r="E26" s="23" t="s">
        <v>77</v>
      </c>
      <c r="F26" s="25">
        <v>3269</v>
      </c>
      <c r="G26" s="30"/>
      <c r="H26" s="67">
        <f t="shared" ref="H26:K26" si="9">6738.2/4</f>
        <v>1684.55</v>
      </c>
      <c r="I26" s="67">
        <f t="shared" si="9"/>
        <v>1684.55</v>
      </c>
      <c r="J26" s="67">
        <f t="shared" si="9"/>
        <v>1684.55</v>
      </c>
      <c r="K26" s="67">
        <f t="shared" si="9"/>
        <v>1684.55</v>
      </c>
      <c r="L26" s="64"/>
    </row>
    <row r="27" spans="1:1024" ht="46.8">
      <c r="A27" s="42" t="s">
        <v>40</v>
      </c>
      <c r="B27" s="24" t="s">
        <v>41</v>
      </c>
      <c r="C27" s="25"/>
      <c r="D27" s="26" t="s">
        <v>15</v>
      </c>
      <c r="E27" s="23" t="s">
        <v>77</v>
      </c>
      <c r="F27" s="25">
        <v>303</v>
      </c>
      <c r="G27" s="30"/>
      <c r="H27" s="67">
        <f t="shared" ref="H27:K27" si="10">37329.3/4</f>
        <v>9332.3250000000007</v>
      </c>
      <c r="I27" s="67">
        <f t="shared" si="10"/>
        <v>9332.3250000000007</v>
      </c>
      <c r="J27" s="67">
        <f t="shared" si="10"/>
        <v>9332.3250000000007</v>
      </c>
      <c r="K27" s="67">
        <f t="shared" si="10"/>
        <v>9332.3250000000007</v>
      </c>
      <c r="L27" s="64"/>
    </row>
    <row r="28" spans="1:1024" ht="312">
      <c r="A28" s="42" t="s">
        <v>42</v>
      </c>
      <c r="B28" s="31" t="s">
        <v>43</v>
      </c>
      <c r="C28" s="25"/>
      <c r="D28" s="26" t="s">
        <v>15</v>
      </c>
      <c r="E28" s="23" t="s">
        <v>77</v>
      </c>
      <c r="F28" s="25">
        <v>4</v>
      </c>
      <c r="G28" s="30"/>
      <c r="H28" s="67">
        <f t="shared" ref="H28:K28" si="11">3369.4/4</f>
        <v>842.35</v>
      </c>
      <c r="I28" s="67">
        <f t="shared" si="11"/>
        <v>842.35</v>
      </c>
      <c r="J28" s="67">
        <f t="shared" si="11"/>
        <v>842.35</v>
      </c>
      <c r="K28" s="67">
        <f t="shared" si="11"/>
        <v>842.35</v>
      </c>
      <c r="L28" s="64"/>
    </row>
    <row r="29" spans="1:1024" ht="249.6" hidden="1">
      <c r="A29" s="42" t="s">
        <v>44</v>
      </c>
      <c r="B29" s="24" t="s">
        <v>45</v>
      </c>
      <c r="C29" s="43"/>
      <c r="D29" s="26" t="s">
        <v>15</v>
      </c>
      <c r="E29" s="23" t="s">
        <v>16</v>
      </c>
      <c r="F29" s="25">
        <v>17308</v>
      </c>
      <c r="G29" s="30"/>
      <c r="H29" s="29"/>
      <c r="I29" s="29"/>
      <c r="J29" s="29"/>
      <c r="K29" s="29"/>
      <c r="L29" s="64"/>
    </row>
    <row r="30" spans="1:1024" ht="171.6" hidden="1">
      <c r="A30" s="42" t="s">
        <v>46</v>
      </c>
      <c r="B30" s="24" t="s">
        <v>47</v>
      </c>
      <c r="C30" s="43"/>
      <c r="D30" s="26" t="s">
        <v>15</v>
      </c>
      <c r="E30" s="23" t="s">
        <v>77</v>
      </c>
      <c r="F30" s="25">
        <v>2027</v>
      </c>
      <c r="G30" s="30"/>
      <c r="H30" s="29"/>
      <c r="I30" s="29"/>
      <c r="J30" s="29"/>
      <c r="K30" s="29"/>
      <c r="L30" s="64"/>
    </row>
    <row r="31" spans="1:1024" ht="93.6" hidden="1">
      <c r="A31" s="44" t="s">
        <v>48</v>
      </c>
      <c r="B31" s="24" t="s">
        <v>49</v>
      </c>
      <c r="C31" s="43"/>
      <c r="D31" s="26" t="s">
        <v>15</v>
      </c>
      <c r="E31" s="23" t="s">
        <v>16</v>
      </c>
      <c r="F31" s="25"/>
      <c r="G31" s="30"/>
      <c r="H31" s="29"/>
      <c r="I31" s="29"/>
      <c r="J31" s="29"/>
      <c r="K31" s="29"/>
      <c r="L31" s="64"/>
    </row>
    <row r="32" spans="1:1024" ht="171.6">
      <c r="A32" s="44" t="s">
        <v>50</v>
      </c>
      <c r="B32" s="24" t="s">
        <v>51</v>
      </c>
      <c r="C32" s="43"/>
      <c r="D32" s="26" t="s">
        <v>15</v>
      </c>
      <c r="E32" s="23" t="s">
        <v>77</v>
      </c>
      <c r="F32" s="25"/>
      <c r="G32" s="30"/>
      <c r="H32" s="67">
        <f t="shared" ref="H32:K32" si="12">790/4</f>
        <v>197.5</v>
      </c>
      <c r="I32" s="67">
        <f t="shared" si="12"/>
        <v>197.5</v>
      </c>
      <c r="J32" s="67">
        <f t="shared" si="12"/>
        <v>197.5</v>
      </c>
      <c r="K32" s="67">
        <f t="shared" si="12"/>
        <v>197.5</v>
      </c>
      <c r="L32" s="64"/>
    </row>
    <row r="33" spans="1:12" ht="234">
      <c r="A33" s="42" t="s">
        <v>52</v>
      </c>
      <c r="B33" s="24" t="s">
        <v>53</v>
      </c>
      <c r="C33" s="43"/>
      <c r="D33" s="26" t="s">
        <v>15</v>
      </c>
      <c r="E33" s="23" t="s">
        <v>77</v>
      </c>
      <c r="F33" s="25"/>
      <c r="G33" s="30"/>
      <c r="H33" s="67">
        <v>50</v>
      </c>
      <c r="I33" s="67">
        <v>50</v>
      </c>
      <c r="J33" s="67">
        <v>50</v>
      </c>
      <c r="K33" s="67">
        <v>50</v>
      </c>
      <c r="L33" s="64"/>
    </row>
    <row r="34" spans="1:12" ht="62.4">
      <c r="A34" s="42" t="s">
        <v>54</v>
      </c>
      <c r="B34" s="24" t="s">
        <v>55</v>
      </c>
      <c r="C34" s="43"/>
      <c r="D34" s="26" t="s">
        <v>15</v>
      </c>
      <c r="E34" s="23" t="s">
        <v>77</v>
      </c>
      <c r="F34" s="25"/>
      <c r="G34" s="30"/>
      <c r="H34" s="67">
        <f t="shared" ref="H34:K34" si="13">250/4</f>
        <v>62.5</v>
      </c>
      <c r="I34" s="67">
        <f t="shared" si="13"/>
        <v>62.5</v>
      </c>
      <c r="J34" s="67">
        <f t="shared" si="13"/>
        <v>62.5</v>
      </c>
      <c r="K34" s="67">
        <f t="shared" si="13"/>
        <v>62.5</v>
      </c>
      <c r="L34" s="64"/>
    </row>
    <row r="35" spans="1:12" ht="93.6">
      <c r="A35" s="42" t="s">
        <v>56</v>
      </c>
      <c r="B35" s="24" t="s">
        <v>57</v>
      </c>
      <c r="C35" s="43"/>
      <c r="D35" s="26" t="s">
        <v>15</v>
      </c>
      <c r="E35" s="23" t="s">
        <v>77</v>
      </c>
      <c r="F35" s="25">
        <v>989.8</v>
      </c>
      <c r="G35" s="30"/>
      <c r="H35" s="67">
        <f t="shared" ref="H35:K35" si="14">100/4</f>
        <v>25</v>
      </c>
      <c r="I35" s="67">
        <f t="shared" si="14"/>
        <v>25</v>
      </c>
      <c r="J35" s="67">
        <f t="shared" si="14"/>
        <v>25</v>
      </c>
      <c r="K35" s="67">
        <f t="shared" si="14"/>
        <v>25</v>
      </c>
      <c r="L35" s="64"/>
    </row>
    <row r="36" spans="1:12" ht="46.8" hidden="1">
      <c r="A36" s="45" t="s">
        <v>58</v>
      </c>
      <c r="B36" s="46"/>
      <c r="C36" s="47"/>
      <c r="D36" s="26" t="s">
        <v>15</v>
      </c>
      <c r="E36" s="23" t="s">
        <v>16</v>
      </c>
      <c r="F36" s="38"/>
      <c r="G36" s="48"/>
      <c r="H36" s="29"/>
      <c r="I36" s="29"/>
      <c r="J36" s="29"/>
      <c r="K36" s="29"/>
      <c r="L36" s="64"/>
    </row>
    <row r="37" spans="1:12" ht="46.8" hidden="1">
      <c r="A37" s="45" t="s">
        <v>59</v>
      </c>
      <c r="B37" s="46"/>
      <c r="C37" s="47"/>
      <c r="D37" s="26" t="s">
        <v>15</v>
      </c>
      <c r="E37" s="23" t="s">
        <v>16</v>
      </c>
      <c r="F37" s="25">
        <v>1518.5</v>
      </c>
      <c r="G37" s="30"/>
      <c r="H37" s="29"/>
      <c r="I37" s="29"/>
      <c r="J37" s="29"/>
      <c r="K37" s="29"/>
      <c r="L37" s="64"/>
    </row>
    <row r="38" spans="1:12" ht="78">
      <c r="A38" s="45" t="s">
        <v>60</v>
      </c>
      <c r="B38" s="49" t="s">
        <v>61</v>
      </c>
      <c r="C38" s="47"/>
      <c r="D38" s="26" t="s">
        <v>15</v>
      </c>
      <c r="E38" s="23" t="s">
        <v>77</v>
      </c>
      <c r="F38" s="25">
        <v>2504.9</v>
      </c>
      <c r="G38" s="30"/>
      <c r="H38" s="67">
        <f t="shared" ref="H38:K38" si="15">99707.4/4</f>
        <v>24926.85</v>
      </c>
      <c r="I38" s="67">
        <f t="shared" si="15"/>
        <v>24926.85</v>
      </c>
      <c r="J38" s="67">
        <f t="shared" si="15"/>
        <v>24926.85</v>
      </c>
      <c r="K38" s="67">
        <f t="shared" si="15"/>
        <v>24926.85</v>
      </c>
      <c r="L38" s="64"/>
    </row>
    <row r="39" spans="1:12" ht="156" hidden="1">
      <c r="A39" s="45" t="s">
        <v>62</v>
      </c>
      <c r="B39" s="49" t="s">
        <v>63</v>
      </c>
      <c r="C39" s="47"/>
      <c r="D39" s="26" t="s">
        <v>15</v>
      </c>
      <c r="E39" s="23" t="s">
        <v>16</v>
      </c>
      <c r="F39" s="25"/>
      <c r="G39" s="30"/>
      <c r="H39" s="29"/>
      <c r="I39" s="29"/>
      <c r="J39" s="29"/>
      <c r="K39" s="29"/>
      <c r="L39" s="64"/>
    </row>
    <row r="40" spans="1:12" ht="93.6">
      <c r="A40" s="45" t="s">
        <v>64</v>
      </c>
      <c r="B40" s="49" t="s">
        <v>65</v>
      </c>
      <c r="C40" s="47"/>
      <c r="D40" s="26" t="s">
        <v>15</v>
      </c>
      <c r="E40" s="23" t="s">
        <v>77</v>
      </c>
      <c r="F40" s="25"/>
      <c r="G40" s="30"/>
      <c r="H40" s="67">
        <f t="shared" ref="H40:K40" si="16">30838.4/4</f>
        <v>7709.6</v>
      </c>
      <c r="I40" s="67">
        <f t="shared" si="16"/>
        <v>7709.6</v>
      </c>
      <c r="J40" s="67">
        <f t="shared" si="16"/>
        <v>7709.6</v>
      </c>
      <c r="K40" s="67">
        <f t="shared" si="16"/>
        <v>7709.6</v>
      </c>
      <c r="L40" s="64"/>
    </row>
    <row r="41" spans="1:12" ht="109.2" hidden="1">
      <c r="A41" s="45" t="s">
        <v>66</v>
      </c>
      <c r="B41" s="50" t="s">
        <v>67</v>
      </c>
      <c r="C41" s="47"/>
      <c r="D41" s="26" t="s">
        <v>15</v>
      </c>
      <c r="E41" s="23" t="s">
        <v>16</v>
      </c>
      <c r="F41" s="25"/>
      <c r="G41" s="30"/>
      <c r="H41" s="29"/>
      <c r="I41" s="29"/>
      <c r="J41" s="29"/>
      <c r="K41" s="29"/>
      <c r="L41" s="64"/>
    </row>
    <row r="42" spans="1:12" ht="93.6">
      <c r="A42" s="51" t="s">
        <v>68</v>
      </c>
      <c r="B42" s="50" t="s">
        <v>69</v>
      </c>
      <c r="C42" s="47"/>
      <c r="D42" s="26" t="s">
        <v>15</v>
      </c>
      <c r="E42" s="23" t="s">
        <v>77</v>
      </c>
      <c r="F42" s="25"/>
      <c r="G42" s="30"/>
      <c r="H42" s="67">
        <f t="shared" ref="H42:K42" si="17">1126.1/4</f>
        <v>281.52499999999998</v>
      </c>
      <c r="I42" s="67">
        <f t="shared" si="17"/>
        <v>281.52499999999998</v>
      </c>
      <c r="J42" s="67">
        <f t="shared" si="17"/>
        <v>281.52499999999998</v>
      </c>
      <c r="K42" s="67">
        <f t="shared" si="17"/>
        <v>281.52499999999998</v>
      </c>
      <c r="L42" s="64"/>
    </row>
    <row r="43" spans="1:12" ht="93.6">
      <c r="A43" s="45" t="s">
        <v>70</v>
      </c>
      <c r="B43" s="50" t="s">
        <v>71</v>
      </c>
      <c r="C43" s="47"/>
      <c r="D43" s="26" t="s">
        <v>15</v>
      </c>
      <c r="E43" s="23" t="s">
        <v>77</v>
      </c>
      <c r="F43" s="25"/>
      <c r="G43" s="30"/>
      <c r="H43" s="67">
        <f t="shared" ref="H43:K43" si="18">3105.4/4</f>
        <v>776.35</v>
      </c>
      <c r="I43" s="67">
        <f t="shared" si="18"/>
        <v>776.35</v>
      </c>
      <c r="J43" s="67">
        <f t="shared" si="18"/>
        <v>776.35</v>
      </c>
      <c r="K43" s="67">
        <f t="shared" si="18"/>
        <v>776.35</v>
      </c>
      <c r="L43" s="64"/>
    </row>
    <row r="44" spans="1:12" ht="46.8" hidden="1">
      <c r="A44" s="71">
        <v>45323</v>
      </c>
      <c r="B44" s="52"/>
      <c r="C44" s="47"/>
      <c r="D44" s="26" t="s">
        <v>15</v>
      </c>
      <c r="E44" s="23" t="s">
        <v>16</v>
      </c>
      <c r="F44" s="43"/>
      <c r="G44" s="53"/>
      <c r="H44" s="29"/>
      <c r="I44" s="29"/>
      <c r="J44" s="29"/>
      <c r="K44" s="29"/>
      <c r="L44" s="64"/>
    </row>
    <row r="45" spans="1:12" ht="46.8" hidden="1">
      <c r="A45" s="54"/>
      <c r="B45" s="55"/>
      <c r="C45" s="54"/>
      <c r="D45" s="26" t="s">
        <v>15</v>
      </c>
      <c r="E45" s="23" t="s">
        <v>16</v>
      </c>
      <c r="F45" s="43"/>
      <c r="G45" s="53"/>
      <c r="H45" s="29"/>
      <c r="I45" s="29"/>
      <c r="J45" s="29"/>
      <c r="K45" s="29"/>
      <c r="L45" s="64"/>
    </row>
    <row r="46" spans="1:12" ht="46.8" hidden="1">
      <c r="A46" s="54"/>
      <c r="B46" s="55"/>
      <c r="C46" s="54"/>
      <c r="D46" s="26" t="s">
        <v>15</v>
      </c>
      <c r="E46" s="23" t="s">
        <v>16</v>
      </c>
      <c r="F46" s="43"/>
      <c r="G46" s="53"/>
      <c r="H46" s="29"/>
      <c r="I46" s="29"/>
      <c r="J46" s="29"/>
      <c r="K46" s="29"/>
      <c r="L46" s="64"/>
    </row>
    <row r="47" spans="1:12" ht="46.8" hidden="1">
      <c r="A47" s="54"/>
      <c r="B47" s="55"/>
      <c r="C47" s="54"/>
      <c r="D47" s="26" t="s">
        <v>15</v>
      </c>
      <c r="E47" s="23" t="s">
        <v>16</v>
      </c>
      <c r="F47" s="43"/>
      <c r="G47" s="53"/>
      <c r="H47" s="29"/>
      <c r="I47" s="29"/>
      <c r="J47" s="29"/>
      <c r="K47" s="29"/>
      <c r="L47" s="64"/>
    </row>
    <row r="48" spans="1:12" ht="46.8" hidden="1">
      <c r="A48" s="54"/>
      <c r="B48" s="55"/>
      <c r="C48" s="54"/>
      <c r="D48" s="26" t="s">
        <v>15</v>
      </c>
      <c r="E48" s="23" t="s">
        <v>16</v>
      </c>
      <c r="F48" s="43"/>
      <c r="G48" s="53"/>
      <c r="H48" s="29"/>
      <c r="I48" s="29"/>
      <c r="J48" s="29"/>
      <c r="K48" s="29"/>
      <c r="L48" s="64"/>
    </row>
    <row r="49" spans="1:12" ht="46.8" hidden="1">
      <c r="A49" s="54"/>
      <c r="B49" s="55"/>
      <c r="C49" s="54"/>
      <c r="D49" s="26" t="s">
        <v>15</v>
      </c>
      <c r="E49" s="23" t="s">
        <v>16</v>
      </c>
      <c r="F49" s="43"/>
      <c r="G49" s="53"/>
      <c r="H49" s="29"/>
      <c r="I49" s="29"/>
      <c r="J49" s="29"/>
      <c r="K49" s="29"/>
      <c r="L49" s="64"/>
    </row>
    <row r="50" spans="1:12" ht="21.75" customHeight="1">
      <c r="A50" s="43"/>
      <c r="B50" s="56" t="s">
        <v>72</v>
      </c>
      <c r="C50" s="43"/>
      <c r="D50" s="57"/>
      <c r="E50" s="43"/>
      <c r="F50" s="43"/>
      <c r="G50" s="53"/>
      <c r="H50" s="21">
        <f>H25+H12</f>
        <v>219157.57500000001</v>
      </c>
      <c r="I50" s="21">
        <f>I25+I12</f>
        <v>219157.57500000001</v>
      </c>
      <c r="J50" s="21">
        <f>J25+J12</f>
        <v>219157.57500000001</v>
      </c>
      <c r="K50" s="21">
        <f>K25+K12</f>
        <v>219157.57500000001</v>
      </c>
    </row>
    <row r="51" spans="1:12">
      <c r="A51" s="58"/>
      <c r="B51" s="58"/>
      <c r="C51" s="58"/>
      <c r="D51" s="58"/>
      <c r="E51" s="58"/>
      <c r="F51" s="58"/>
      <c r="G51" s="59"/>
      <c r="H51" s="60"/>
      <c r="I51" s="60"/>
      <c r="J51" s="60"/>
      <c r="K51" s="60"/>
    </row>
    <row r="52" spans="1:12">
      <c r="A52" s="61"/>
      <c r="B52" s="61"/>
      <c r="C52" s="61"/>
      <c r="D52" s="61"/>
      <c r="E52" s="61"/>
      <c r="F52" s="61"/>
      <c r="G52" s="62"/>
      <c r="H52" s="62"/>
      <c r="I52" s="62"/>
    </row>
    <row r="53" spans="1:12">
      <c r="A53" s="61"/>
      <c r="B53" s="61" t="s">
        <v>73</v>
      </c>
      <c r="C53" s="61"/>
      <c r="D53" s="61"/>
      <c r="E53" s="61"/>
      <c r="F53" s="61"/>
      <c r="G53" s="62"/>
      <c r="H53" s="62" t="s">
        <v>74</v>
      </c>
      <c r="I53" s="62"/>
    </row>
    <row r="54" spans="1:12">
      <c r="A54" s="61"/>
      <c r="B54" s="61"/>
      <c r="C54" s="61"/>
      <c r="D54" s="61"/>
      <c r="E54" s="61"/>
      <c r="F54" s="61"/>
      <c r="G54" s="62"/>
      <c r="H54" s="62"/>
      <c r="I54" s="62"/>
    </row>
    <row r="55" spans="1:12">
      <c r="A55" s="61"/>
      <c r="B55" s="61" t="s">
        <v>75</v>
      </c>
      <c r="C55" s="61"/>
      <c r="D55" s="61"/>
      <c r="E55" s="61"/>
      <c r="F55" s="61"/>
      <c r="G55" s="62"/>
      <c r="H55" s="62"/>
      <c r="I55" s="62"/>
    </row>
  </sheetData>
  <mergeCells count="12">
    <mergeCell ref="E11:G11"/>
    <mergeCell ref="I2:K2"/>
    <mergeCell ref="I3:K3"/>
    <mergeCell ref="A5:K5"/>
    <mergeCell ref="A6:K6"/>
    <mergeCell ref="A8:A9"/>
    <mergeCell ref="B8:B9"/>
    <mergeCell ref="C8:C9"/>
    <mergeCell ref="D8:D9"/>
    <mergeCell ref="E8:E9"/>
    <mergeCell ref="G8:G9"/>
    <mergeCell ref="H8:K8"/>
  </mergeCells>
  <printOptions horizontalCentered="1"/>
  <pageMargins left="0.31496062992125984" right="0.70866141732283472" top="1.1417322834645669" bottom="0.35433070866141736" header="0.51181102362204722" footer="0.51181102362204722"/>
  <pageSetup paperSize="9" scale="54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 реализ.2021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revision>11</cp:revision>
  <cp:lastPrinted>2023-02-21T13:07:48Z</cp:lastPrinted>
  <dcterms:created xsi:type="dcterms:W3CDTF">2006-09-16T00:00:00Z</dcterms:created>
  <dcterms:modified xsi:type="dcterms:W3CDTF">2023-02-22T06:11:47Z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