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Прил.№1" sheetId="8" r:id="rId1"/>
    <sheet name="Прил. №2" sheetId="3" r:id="rId2"/>
    <sheet name="1" sheetId="1" r:id="rId3"/>
    <sheet name="2" sheetId="6" r:id="rId4"/>
    <sheet name="3" sheetId="4" r:id="rId5"/>
    <sheet name="4" sheetId="7" r:id="rId6"/>
    <sheet name="5" sheetId="5" r:id="rId7"/>
    <sheet name="6" sheetId="2" r:id="rId8"/>
  </sheets>
  <definedNames>
    <definedName name="_xlnm.Print_Area" localSheetId="4">'3'!$A$1:$J$47</definedName>
  </definedNames>
  <calcPr calcId="124519" fullPrecision="0"/>
</workbook>
</file>

<file path=xl/calcChain.xml><?xml version="1.0" encoding="utf-8"?>
<calcChain xmlns="http://schemas.openxmlformats.org/spreadsheetml/2006/main">
  <c r="L165" i="3"/>
  <c r="M165"/>
  <c r="L117"/>
  <c r="L246"/>
  <c r="L223"/>
  <c r="L208"/>
  <c r="L204"/>
  <c r="K247"/>
  <c r="M171"/>
  <c r="M206" s="1"/>
  <c r="M170"/>
  <c r="M169"/>
  <c r="L171"/>
  <c r="L170"/>
  <c r="L205" s="1"/>
  <c r="L169"/>
  <c r="L172"/>
  <c r="L87"/>
  <c r="L115" s="1"/>
  <c r="L86"/>
  <c r="L114" s="1"/>
  <c r="L85"/>
  <c r="L113" s="1"/>
  <c r="M87"/>
  <c r="M115" s="1"/>
  <c r="M86"/>
  <c r="M114" s="1"/>
  <c r="M85"/>
  <c r="M113" s="1"/>
  <c r="M11"/>
  <c r="M10"/>
  <c r="M9"/>
  <c r="L11"/>
  <c r="L10"/>
  <c r="L9"/>
  <c r="L12"/>
  <c r="K244"/>
  <c r="H244"/>
  <c r="N113"/>
  <c r="N114"/>
  <c r="N115"/>
  <c r="N116"/>
  <c r="K114"/>
  <c r="K115"/>
  <c r="K116"/>
  <c r="K113"/>
  <c r="J100"/>
  <c r="L100"/>
  <c r="J99"/>
  <c r="J98"/>
  <c r="J97"/>
  <c r="M135"/>
  <c r="L135"/>
  <c r="H158"/>
  <c r="L218"/>
  <c r="M218"/>
  <c r="N218"/>
  <c r="L219"/>
  <c r="M219"/>
  <c r="N219"/>
  <c r="L220"/>
  <c r="M220"/>
  <c r="N220"/>
  <c r="L221"/>
  <c r="M221"/>
  <c r="N221"/>
  <c r="K219"/>
  <c r="K220"/>
  <c r="K221"/>
  <c r="K218"/>
  <c r="M204"/>
  <c r="N204"/>
  <c r="M205"/>
  <c r="N205"/>
  <c r="L206"/>
  <c r="N206"/>
  <c r="L207"/>
  <c r="N207"/>
  <c r="K205"/>
  <c r="K206"/>
  <c r="K207"/>
  <c r="K204"/>
  <c r="J203"/>
  <c r="J202"/>
  <c r="J201"/>
  <c r="J200"/>
  <c r="L157"/>
  <c r="M157"/>
  <c r="N157"/>
  <c r="L158"/>
  <c r="M158"/>
  <c r="N158"/>
  <c r="L159"/>
  <c r="M159"/>
  <c r="N159"/>
  <c r="L160"/>
  <c r="M160"/>
  <c r="N160"/>
  <c r="K157"/>
  <c r="K160"/>
  <c r="K159"/>
  <c r="K158"/>
  <c r="L247" l="1"/>
  <c r="L88"/>
  <c r="L116" s="1"/>
  <c r="M162"/>
  <c r="M161"/>
  <c r="H159"/>
  <c r="J218"/>
  <c r="M103"/>
  <c r="M104" s="1"/>
  <c r="M102"/>
  <c r="M172"/>
  <c r="M207" s="1"/>
  <c r="J169"/>
  <c r="L128"/>
  <c r="L129" s="1"/>
  <c r="L130" s="1"/>
  <c r="L96"/>
  <c r="M96"/>
  <c r="M88"/>
  <c r="M116" s="1"/>
  <c r="M68"/>
  <c r="L54"/>
  <c r="M20"/>
  <c r="M12"/>
  <c r="M25"/>
  <c r="J182"/>
  <c r="J194"/>
  <c r="J193"/>
  <c r="J192"/>
  <c r="J191"/>
  <c r="J195"/>
  <c r="J177"/>
  <c r="J176"/>
  <c r="J175"/>
  <c r="J174"/>
  <c r="J178"/>
  <c r="M90"/>
  <c r="M91" s="1"/>
  <c r="M92" s="1"/>
  <c r="M117" l="1"/>
  <c r="H204"/>
  <c r="H205"/>
  <c r="J184"/>
  <c r="J185"/>
  <c r="J183"/>
  <c r="J196"/>
  <c r="J197"/>
  <c r="J198"/>
  <c r="J179"/>
  <c r="J181"/>
  <c r="J180"/>
  <c r="J171"/>
  <c r="J170"/>
  <c r="J172" l="1"/>
  <c r="H25" i="1"/>
  <c r="G25"/>
  <c r="F25"/>
  <c r="E25"/>
  <c r="E20"/>
  <c r="F15"/>
  <c r="E15"/>
  <c r="F11"/>
  <c r="E11"/>
  <c r="H13" i="5"/>
  <c r="G13"/>
  <c r="F13"/>
  <c r="E13"/>
  <c r="I12"/>
  <c r="I11"/>
  <c r="I10"/>
  <c r="I9"/>
  <c r="I8"/>
  <c r="I7"/>
  <c r="I6"/>
  <c r="I13" l="1"/>
  <c r="J217" i="3"/>
  <c r="J216"/>
  <c r="J215"/>
  <c r="J210"/>
  <c r="G31" i="6"/>
  <c r="H30"/>
  <c r="H31" s="1"/>
  <c r="G30"/>
  <c r="F30"/>
  <c r="E30"/>
  <c r="E31" s="1"/>
  <c r="I29"/>
  <c r="I28"/>
  <c r="I27"/>
  <c r="I26"/>
  <c r="I25"/>
  <c r="I24"/>
  <c r="I23"/>
  <c r="I22"/>
  <c r="I20"/>
  <c r="I19"/>
  <c r="I18"/>
  <c r="I17"/>
  <c r="I16"/>
  <c r="H14"/>
  <c r="G14"/>
  <c r="F14"/>
  <c r="E14"/>
  <c r="I13"/>
  <c r="I12"/>
  <c r="I11"/>
  <c r="I10"/>
  <c r="I9"/>
  <c r="I8"/>
  <c r="I7"/>
  <c r="H21" i="7"/>
  <c r="H20"/>
  <c r="H19"/>
  <c r="H18"/>
  <c r="H17"/>
  <c r="H16"/>
  <c r="H15"/>
  <c r="H14"/>
  <c r="H13"/>
  <c r="H12"/>
  <c r="H11"/>
  <c r="H10"/>
  <c r="H9"/>
  <c r="H8"/>
  <c r="H7"/>
  <c r="H6"/>
  <c r="H5"/>
  <c r="H46" i="4"/>
  <c r="G46"/>
  <c r="F46"/>
  <c r="E46"/>
  <c r="H44"/>
  <c r="G44"/>
  <c r="F44"/>
  <c r="E44"/>
  <c r="I43"/>
  <c r="I42"/>
  <c r="I41"/>
  <c r="I40"/>
  <c r="I39"/>
  <c r="I38"/>
  <c r="I37"/>
  <c r="I36"/>
  <c r="I30"/>
  <c r="I25"/>
  <c r="I9"/>
  <c r="I35"/>
  <c r="I34"/>
  <c r="I33"/>
  <c r="I32"/>
  <c r="I31"/>
  <c r="I29"/>
  <c r="I28"/>
  <c r="I27"/>
  <c r="I26"/>
  <c r="I24"/>
  <c r="I23"/>
  <c r="I22"/>
  <c r="I21"/>
  <c r="I20"/>
  <c r="I19"/>
  <c r="I18"/>
  <c r="I17"/>
  <c r="I16"/>
  <c r="I15"/>
  <c r="I14"/>
  <c r="I13"/>
  <c r="I12"/>
  <c r="I11"/>
  <c r="I10"/>
  <c r="I8"/>
  <c r="I44" s="1"/>
  <c r="I7"/>
  <c r="I15" i="2"/>
  <c r="H17"/>
  <c r="G17"/>
  <c r="F17"/>
  <c r="E17"/>
  <c r="I16"/>
  <c r="I14"/>
  <c r="I13"/>
  <c r="I12"/>
  <c r="I11"/>
  <c r="I10"/>
  <c r="I9"/>
  <c r="I8"/>
  <c r="I7"/>
  <c r="N28" i="3"/>
  <c r="M28"/>
  <c r="L28"/>
  <c r="K28"/>
  <c r="N27"/>
  <c r="M27"/>
  <c r="L27"/>
  <c r="K27"/>
  <c r="N26"/>
  <c r="M26"/>
  <c r="L26"/>
  <c r="K26"/>
  <c r="N25"/>
  <c r="H28" s="1"/>
  <c r="L25"/>
  <c r="K25"/>
  <c r="L226"/>
  <c r="K226"/>
  <c r="I30" i="6" l="1"/>
  <c r="I31" s="1"/>
  <c r="F31"/>
  <c r="N226" i="3"/>
  <c r="I14" i="6"/>
  <c r="I46" i="4"/>
  <c r="J214" i="3"/>
  <c r="H25"/>
  <c r="H26"/>
  <c r="H27"/>
  <c r="J211"/>
  <c r="J213"/>
  <c r="J212"/>
  <c r="I17" i="2"/>
  <c r="J153" i="3"/>
  <c r="H11" i="1"/>
  <c r="G11"/>
  <c r="I10"/>
  <c r="I11" l="1"/>
  <c r="E25" i="3"/>
  <c r="J221"/>
  <c r="J116"/>
  <c r="J52"/>
  <c r="H109" i="1"/>
  <c r="G109"/>
  <c r="F109"/>
  <c r="E109"/>
  <c r="I107"/>
  <c r="I105"/>
  <c r="I104"/>
  <c r="I103"/>
  <c r="I102"/>
  <c r="I101"/>
  <c r="I100"/>
  <c r="I99"/>
  <c r="G24" i="7"/>
  <c r="G22"/>
  <c r="H24"/>
  <c r="H47" i="4"/>
  <c r="H220" i="3" l="1"/>
  <c r="I66" i="1"/>
  <c r="I64"/>
  <c r="I63"/>
  <c r="I62"/>
  <c r="I61"/>
  <c r="H59"/>
  <c r="G59"/>
  <c r="F59"/>
  <c r="I58"/>
  <c r="I57"/>
  <c r="I56"/>
  <c r="I55"/>
  <c r="E59"/>
  <c r="I60"/>
  <c r="I49"/>
  <c r="I45"/>
  <c r="I42"/>
  <c r="E44"/>
  <c r="F44"/>
  <c r="G44"/>
  <c r="H44"/>
  <c r="I40"/>
  <c r="I37"/>
  <c r="I36"/>
  <c r="J152" i="3"/>
  <c r="J151"/>
  <c r="J150"/>
  <c r="J149"/>
  <c r="J148"/>
  <c r="J147"/>
  <c r="J146"/>
  <c r="J145"/>
  <c r="K138"/>
  <c r="K137"/>
  <c r="K136"/>
  <c r="K135"/>
  <c r="H135" s="1"/>
  <c r="L138"/>
  <c r="L137"/>
  <c r="L136"/>
  <c r="N138"/>
  <c r="M138"/>
  <c r="M137"/>
  <c r="M136"/>
  <c r="N137"/>
  <c r="N136"/>
  <c r="N135"/>
  <c r="J134"/>
  <c r="J133"/>
  <c r="J132"/>
  <c r="J131"/>
  <c r="J130"/>
  <c r="J129"/>
  <c r="J128"/>
  <c r="J127"/>
  <c r="J126"/>
  <c r="J125"/>
  <c r="J124"/>
  <c r="J123"/>
  <c r="J122"/>
  <c r="J121"/>
  <c r="J120"/>
  <c r="J119"/>
  <c r="H113"/>
  <c r="J112"/>
  <c r="J111"/>
  <c r="J110"/>
  <c r="J109"/>
  <c r="J108"/>
  <c r="J107"/>
  <c r="J106"/>
  <c r="J105"/>
  <c r="J104"/>
  <c r="J103"/>
  <c r="J102"/>
  <c r="J101"/>
  <c r="J96"/>
  <c r="J95"/>
  <c r="J94"/>
  <c r="J93"/>
  <c r="J92"/>
  <c r="J91"/>
  <c r="J90"/>
  <c r="J89"/>
  <c r="J88"/>
  <c r="J87"/>
  <c r="J86"/>
  <c r="J85"/>
  <c r="N76"/>
  <c r="L76"/>
  <c r="K76"/>
  <c r="J72"/>
  <c r="J68"/>
  <c r="N58"/>
  <c r="M58"/>
  <c r="L58"/>
  <c r="K58"/>
  <c r="J54"/>
  <c r="J50"/>
  <c r="J46"/>
  <c r="J42"/>
  <c r="J38"/>
  <c r="J34"/>
  <c r="J24"/>
  <c r="J23"/>
  <c r="J22"/>
  <c r="J21"/>
  <c r="J20"/>
  <c r="J18"/>
  <c r="J16"/>
  <c r="J15"/>
  <c r="J14"/>
  <c r="J13"/>
  <c r="J12"/>
  <c r="H106" i="1"/>
  <c r="G106"/>
  <c r="F106"/>
  <c r="F110" s="1"/>
  <c r="H96"/>
  <c r="G96"/>
  <c r="F96"/>
  <c r="H94"/>
  <c r="G94"/>
  <c r="F94"/>
  <c r="H91"/>
  <c r="G91"/>
  <c r="F91"/>
  <c r="H87"/>
  <c r="G87"/>
  <c r="F87"/>
  <c r="H81"/>
  <c r="G81"/>
  <c r="F81"/>
  <c r="H79"/>
  <c r="G79"/>
  <c r="F79"/>
  <c r="H71"/>
  <c r="G71"/>
  <c r="F71"/>
  <c r="H69"/>
  <c r="G69"/>
  <c r="J189" i="3" s="1"/>
  <c r="F69" i="1"/>
  <c r="H53"/>
  <c r="G53"/>
  <c r="F53"/>
  <c r="H39"/>
  <c r="G39"/>
  <c r="F39"/>
  <c r="H29"/>
  <c r="G29"/>
  <c r="F29"/>
  <c r="H27"/>
  <c r="G27"/>
  <c r="F27"/>
  <c r="H20"/>
  <c r="G20"/>
  <c r="F20"/>
  <c r="H15"/>
  <c r="G15"/>
  <c r="E27"/>
  <c r="E29"/>
  <c r="I31"/>
  <c r="I32"/>
  <c r="I33"/>
  <c r="I34"/>
  <c r="I35"/>
  <c r="I38"/>
  <c r="I41"/>
  <c r="I43"/>
  <c r="I46"/>
  <c r="I47"/>
  <c r="I48"/>
  <c r="I52"/>
  <c r="I54"/>
  <c r="I65"/>
  <c r="I67"/>
  <c r="I68"/>
  <c r="I70"/>
  <c r="E39"/>
  <c r="E53"/>
  <c r="E71"/>
  <c r="J156" i="3"/>
  <c r="J155"/>
  <c r="J113" l="1"/>
  <c r="H136"/>
  <c r="I29" i="1"/>
  <c r="H114"/>
  <c r="H114" i="3"/>
  <c r="H137"/>
  <c r="G114" i="1"/>
  <c r="I15"/>
  <c r="F114"/>
  <c r="H116" i="3"/>
  <c r="H115"/>
  <c r="G82" i="1"/>
  <c r="N161" i="3"/>
  <c r="H160"/>
  <c r="L161"/>
  <c r="K161"/>
  <c r="H157" s="1"/>
  <c r="H138"/>
  <c r="N139"/>
  <c r="N163"/>
  <c r="L139"/>
  <c r="M139"/>
  <c r="K139"/>
  <c r="N162"/>
  <c r="N117"/>
  <c r="N165" s="1"/>
  <c r="K162"/>
  <c r="K117"/>
  <c r="K165" s="1"/>
  <c r="N164"/>
  <c r="K164"/>
  <c r="K163"/>
  <c r="H30" i="1"/>
  <c r="F82"/>
  <c r="G30"/>
  <c r="F30"/>
  <c r="H82"/>
  <c r="F97"/>
  <c r="I59"/>
  <c r="J58" i="3"/>
  <c r="L163"/>
  <c r="G97" i="1"/>
  <c r="G110"/>
  <c r="H110"/>
  <c r="H97"/>
  <c r="G113"/>
  <c r="M75" i="3" s="1"/>
  <c r="E69" i="1"/>
  <c r="H113"/>
  <c r="F113"/>
  <c r="M74" i="3" s="1"/>
  <c r="G72" i="1"/>
  <c r="I44"/>
  <c r="H72"/>
  <c r="F112"/>
  <c r="G112"/>
  <c r="H112"/>
  <c r="F72"/>
  <c r="J135" i="3"/>
  <c r="L162"/>
  <c r="J138"/>
  <c r="J137"/>
  <c r="L164"/>
  <c r="J136"/>
  <c r="N29"/>
  <c r="J28"/>
  <c r="L29"/>
  <c r="K29"/>
  <c r="J25"/>
  <c r="I71" i="1"/>
  <c r="I53"/>
  <c r="I39"/>
  <c r="L240" i="3"/>
  <c r="M240"/>
  <c r="N240"/>
  <c r="L241"/>
  <c r="M241"/>
  <c r="N241"/>
  <c r="L242"/>
  <c r="M242"/>
  <c r="N242"/>
  <c r="L243"/>
  <c r="M243"/>
  <c r="N243"/>
  <c r="K241"/>
  <c r="K242"/>
  <c r="K243"/>
  <c r="K240"/>
  <c r="J239"/>
  <c r="J238"/>
  <c r="J237"/>
  <c r="J236"/>
  <c r="J235"/>
  <c r="J234"/>
  <c r="J233"/>
  <c r="J232"/>
  <c r="J231"/>
  <c r="J230"/>
  <c r="J229"/>
  <c r="J228"/>
  <c r="L73"/>
  <c r="N73"/>
  <c r="L74"/>
  <c r="N74"/>
  <c r="L75"/>
  <c r="N75"/>
  <c r="K74"/>
  <c r="K75"/>
  <c r="K73"/>
  <c r="L55"/>
  <c r="M55"/>
  <c r="N55"/>
  <c r="L56"/>
  <c r="M56"/>
  <c r="N56"/>
  <c r="L57"/>
  <c r="M57"/>
  <c r="N57"/>
  <c r="N80" s="1"/>
  <c r="K56"/>
  <c r="K79" s="1"/>
  <c r="K57"/>
  <c r="K81" s="1"/>
  <c r="K55"/>
  <c r="J53"/>
  <c r="J51"/>
  <c r="J49"/>
  <c r="J48"/>
  <c r="J47"/>
  <c r="H163" l="1"/>
  <c r="L166"/>
  <c r="J162"/>
  <c r="J188"/>
  <c r="J190"/>
  <c r="I69" i="1"/>
  <c r="L78" i="3"/>
  <c r="N79"/>
  <c r="L79"/>
  <c r="L80"/>
  <c r="J143"/>
  <c r="J144"/>
  <c r="J160"/>
  <c r="J64"/>
  <c r="M76"/>
  <c r="J76" s="1"/>
  <c r="H162"/>
  <c r="K166"/>
  <c r="N166"/>
  <c r="H165"/>
  <c r="H58"/>
  <c r="H76"/>
  <c r="M79"/>
  <c r="M80"/>
  <c r="J139"/>
  <c r="L77"/>
  <c r="N77"/>
  <c r="N81"/>
  <c r="L81"/>
  <c r="K77"/>
  <c r="M81"/>
  <c r="F111" i="1"/>
  <c r="K80" i="3"/>
  <c r="K59"/>
  <c r="N78"/>
  <c r="N59"/>
  <c r="M59"/>
  <c r="L59"/>
  <c r="G111" i="1"/>
  <c r="H111"/>
  <c r="E72"/>
  <c r="M29" i="3"/>
  <c r="H29" s="1"/>
  <c r="J39"/>
  <c r="J40"/>
  <c r="J41"/>
  <c r="J43"/>
  <c r="J44"/>
  <c r="J45"/>
  <c r="E24" i="7"/>
  <c r="M224" i="3" s="1"/>
  <c r="F24" i="7"/>
  <c r="M225" i="3" s="1"/>
  <c r="D24" i="7"/>
  <c r="E22"/>
  <c r="F22"/>
  <c r="D22"/>
  <c r="J187" i="3" l="1"/>
  <c r="M226"/>
  <c r="J207"/>
  <c r="J79"/>
  <c r="H79"/>
  <c r="J165"/>
  <c r="H22" i="7"/>
  <c r="M164" i="3"/>
  <c r="J159"/>
  <c r="J142"/>
  <c r="H81"/>
  <c r="H59"/>
  <c r="J81"/>
  <c r="N82"/>
  <c r="L82"/>
  <c r="M223" l="1"/>
  <c r="J158"/>
  <c r="M163"/>
  <c r="M166" s="1"/>
  <c r="F47" i="4"/>
  <c r="G47"/>
  <c r="E47"/>
  <c r="H206" i="3" l="1"/>
  <c r="I47" i="4"/>
  <c r="I45"/>
  <c r="I108" i="1" l="1"/>
  <c r="I98"/>
  <c r="E96"/>
  <c r="I95"/>
  <c r="E94"/>
  <c r="I93"/>
  <c r="I92"/>
  <c r="E91"/>
  <c r="E114" s="1"/>
  <c r="I90"/>
  <c r="I89"/>
  <c r="I88"/>
  <c r="E87"/>
  <c r="I86"/>
  <c r="I85"/>
  <c r="I84"/>
  <c r="I83"/>
  <c r="E81"/>
  <c r="I80"/>
  <c r="E79"/>
  <c r="I78"/>
  <c r="I74"/>
  <c r="I73"/>
  <c r="I28"/>
  <c r="I26"/>
  <c r="I24"/>
  <c r="I23"/>
  <c r="I22"/>
  <c r="I21"/>
  <c r="I19"/>
  <c r="I18"/>
  <c r="I17"/>
  <c r="I16"/>
  <c r="I14"/>
  <c r="I13"/>
  <c r="I12"/>
  <c r="E30"/>
  <c r="I30" s="1"/>
  <c r="I9"/>
  <c r="I8"/>
  <c r="I7"/>
  <c r="I6"/>
  <c r="E113" l="1"/>
  <c r="E82"/>
  <c r="E97"/>
  <c r="I109"/>
  <c r="I20"/>
  <c r="I79"/>
  <c r="I91"/>
  <c r="I114" s="1"/>
  <c r="I25"/>
  <c r="I27"/>
  <c r="I81"/>
  <c r="I87"/>
  <c r="I94"/>
  <c r="I96"/>
  <c r="M247" i="3"/>
  <c r="N247"/>
  <c r="L224"/>
  <c r="L225"/>
  <c r="K224"/>
  <c r="K225"/>
  <c r="K223"/>
  <c r="N223"/>
  <c r="H74"/>
  <c r="H73"/>
  <c r="H57"/>
  <c r="H56"/>
  <c r="H55"/>
  <c r="J114"/>
  <c r="J115"/>
  <c r="J62"/>
  <c r="J63"/>
  <c r="J65"/>
  <c r="J66"/>
  <c r="J67"/>
  <c r="J69"/>
  <c r="J70"/>
  <c r="J71"/>
  <c r="J74"/>
  <c r="J75"/>
  <c r="J32"/>
  <c r="J33"/>
  <c r="J35"/>
  <c r="J36"/>
  <c r="J37"/>
  <c r="J55"/>
  <c r="J56"/>
  <c r="J57"/>
  <c r="J31"/>
  <c r="J10"/>
  <c r="J11"/>
  <c r="J17"/>
  <c r="J19"/>
  <c r="J9"/>
  <c r="J154"/>
  <c r="J27"/>
  <c r="J117" l="1"/>
  <c r="N224"/>
  <c r="N225"/>
  <c r="N246" s="1"/>
  <c r="M246"/>
  <c r="L245"/>
  <c r="H218"/>
  <c r="J61"/>
  <c r="I113" i="1"/>
  <c r="K245" i="3"/>
  <c r="N245"/>
  <c r="J247"/>
  <c r="H219"/>
  <c r="L244"/>
  <c r="H221"/>
  <c r="K246"/>
  <c r="N244"/>
  <c r="M245"/>
  <c r="L222"/>
  <c r="E55"/>
  <c r="N222"/>
  <c r="K222"/>
  <c r="M222"/>
  <c r="M208"/>
  <c r="H207"/>
  <c r="N208"/>
  <c r="K208"/>
  <c r="J59"/>
  <c r="J219"/>
  <c r="J220"/>
  <c r="J164"/>
  <c r="J206"/>
  <c r="J163"/>
  <c r="J205"/>
  <c r="J204"/>
  <c r="K78"/>
  <c r="J80"/>
  <c r="I97" i="1"/>
  <c r="I72"/>
  <c r="E113" i="3"/>
  <c r="J26"/>
  <c r="J29" s="1"/>
  <c r="H247" l="1"/>
  <c r="E218"/>
  <c r="H245"/>
  <c r="L248"/>
  <c r="M73"/>
  <c r="H78"/>
  <c r="N248"/>
  <c r="J222"/>
  <c r="J208"/>
  <c r="K82"/>
  <c r="E204"/>
  <c r="H226"/>
  <c r="J224"/>
  <c r="H225"/>
  <c r="J225"/>
  <c r="J223"/>
  <c r="H223"/>
  <c r="J242"/>
  <c r="J243"/>
  <c r="H243"/>
  <c r="E135"/>
  <c r="J241"/>
  <c r="H241"/>
  <c r="K248" l="1"/>
  <c r="M77"/>
  <c r="H77" s="1"/>
  <c r="M78"/>
  <c r="H75"/>
  <c r="E73" s="1"/>
  <c r="J73"/>
  <c r="J77" s="1"/>
  <c r="H224"/>
  <c r="E223" s="1"/>
  <c r="J226"/>
  <c r="J245"/>
  <c r="J246"/>
  <c r="H242"/>
  <c r="M82" l="1"/>
  <c r="H80"/>
  <c r="E78" s="1"/>
  <c r="J78"/>
  <c r="J82" s="1"/>
  <c r="E106" i="1"/>
  <c r="E110" l="1"/>
  <c r="E112"/>
  <c r="I106"/>
  <c r="J141" i="3" l="1"/>
  <c r="E111" i="1"/>
  <c r="I111" s="1"/>
  <c r="I110"/>
  <c r="I112"/>
  <c r="I82"/>
  <c r="J240" i="3"/>
  <c r="H240"/>
  <c r="E240" s="1"/>
  <c r="E157" l="1"/>
  <c r="J157"/>
  <c r="J161" s="1"/>
  <c r="H164" l="1"/>
  <c r="E162" s="1"/>
  <c r="J166"/>
  <c r="M244"/>
  <c r="H246" s="1"/>
  <c r="M248" l="1"/>
  <c r="E244"/>
  <c r="J244"/>
  <c r="J248" s="1"/>
</calcChain>
</file>

<file path=xl/comments1.xml><?xml version="1.0" encoding="utf-8"?>
<comments xmlns="http://schemas.openxmlformats.org/spreadsheetml/2006/main">
  <authors>
    <author>Начальник</author>
  </authors>
  <commentList>
    <comment ref="E70" authorId="0">
      <text>
        <r>
          <rPr>
            <b/>
            <sz val="9"/>
            <color indexed="81"/>
            <rFont val="Tahoma"/>
            <family val="2"/>
            <charset val="204"/>
          </rPr>
          <t>Начальник:</t>
        </r>
        <r>
          <rPr>
            <sz val="9"/>
            <color indexed="81"/>
            <rFont val="Tahoma"/>
            <family val="2"/>
            <charset val="204"/>
          </rPr>
          <t xml:space="preserve">
 250 ограждение</t>
        </r>
      </text>
    </comment>
  </commentList>
</comments>
</file>

<file path=xl/sharedStrings.xml><?xml version="1.0" encoding="utf-8"?>
<sst xmlns="http://schemas.openxmlformats.org/spreadsheetml/2006/main" count="1189" uniqueCount="490">
  <si>
    <t>№</t>
  </si>
  <si>
    <t>Наименование подпрограммы, основного мероприятия</t>
  </si>
  <si>
    <t>Ответственный исполнитель, соисполнитель</t>
  </si>
  <si>
    <t>Ожидаемые непосредственные результаты</t>
  </si>
  <si>
    <t>Объем финансирования, тыс. рублей, в том числе</t>
  </si>
  <si>
    <t>наименование</t>
  </si>
  <si>
    <t>Значение (по годам реализации мероприятия)</t>
  </si>
  <si>
    <t>По годам, всего</t>
  </si>
  <si>
    <t>Местный бюджет</t>
  </si>
  <si>
    <t>Создание дополнительных мест в дошкольных образовательных организациях, развитие вариативных форм дошкольного образования;</t>
  </si>
  <si>
    <t>Управление образования</t>
  </si>
  <si>
    <t>%</t>
  </si>
  <si>
    <t>Реконструкция, капитальный и текущий ремонт зданий дошкольных образовательных организаций; (приложение №1)</t>
  </si>
  <si>
    <t>Своевременное и целевое использование субсидии на оснащение дополнительных мест</t>
  </si>
  <si>
    <t>ИТОГО:</t>
  </si>
  <si>
    <t>Введение и реализация ФГОС дошкольного образования в МО «Лешуконский муниципальный район»</t>
  </si>
  <si>
    <t>Управление образования, дошкольные образовательные организации</t>
  </si>
  <si>
    <t>Кадровое обеспечение системы дошкольного образования (повышение квалификации)</t>
  </si>
  <si>
    <t xml:space="preserve">удельный вес  численности педработников, прошедших повышение квалификации в общей численности педработников </t>
  </si>
  <si>
    <t>Разработка и внедрение механизмов эффективного контракта с педагогическими работниками дошкольных образовательных организаций</t>
  </si>
  <si>
    <t>Разработка и внедрение механизмов эффективного контракта</t>
  </si>
  <si>
    <t>Информационное и мониторинговое сопровождение введения эффективного контракта</t>
  </si>
  <si>
    <t>Управление образования, образовательные организации</t>
  </si>
  <si>
    <t>Ежегодное обеспечение не менее 97% доли обучающихся, успешно завершивших среднее образование.</t>
  </si>
  <si>
    <t>образовательные организации</t>
  </si>
  <si>
    <t>ИМО</t>
  </si>
  <si>
    <t>расширение сети кружков, клубов, секций, направленных на развитие различных видов одаренности, на базе общеобразовательных учреждений и учреждений дополнительного образования;</t>
  </si>
  <si>
    <t>создание районной школы одарённых детей на базе МБОУ «Лешуконская СОШ»;</t>
  </si>
  <si>
    <t>участие обучающихся в областной школе одарённых детей;</t>
  </si>
  <si>
    <t>Доля педагогов, прошедших повышение квалификации к общему количеству педагогов</t>
  </si>
  <si>
    <t>Федеральный бюджет</t>
  </si>
  <si>
    <t>Областной бюджет</t>
  </si>
  <si>
    <t>Внебюджетные средства</t>
  </si>
  <si>
    <t>Единица измерения</t>
  </si>
  <si>
    <t>наименование подпрограммы, основного мероприятия</t>
  </si>
  <si>
    <t>местный</t>
  </si>
  <si>
    <t>областной</t>
  </si>
  <si>
    <t>ИТОГО по подпрограмме</t>
  </si>
  <si>
    <t>внебюджет.</t>
  </si>
  <si>
    <t>федеральный</t>
  </si>
  <si>
    <t>Управление образования, ИМО, образовательные организации</t>
  </si>
  <si>
    <t>Организация подвоза обучающихся.</t>
  </si>
  <si>
    <t>Наименование образовательной организации</t>
  </si>
  <si>
    <t>Наименование объекта</t>
  </si>
  <si>
    <t>Мероприятия (конкретные работы)</t>
  </si>
  <si>
    <t>Объемы финансирования (тыс. руб.)</t>
  </si>
  <si>
    <t>итого по МБОУ</t>
  </si>
  <si>
    <t>Здание школы</t>
  </si>
  <si>
    <t>итого</t>
  </si>
  <si>
    <t>Замена ограждения территории школы</t>
  </si>
  <si>
    <t>Здание интерната</t>
  </si>
  <si>
    <t>детский сад "Родничок"</t>
  </si>
  <si>
    <t>косметический ремонт помещений</t>
  </si>
  <si>
    <t>МБОУ «Вожгорская средняя общеобразовательная школа»</t>
  </si>
  <si>
    <t>Косметический ремонт внутренних помещений школы</t>
  </si>
  <si>
    <t>детский сад "Колокольчик"</t>
  </si>
  <si>
    <t>косметический ремонт внутренних помещений детского сада</t>
  </si>
  <si>
    <t>МБОУ «Ценогорская основная общеобразовательная школа»</t>
  </si>
  <si>
    <t>здание школы</t>
  </si>
  <si>
    <t>д/сад "Ручеёк"</t>
  </si>
  <si>
    <t>Косметический ремонт помещений детского сада</t>
  </si>
  <si>
    <t>основное здание</t>
  </si>
  <si>
    <t>Косметический ремонт помещений школы</t>
  </si>
  <si>
    <t>Замена шиферной кровли в деревянном и каменном зданиях на металлочерепицу</t>
  </si>
  <si>
    <t>Частичный ремонт отопительной системы</t>
  </si>
  <si>
    <t>С/п «Юромская ОШ»</t>
  </si>
  <si>
    <t>Частичная замена канализации</t>
  </si>
  <si>
    <t>С/п «Детский сад «Колосок»</t>
  </si>
  <si>
    <t>Установка забора со стороны сбербанка</t>
  </si>
  <si>
    <t>с/п «Д/с «Кораблик»</t>
  </si>
  <si>
    <t xml:space="preserve">косметический ремонт </t>
  </si>
  <si>
    <t>СП "РЦДОД" основное здание</t>
  </si>
  <si>
    <t>Установка ограждения</t>
  </si>
  <si>
    <t xml:space="preserve"> Замена стоек </t>
  </si>
  <si>
    <t>косметический ремонт</t>
  </si>
  <si>
    <t>Покраска здания (материал + работы)</t>
  </si>
  <si>
    <t>СП "РЦДОД" спортивный зал</t>
  </si>
  <si>
    <t xml:space="preserve">итого </t>
  </si>
  <si>
    <t>МБОУ «Лешуконская средняя общеобразовательная школа»</t>
  </si>
  <si>
    <t>ИТОГО по МБОУ</t>
  </si>
  <si>
    <t>Ремонт спортивной площадки</t>
  </si>
  <si>
    <t>Бетонные работы по ремонту тратуаров</t>
  </si>
  <si>
    <t>Пришкольный интернат</t>
  </si>
  <si>
    <t>Ограждение и обустройство территории</t>
  </si>
  <si>
    <t>С/п «Усть-Чуласская ОШ»</t>
  </si>
  <si>
    <t>Замена системы отопления</t>
  </si>
  <si>
    <t>Покраска ограждения</t>
  </si>
  <si>
    <t>Ремонт спортивной площадки, мостовой</t>
  </si>
  <si>
    <t>Ремонт внутренней отделки помещений, замена штукатурки на гипсокартон, покраска</t>
  </si>
  <si>
    <t>С/п "Детский сад «Золотая рыбка»</t>
  </si>
  <si>
    <t>Обустройство игровых площадок</t>
  </si>
  <si>
    <t>С/п "Детский сад «Теремок»</t>
  </si>
  <si>
    <t>Замена кровли</t>
  </si>
  <si>
    <t>Начальная школа с. Олема</t>
  </si>
  <si>
    <t>Ремонт кровли</t>
  </si>
  <si>
    <t>ВСЕГО:</t>
  </si>
  <si>
    <r>
      <rPr>
        <b/>
        <sz val="10"/>
        <rFont val="Times New Roman"/>
        <family val="1"/>
        <charset val="204"/>
      </rPr>
      <t>в том числе:</t>
    </r>
    <r>
      <rPr>
        <sz val="10"/>
        <rFont val="Times New Roman"/>
        <family val="1"/>
        <charset val="204"/>
      </rPr>
      <t xml:space="preserve"> школы</t>
    </r>
  </si>
  <si>
    <t>детские сады</t>
  </si>
  <si>
    <t>МБОУ "Устьвашская средняя общеобравовательная школа"</t>
  </si>
  <si>
    <t>здание начальной школы в д.Засулье</t>
  </si>
  <si>
    <t>МБОУ "Койнасскаясредняя общеобравовательная школа"</t>
  </si>
  <si>
    <t>Проведение районных мероприятий и участие в областных и всероссийских мероприятиях</t>
  </si>
  <si>
    <t>Наименование мероприятий</t>
  </si>
  <si>
    <t>Заказчики, исполнители</t>
  </si>
  <si>
    <t>Источники финансирования</t>
  </si>
  <si>
    <t>Объёмы финансирования</t>
  </si>
  <si>
    <t>Ожидаемые результаты реализации мероприятий</t>
  </si>
  <si>
    <t>Всего</t>
  </si>
  <si>
    <t>1</t>
  </si>
  <si>
    <t>3</t>
  </si>
  <si>
    <t>5</t>
  </si>
  <si>
    <t>7</t>
  </si>
  <si>
    <t>9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</si>
  <si>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</si>
  <si>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</si>
  <si>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</si>
  <si>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</si>
  <si>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</si>
  <si>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</si>
  <si>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</si>
  <si>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</si>
  <si>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</si>
  <si>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</si>
  <si>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Информационная поддержка работы с одаренными и талантливыми детьми через сайты образовательных организаций</t>
  </si>
  <si>
    <t>2.1</t>
  </si>
  <si>
    <t>2.2</t>
  </si>
  <si>
    <t>2.3</t>
  </si>
  <si>
    <t>2.4</t>
  </si>
  <si>
    <t>2.5</t>
  </si>
  <si>
    <t>Участие в региональном этапе Всероссийской олимпиады школьников</t>
  </si>
  <si>
    <t>Районная олимпиада для учащихся 3-х классов по русскому языку и математике</t>
  </si>
  <si>
    <t>Приобщение детей к чтению книг</t>
  </si>
  <si>
    <t>Итого:</t>
  </si>
  <si>
    <t>Учреждение звания – «Вожатый года», «Лидер года», «Лучшее детское объединение».</t>
  </si>
  <si>
    <t>Районный конкурс социальной рекламы «Новый взгляд»</t>
  </si>
  <si>
    <t>Участие в районной акции «Мы против алкоголя, курения, наркотиков»</t>
  </si>
  <si>
    <t>Подготовка  и издание газеты  РЦ ДОД</t>
  </si>
  <si>
    <t>Участие в областном конкурсе проектов «Молодежь поморья»</t>
  </si>
  <si>
    <t>Участие в заочных областных мероприятиях</t>
  </si>
  <si>
    <t>Районная акция «А ты вступил в ряды ДЮОО?»</t>
  </si>
  <si>
    <t>Районная выставка изделий декоративно-прикладного творчества «Добрых рук мастерство»</t>
  </si>
  <si>
    <t>Районный фестиваль театральных коллективов «Годы, опаленные войной»</t>
  </si>
  <si>
    <t>Районный конкурс агитбригад</t>
  </si>
  <si>
    <t>Районный конкурс школьных газет «Школьный формат»</t>
  </si>
  <si>
    <t>Районный конкурс-соревнование ЮИД «Безопасное колесо»</t>
  </si>
  <si>
    <t>Присуждение премии мастера спорта по лыжным гонкам А.Ю.Мартынова лучшим спортсменам - лыжникам района</t>
  </si>
  <si>
    <t>Районный спортивно-оздоровительный фестиваль школьников «Президентские состязания»</t>
  </si>
  <si>
    <t>Отчетно-выборные конференции Лешуконской районной детско-юношеской общественной организации «Надежда Севера»</t>
  </si>
  <si>
    <t>Участие в областном зимнем слёте актива «Содружество детей Беломорья» (г. Архангельск)</t>
  </si>
  <si>
    <t xml:space="preserve">Награждение выпускников школ -активистов, членов Районного Совета ДЮОО «Надежда Севера» </t>
  </si>
  <si>
    <t>Привлечённые средства</t>
  </si>
  <si>
    <t>РЦ ДОД, ДЮОО «Надежда Севера»</t>
  </si>
  <si>
    <t xml:space="preserve"> ДЮОО</t>
  </si>
  <si>
    <t>ДЮОО «Надежда Севера»</t>
  </si>
  <si>
    <t>ДЮОО «Надежда Севера», РЦДОД</t>
  </si>
  <si>
    <t>РЦДОД,  ДЮОО «Надежда Севера»</t>
  </si>
  <si>
    <t>РЦДОД, ДЮОО «Надежда Севера»</t>
  </si>
  <si>
    <t>ДЮОО «Надежда Севера», ОУ</t>
  </si>
  <si>
    <t>Председатель ДЮОО</t>
  </si>
  <si>
    <t>2</t>
  </si>
  <si>
    <t>4</t>
  </si>
  <si>
    <t>6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</si>
  <si>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</si>
  <si>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</si>
  <si>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</si>
  <si>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</si>
  <si>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</si>
  <si>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</si>
  <si>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</si>
  <si>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</si>
  <si>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</si>
  <si>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</si>
  <si>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</si>
  <si>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</si>
  <si>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</si>
  <si>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</si>
  <si>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</si>
  <si>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</si>
  <si>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</si>
  <si>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Проведение районных мероприятий с детьми структурным подразделением "Районный центр дополнительного образования детей"  МБОУ "Устьвашская средняя общеобразовательная школа"</t>
  </si>
  <si>
    <t>ИТОГО</t>
  </si>
  <si>
    <t>муниципальный</t>
  </si>
  <si>
    <t>привлеченные средства</t>
  </si>
  <si>
    <t xml:space="preserve"> муниципальный бюджет</t>
  </si>
  <si>
    <t>в том числе: областной бюджет</t>
  </si>
  <si>
    <t>Районный семинар «Развитие декоративно-прикладного направления всистеме дополнительного образования"</t>
  </si>
  <si>
    <t>26</t>
  </si>
  <si>
    <t>27</t>
  </si>
  <si>
    <t>РЦДОД</t>
  </si>
  <si>
    <t>31</t>
  </si>
  <si>
    <t>32</t>
  </si>
  <si>
    <t>Участие педагогов в областном конкурсе "Учитель года" в трёх номинациях</t>
  </si>
  <si>
    <t>Проведение районных педагогических конференций</t>
  </si>
  <si>
    <t>Проведение  выездных семинаров РМО в ОУ района</t>
  </si>
  <si>
    <t>Проведение выездных семинаров в рамках МТО (Мезень, Пинега, Лешуконское)</t>
  </si>
  <si>
    <t xml:space="preserve">Организация и проведение "Педагогический Десант"  в ОУ Лешуконского р-на </t>
  </si>
  <si>
    <t>Участие в заседаниях совета МТО  (Пинега, Мезень)</t>
  </si>
  <si>
    <t>местный бюджет</t>
  </si>
  <si>
    <t xml:space="preserve"> Чемпионат и первенство области с. Шангалы</t>
  </si>
  <si>
    <t>Мероприятия</t>
  </si>
  <si>
    <t>Беломорские игры г.Архангельск</t>
  </si>
  <si>
    <t>Лыжные соревнования на приз В.С.Кузина г. Мезень</t>
  </si>
  <si>
    <t>объем финансирования, тыс. руб</t>
  </si>
  <si>
    <t>№ п/п</t>
  </si>
  <si>
    <t>Чемпионат области по лыжным гонкам г.Архангельск</t>
  </si>
  <si>
    <t>всего</t>
  </si>
  <si>
    <r>
      <t xml:space="preserve">Сборы г.Вельск </t>
    </r>
    <r>
      <rPr>
        <b/>
        <sz val="10"/>
        <rFont val="Times New Roman"/>
        <family val="1"/>
        <charset val="204"/>
      </rPr>
      <t>(областной бюджет)</t>
    </r>
  </si>
  <si>
    <t>направление</t>
  </si>
  <si>
    <t>лыжный спорт</t>
  </si>
  <si>
    <t>Лыжные соревнования на приз Т.Г.Радюшиной д.Азаполье</t>
  </si>
  <si>
    <t>Спартакиада школьников, г.Коряжма</t>
  </si>
  <si>
    <t>Спартакиада школьников г. Котлас</t>
  </si>
  <si>
    <t>Президентские игры, г.Вельск</t>
  </si>
  <si>
    <t>в том числе областной бюджет</t>
  </si>
  <si>
    <t xml:space="preserve">Развитие спортивного направления в дополнительном образовании </t>
  </si>
  <si>
    <t>РЦДОД, ДЮОО «Надежда Севера»,</t>
  </si>
  <si>
    <t>Районные лыжные соревнования на приз РЦДОД</t>
  </si>
  <si>
    <t>Капитальные и текущие ремонты в образовательных организациях</t>
  </si>
  <si>
    <t xml:space="preserve">Перечень показателей (индикаторов) муниципальной программы </t>
  </si>
  <si>
    <t xml:space="preserve">«Развитие образования МО «Лешуконский муниципальный район» </t>
  </si>
  <si>
    <t>Показатель (индикатор) наименование</t>
  </si>
  <si>
    <t>Значения показателей</t>
  </si>
  <si>
    <t>Доля обучающихся по ФГОС</t>
  </si>
  <si>
    <t>Доля детей-сирот и детей, оставшихся без попечения родителей, переданных на воспитание в семьи граждан Российской Федерации, постоянно проживающих на территории Российской Федерации (на усыновление (удочерение) и под опеку (попечительство)</t>
  </si>
  <si>
    <t>Субсидии образовательным организациям на финансовое обеспечение муниципального задания (выполнение работ)</t>
  </si>
  <si>
    <t>Формирование доступной среды для инвалидов</t>
  </si>
  <si>
    <t>Мероприятия по проведению оздоровительной кампании детей</t>
  </si>
  <si>
    <t>выплата вознаграждений профессиональным опекунам</t>
  </si>
  <si>
    <t>организация и осуществление деятельности по опеке и попечительству</t>
  </si>
  <si>
    <t>обеспечение предоставления жилых помещений детям-сиротам и детям, оставшимся без попечения родителей</t>
  </si>
  <si>
    <t>ИТОГО по программе</t>
  </si>
  <si>
    <t>Задача №1 «Обеспечение гарантий доступности и равных возможностей в получении бесплатного начального общего, основного общего и среднего общего образования на территории МО «Лешуконский муниципальный район»</t>
  </si>
  <si>
    <t>2018 г.</t>
  </si>
  <si>
    <t>2019 г.</t>
  </si>
  <si>
    <t>2020 г.</t>
  </si>
  <si>
    <t>2021 г.</t>
  </si>
  <si>
    <t xml:space="preserve">Обеспечение бесплатным двухразовым питанием детей с ограниченными возможностями здоровья </t>
  </si>
  <si>
    <t xml:space="preserve">Повышение квалификации педагогических работников системы общего образования; </t>
  </si>
  <si>
    <t>Образовательные организации</t>
  </si>
  <si>
    <t xml:space="preserve">1 раз в 2 года обеспечивть бесплатный проезд к месту отдыха и обратно педагогичекому работнику </t>
  </si>
  <si>
    <t>Обеспечение мер социальной поддержки педагогических работников</t>
  </si>
  <si>
    <t>Управление образования, ИМЦ</t>
  </si>
  <si>
    <t>Строительство школы-сада (100 на 100 мест) в с. Лешуконское</t>
  </si>
  <si>
    <t>Обесспечение доступности в ОО для детей-инвалидов</t>
  </si>
  <si>
    <t xml:space="preserve">Охват детей, находящихся в трудной жизненной ситуации, организованным летним отдыхом </t>
  </si>
  <si>
    <t>Капитальный ремонт</t>
  </si>
  <si>
    <t>УО, ИМЦ</t>
  </si>
  <si>
    <t>Базовый (отчетный) год  2016</t>
  </si>
  <si>
    <t>Подпрограмма 1 "Развитие дошкольного образования"</t>
  </si>
  <si>
    <t>Подпрограмма 2 "Развитие общего образования"</t>
  </si>
  <si>
    <t>Удельный вес обучающихся в современных условиях</t>
  </si>
  <si>
    <t>Доля выпускников, сдавших ЕГЭ по русскому языку и математике, от общей численности выпускников, участвовавших в ЕГЭ по русскому языку и математике</t>
  </si>
  <si>
    <t>Удельный вес обучающихся, обеспеченных качественным горячим питанием</t>
  </si>
  <si>
    <t>Подпрограмма 3 ""Развитие дополнительного образования и воспитания"</t>
  </si>
  <si>
    <t>Доля обучающихся, охваченных дополнительными образовательными программами</t>
  </si>
  <si>
    <t>Подпрограмма 4 "Реализация государственных полномочий по опеке и попечительству"</t>
  </si>
  <si>
    <t>Обеспечение питанием детей, проживающих в пришкольных интернатах;</t>
  </si>
  <si>
    <t>Удельный вес обучающихся, охваченных подвозом к удельному весу обучающихся, нуждающихся в подвозе</t>
  </si>
  <si>
    <t>Выполнение социальных гарнтий по бесплатному проезду к месту отдыха и обратно</t>
  </si>
  <si>
    <t>Задачи № 3 «Совершенствование инфраструктуры, обеспечивающей потребности системы общего образования в МО «Лешуконский муниципальный район»</t>
  </si>
  <si>
    <t>Выполнение социальных гарантий  по бесплатному проезду к месту отдыха и обратно</t>
  </si>
  <si>
    <t>ИТОГО по подпрограмме 2:</t>
  </si>
  <si>
    <t>Замена стстоек, переборка и утепление полов в здании спортзала</t>
  </si>
  <si>
    <t>Замена деревянных оконных блоков на блоки ПВХ профилей в здании спортзала</t>
  </si>
  <si>
    <t>Штукатурка потолков и стен в помещениях спортивного зала (тренажерные залы, раздевалки, кастерские, кабинеты, коридоры)</t>
  </si>
  <si>
    <t>Замена внутренних дверей в здании спортзала</t>
  </si>
  <si>
    <t>Покраска здания спортзала</t>
  </si>
  <si>
    <t>частичный ремонт кровли</t>
  </si>
  <si>
    <t>Замена шиферной кровли на металлочерепицу</t>
  </si>
  <si>
    <t>Замена стоек, нижних 2-3 рядов бруса по всему периметру здания, переборкаи утепление полов в двух спальнях, музыкальном зале, медкабинете, кабинете завхоза и коридоре</t>
  </si>
  <si>
    <t>Обшивка стен гипсокартоном в музыкальном зале и в старшей группе</t>
  </si>
  <si>
    <t>Ремонт отопительной системы, замена водопровода и канализации</t>
  </si>
  <si>
    <t>Замена всех внутренних дверей</t>
  </si>
  <si>
    <t>Строительство новых крылец</t>
  </si>
  <si>
    <t>Частичный ремонт отопительной системы, водопровода и канализации</t>
  </si>
  <si>
    <t>Ремонт забора</t>
  </si>
  <si>
    <t>Замена деревянных оконных блоков на блоки ПВХ профилей</t>
  </si>
  <si>
    <t>Замена кровли на металочерепицу</t>
  </si>
  <si>
    <t>Ремонт канализации</t>
  </si>
  <si>
    <t>текущий ремонт</t>
  </si>
  <si>
    <t>Объёмы финансирования (тыс. руб.)</t>
  </si>
  <si>
    <t>Районный конкурс журналистских работ «Школьный формат» 7-11 кл.</t>
  </si>
  <si>
    <t>муниципальный этап игр школьников "Президентские спортивные игры" среди 5-11 кл.</t>
  </si>
  <si>
    <t>Награждение кружковцев «РЦДОД» по итогам работы в учебном году</t>
  </si>
  <si>
    <t>Лыжные соревнования на кубок Федоркова (п.Каменка)</t>
  </si>
  <si>
    <t>Областная спартакиада школьников (г.Онега)</t>
  </si>
  <si>
    <t>баскетбол, минифутбол, волейбол</t>
  </si>
  <si>
    <t>Районные соревнования по баскетболу на приз РЦДОД среди юношей 9-11 кл</t>
  </si>
  <si>
    <t>Первенство райцентра по минифутболу среди 5-8 кл.</t>
  </si>
  <si>
    <t>Районный турнир по минифутболу на приз РЦДОД среди 1-4 кл.</t>
  </si>
  <si>
    <t>Межрайонные соревнования по волейболу среди юношей 9-11 кл. (г. Мезень)</t>
  </si>
  <si>
    <t>Межрайонные соревнования по баскетболу среди юношей 9-11 кл. (г. Мезень)</t>
  </si>
  <si>
    <t>Межрайонные соревнования по баскетболу среди юношей 9-11 кл. (с.Койнас))</t>
  </si>
  <si>
    <t>Косметический ремонт</t>
  </si>
  <si>
    <t>Проведение водопровода, устройство канализации</t>
  </si>
  <si>
    <t>Ремонт крыльца</t>
  </si>
  <si>
    <t>Ремонт мостовой</t>
  </si>
  <si>
    <t>Ремонт крылец и навесов</t>
  </si>
  <si>
    <t>Внешняя покраска здания</t>
  </si>
  <si>
    <t>Обустройство детской игровой площадки</t>
  </si>
  <si>
    <t>Работы по замене столбов ограждения</t>
  </si>
  <si>
    <t>Косметический ремонт помещений</t>
  </si>
  <si>
    <t>Закупка мебели</t>
  </si>
  <si>
    <t>капитальный ремонт 1 корпуса</t>
  </si>
  <si>
    <t>капитальный ремонт 2 корпуса</t>
  </si>
  <si>
    <t>капитальный ремонт 4 корпуса</t>
  </si>
  <si>
    <t>капитальный ремонт здания</t>
  </si>
  <si>
    <t>косметический ремон помещения</t>
  </si>
  <si>
    <t>Замена стоек под спортзалом, ремонт внутри спортзала</t>
  </si>
  <si>
    <t>итого:</t>
  </si>
  <si>
    <t>наружная покраска здания</t>
  </si>
  <si>
    <t>Ремонт актового зала</t>
  </si>
  <si>
    <t>интернаты. РЦДОД</t>
  </si>
  <si>
    <t>Обновление и содержание школьных автобусов (2 автобуса)</t>
  </si>
  <si>
    <t xml:space="preserve">Содержание противопожарного оборудования и проведение противопожарных мероприятий </t>
  </si>
  <si>
    <t>Задача 1. Обеспечение государственных гарантий доступности и качества услуг дошкольного образования на территории МО «Лешуконский муниципальный район»</t>
  </si>
  <si>
    <t>обеспечение бесплатным питанием детей-сирот, детей, оставшихся без попечения родителей и детей-инвалидов</t>
  </si>
  <si>
    <t>формирование доступной среды для инвалидов</t>
  </si>
  <si>
    <t>Создание условий для реализации предметно-развивающей среды с учетом требований ФГОС ДО</t>
  </si>
  <si>
    <t>Разработка основных образовательных программ дошкольного образования, а также программ для детей с ОВЗ</t>
  </si>
  <si>
    <t xml:space="preserve">Повышение квалификации педагогических работников системы дошкольного образования; </t>
  </si>
  <si>
    <t>Задача 3. Совершенствование инфраструктуры, обеспечивающей потребности системы дошкольного образования на территории МО "Лешуконский муниципальный район"</t>
  </si>
  <si>
    <t>внебюджетные средства</t>
  </si>
  <si>
    <t>Участие обучающихся в областной школе одаренных детей</t>
  </si>
  <si>
    <t xml:space="preserve"> Управление образования, ИМЦ, образовательные организации</t>
  </si>
  <si>
    <t>Методическое сопровождение системы дополнительного образования и воспитания на муниципальном уровне</t>
  </si>
  <si>
    <t>Курсовая подготовка методистов и педагогов образовательных организаций района по дополнительному образованию, воспитанию и проблем диагностики детской одаренности и организации системной работы с одаренными детьми</t>
  </si>
  <si>
    <t>Объёмы финансирования (тысячи рублей)</t>
  </si>
  <si>
    <t>Прохождение курсовой подготовки педагогов образовательных организаций Лешуконского района</t>
  </si>
  <si>
    <t>Участие в межрайонных, областных, всероссийских научно-практических конференциях, форумах, семинарах по вопросам дополнительного образования и воспитания</t>
  </si>
  <si>
    <t>Обобщение педагогического опыта на межрайонных, областных. Всероссийских научно-практических конференциях, форумах, семинарах по вопросам дополнительного образования и воспитания</t>
  </si>
  <si>
    <t>Организация и проведение районных обучающих семинаров для специалистов по воспитанию и дополнительному образованию и работающих с талантливыми детьми.</t>
  </si>
  <si>
    <t>Обобщение педагогического опыта на районном уровне по воспитанию и дополнительному образованию</t>
  </si>
  <si>
    <t>Районный семинар "Развитие физкультурно-спортивного направления в системе дополнительного образования детей"</t>
  </si>
  <si>
    <t>Районный конурс методических материалов в сфере дополнительного образования</t>
  </si>
  <si>
    <t>Обобщение опыта работы по дополнительному образованию</t>
  </si>
  <si>
    <t>Обобщение опыта работы на районном уровне по физкультурно-спортивному направлению</t>
  </si>
  <si>
    <t>выпуск сборника лучшего опыта работы педагогов Лешуконского района по вопросам воспитания, дополнительного образования и проблемам детской одарённости</t>
  </si>
  <si>
    <t xml:space="preserve"> ИМЦ</t>
  </si>
  <si>
    <t>Обобщение опыта работы</t>
  </si>
  <si>
    <t>Районная педагогическая конференция по вопросам воспитания и дополнительного образования</t>
  </si>
  <si>
    <t>Обобщение опыта работы на районном уровне</t>
  </si>
  <si>
    <t>Районный День проектов</t>
  </si>
  <si>
    <t>Осчвоение навыков проектной деятельности на районном уровне</t>
  </si>
  <si>
    <t>УО, ИМЦ, ОО</t>
  </si>
  <si>
    <t>Открытость информации по работе с одареннми детьми</t>
  </si>
  <si>
    <t>Районный фестиваль мастер-классов</t>
  </si>
  <si>
    <t>Повышение уровня педагогов по проведению мастер-классов по дополнительному образованию и воспитанию</t>
  </si>
  <si>
    <t>Создание условий для повышения эффективности системы дополнительного образования и воспитания</t>
  </si>
  <si>
    <t>Расширение сети кружков, клубов, секций, направленных на развитие различных видов одаренности на базе ОО и РЦДОД</t>
  </si>
  <si>
    <t>РЦДОД, ОО</t>
  </si>
  <si>
    <t>Развитие одаренности различной направленности</t>
  </si>
  <si>
    <t>Выявление лидеров детско-юношеского движения</t>
  </si>
  <si>
    <t>районная акция "За мир во всем мире"</t>
  </si>
  <si>
    <t>Воспитание гражданственности, патриотизма, активной жизненной позиции</t>
  </si>
  <si>
    <t>Составление социальных водеороликов детьми</t>
  </si>
  <si>
    <t>Формирование культуры здорового образа жизни обучающимися</t>
  </si>
  <si>
    <t>Стимулирование и поддержка детского журналистского творчества</t>
  </si>
  <si>
    <t>Творческая самореализация и повышение социальной компетентности юных граждан</t>
  </si>
  <si>
    <t>Пополнение рядов ЛР ДЮОО "Надежда Севера"</t>
  </si>
  <si>
    <t>Районная учебно-исследовательская конференция «Юный исследователь», "Юность Поморья"</t>
  </si>
  <si>
    <t>Повышение качества результативности участия в исследовательской деятельности школьников на областном уровне</t>
  </si>
  <si>
    <t>Районный экологический конкурс «Земля – наш дом»</t>
  </si>
  <si>
    <t>Формирование экологической культуры и эстетического вкуса у обучающихся</t>
  </si>
  <si>
    <t>Развитие творческих способностей обучающихся</t>
  </si>
  <si>
    <t>Развитие творческих и интелектуальных способностей обучающихся</t>
  </si>
  <si>
    <t xml:space="preserve">Районный конкурс фотографий </t>
  </si>
  <si>
    <t>Развитие правовой культуры и ценности безопасного поведения у школьников- участников дорожного движения</t>
  </si>
  <si>
    <t>Участие в областном конкурсе-соревновании ЮИД "Безопасное колесо"</t>
  </si>
  <si>
    <t>УО, ИМЦ, РЦДОД</t>
  </si>
  <si>
    <t>Выявление сильнейших лыжников района</t>
  </si>
  <si>
    <t>пропаганда здорового образоа жизни, развитие соревновательной деятельности обучающихся по различным видам спорта</t>
  </si>
  <si>
    <t>28</t>
  </si>
  <si>
    <t>Выявление лучших кружковцев</t>
  </si>
  <si>
    <t>29</t>
  </si>
  <si>
    <t>Участие в областной акции АРДЮОО "Содружество детей Беломорья"</t>
  </si>
  <si>
    <t>30</t>
  </si>
  <si>
    <t>Муниципальный конкурс по безопасности дорожного движения "Дорожный калейдоскоп</t>
  </si>
  <si>
    <t>Формирование у несовершеннолетних навыков безопасного поведения на дорогах</t>
  </si>
  <si>
    <t>Участие в областном конкурсе "Дорожный калейдоскоп"</t>
  </si>
  <si>
    <t>Районный конкурс детско-юношеского творчества по пожарной безопасности "Неопалимая купина"</t>
  </si>
  <si>
    <t>33</t>
  </si>
  <si>
    <t>Районный конкурс авторского литературного творчества по пожарной безопасности "Человек доброй воли"</t>
  </si>
  <si>
    <t>34</t>
  </si>
  <si>
    <t>Районная акция "Салют. Пионерия!"</t>
  </si>
  <si>
    <t>35</t>
  </si>
  <si>
    <t>Муниципальный этап военно-спортивной игры "Зарница"</t>
  </si>
  <si>
    <t>36</t>
  </si>
  <si>
    <t>37</t>
  </si>
  <si>
    <t>Районный КВН</t>
  </si>
  <si>
    <t>Приложение № 4
к перечню муниципальной программы "Развитие образования МО "Лешуконский муниципальный район" на 2018-2021 годы"</t>
  </si>
  <si>
    <t>Приложение № 2
к перечню муниципальной программы "Развитие образования МО "Лешуконский муниципальный район" на 2018-2021 годы"</t>
  </si>
  <si>
    <t xml:space="preserve">Проведение районных мероприятий с детьми структурным подразделением "Информационно-методический центр"
МО «Лешуконский муниципальный район» в аналогичных областных и всероссийских мероприятиях </t>
  </si>
  <si>
    <t>Муниципальная акция "Мы за здоровый образ жизни!"( рамках проф операции "Дети России"</t>
  </si>
  <si>
    <t>Формирование культуры зжоровья</t>
  </si>
  <si>
    <t>Районный месячник правовых знаний</t>
  </si>
  <si>
    <t>Повышение уровня правосознания обучающихся</t>
  </si>
  <si>
    <t>Пятидневные учебные сборы с обучающимися (юноши) 10 класса.</t>
  </si>
  <si>
    <t>Приобретение навыков начальной военной подготовки</t>
  </si>
  <si>
    <t>Муниципальный конкурс "Запечатли природы чудеса" (в рамках РМО)</t>
  </si>
  <si>
    <t>Формирование экологической культуры и эстетического вкуса</t>
  </si>
  <si>
    <t>Районный конкурс дл япедагогов и детей по составлению буктерелеров (в рамках РМО)</t>
  </si>
  <si>
    <t>Составление фильмов детьми по произведениям русской и зарубежной литературы</t>
  </si>
  <si>
    <t>Районная акция "Я-гражданин России"</t>
  </si>
  <si>
    <t>приобретение навыков социальной позиции по отношению к своей малой родине</t>
  </si>
  <si>
    <t>Участие в региональном этапе Всероссийской акции "Я- гражданин России"</t>
  </si>
  <si>
    <t>Развитие системы выявления, развития и поддержки одаренных и талантлтвых детей</t>
  </si>
  <si>
    <t>использование диагностических методик по выявлению и развитию детской одаренности</t>
  </si>
  <si>
    <t>Формирование банка передового педагогического опыта по работе с одаренными детьми</t>
  </si>
  <si>
    <t>Использование передового педагогического опыта</t>
  </si>
  <si>
    <t xml:space="preserve"> ИМЦ, ОО</t>
  </si>
  <si>
    <t>Информационно-психологическое сопровождение детской одаренности</t>
  </si>
  <si>
    <t>Информационное обеспечение процесса развития одаренных детей: пополнение фондов школьных библиотек, организация тематических выставок</t>
  </si>
  <si>
    <t xml:space="preserve"> ОО</t>
  </si>
  <si>
    <t>Повышение статуса одаренных детей</t>
  </si>
  <si>
    <t>Премирование отличников учебы. Медалистов</t>
  </si>
  <si>
    <t>УО, ОО</t>
  </si>
  <si>
    <t>Повышение статуса отличников учебы и медалистов</t>
  </si>
  <si>
    <t>2.6</t>
  </si>
  <si>
    <t>Районный конкурс по поддержке одаренных и талантливых детей и молодежи "Молодое поколение - будущее Лешуконского района"</t>
  </si>
  <si>
    <t>2.7</t>
  </si>
  <si>
    <t>Участие в региональном этапе учебно-исследовательской конференции "Юность-Поморья"</t>
  </si>
  <si>
    <t>2.8</t>
  </si>
  <si>
    <t>Муниципальный этап Всероссийской олимпиады школьников 7-11 класс</t>
  </si>
  <si>
    <t>Формирование банка диагностических методик по выявлению и развитию детской одаренности</t>
  </si>
  <si>
    <t>Повышение качества результативности участия в предметной деятельности школьников</t>
  </si>
  <si>
    <t>2.9</t>
  </si>
  <si>
    <t>2.10</t>
  </si>
  <si>
    <t>Развитие интелектуальных способностей учащихся 3-х классов</t>
  </si>
  <si>
    <t>2.11</t>
  </si>
  <si>
    <t>Районная олимпиада для учащихся 4-х классов по русскому языку, математике, литературному чтению и окружающему миру и участие в областной олимпиаде</t>
  </si>
  <si>
    <t>Развитие интелектуальных способностей учащихся 4-х классов</t>
  </si>
  <si>
    <t>2.12</t>
  </si>
  <si>
    <t>Муниципальный этап Всероссийского конкурса "Живая классика" для учащихся 6-11 классов</t>
  </si>
  <si>
    <t>2.13.</t>
  </si>
  <si>
    <t>Участие в областном этапе Всероссийского конкурса "Живая классаика" для 6-10 кл.</t>
  </si>
  <si>
    <t>2.14.</t>
  </si>
  <si>
    <t>районные чемпионаты по чтению вслух "Что за прелесть эти сказки?" и "Страница 18" (8-11 классы</t>
  </si>
  <si>
    <t>Итого (с п. 2.7. по п.2.14.)</t>
  </si>
  <si>
    <t>ИТОГО: (по разделу 2)</t>
  </si>
  <si>
    <t>Проведение районных мероприятий, конкурсов с педагогическими работниками</t>
  </si>
  <si>
    <t>Приложение №5
к перечню муниципальной программы "Развитие образования МО "Лешуконский муниципальный район" на 2018-2021 годы"</t>
  </si>
  <si>
    <t>Районный Конкурс "Учитель года" в номинациях Учитель года, Воспитатель года, Молодой учитель и др</t>
  </si>
  <si>
    <t>Представление опыта работы педагогами на районном уровне</t>
  </si>
  <si>
    <t>Представление опыта работы педагогами на региональном уровне</t>
  </si>
  <si>
    <t>Обобщение опыта работы на межрайонном уровне</t>
  </si>
  <si>
    <t>Приложение №6
к перечню муниципальной программы "Развитие образования МО "Лешуконский муниципальный район" на 2018-2021 годы"</t>
  </si>
  <si>
    <t>Приложение №3
к перечню муниципальной программы "Развитие образования МО "Лешуконский муниципальный район" на 2018-2021 годы"</t>
  </si>
  <si>
    <t>Капитальный и текущий ремонт зданий дошкольных образовательных организаций (приложение №1)</t>
  </si>
  <si>
    <t>Проведение мероприятий с педагогическими работниками (приложение №5 ) финансирование учтено в подпрограмме 3.</t>
  </si>
  <si>
    <t>Проведение текущих и капитальных ремонтов в образовательных организациях (приложение №1 )</t>
  </si>
  <si>
    <t>Итого по подпрограмме 3:</t>
  </si>
  <si>
    <t>Итого по подпрограмме 4:</t>
  </si>
  <si>
    <t xml:space="preserve">Подпрограмма 4 «Реализация государственных полномочий опеки и попечительства  на 2014-2017 годы» </t>
  </si>
  <si>
    <t>Установка камер видеонаблюдения, ограждений дошкольных организаций (огражденеи З/р , Колосок, Теремок)</t>
  </si>
  <si>
    <t>к муниципальной программе "Развитие образования МО "Лешуконский муниципальный район" на 2018-2021 годы"</t>
  </si>
  <si>
    <t>к муниципальной программе 
"Развитие образования МО "Лешуконский муниципальный район" на 2018-2021 годы"</t>
  </si>
  <si>
    <t>Текущий год 2017</t>
  </si>
  <si>
    <t>Единица изме-рения</t>
  </si>
  <si>
    <t>Приложение № 1</t>
  </si>
  <si>
    <t>к перечню муниципальной программы "Развитие образования МО "Лешуконский муниципальный район" на 2018-2021 годы"</t>
  </si>
  <si>
    <t>Выполнение муниципального задания на оказание муниципальных услуг (выполнение работ) по реализации программ дошкольного образования МБОУ МО "Лешуконский муниципальный район"</t>
  </si>
  <si>
    <t>Задача 2. Создание условий, соответствующих требованиям ФГОС ДО, в том числе организационно-методическое сопровождение внедрения ФГОС ДО</t>
  </si>
  <si>
    <t>компенсация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</si>
  <si>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 xml:space="preserve">Повышение квалификации педагогических работников системы дополнительного образования; </t>
  </si>
  <si>
    <t>Задачи № 3 «Совершенствование инфраструктуры, обеспечивающей потребности системы дополнительного образования в МО «Лешуконский муниципальный район»</t>
  </si>
  <si>
    <t>Охват дополниетльным образованием до 80% от общего количества обучающихся</t>
  </si>
  <si>
    <t>ПЕРЕЧЕНЬ 
мероприятий муниципальной программы
 «Развитие образования в МО «Лешуконский муниципальный район»  на 2018-2021 годы»</t>
  </si>
  <si>
    <t>Подпрограмма 1«Развитие дошкольного образования в  МО «Лешуконский муниципальный район» на 2018-2021 годы"</t>
  </si>
  <si>
    <t>Подпрограмма 2 «Развитие общего образования в МО "Лешуконский муниципальный район" на 2018-2021 годы»</t>
  </si>
  <si>
    <t xml:space="preserve">Подпрограмма 3 «Развитие дополнительного образования и воспитания в системе образования МО "Лешуконский муниципальный район" на 2018-2021 годы» </t>
  </si>
  <si>
    <r>
      <t>Задача № 4</t>
    </r>
    <r>
      <rPr>
        <sz val="13"/>
        <rFont val="Times New Roman"/>
        <family val="1"/>
        <charset val="204"/>
      </rPr>
      <t xml:space="preserve"> «Создание условия для повышения эффетивности системы дополнительного образования и воспитания в МО "Лешуконский муниципальный район"»</t>
    </r>
  </si>
  <si>
    <t>Задача №1 «Обеспечение гарантий доступности дополнительного образования в МО "Лешуконский муниципальный район"</t>
  </si>
  <si>
    <r>
      <t>Задача № 5</t>
    </r>
    <r>
      <rPr>
        <sz val="13"/>
        <rFont val="Times New Roman"/>
        <family val="1"/>
        <charset val="204"/>
      </rPr>
      <t xml:space="preserve"> «Создание и развитие творческой среды для выявления одарённых и талантливых детей в МО «Лешуконский муниципальный район»</t>
    </r>
  </si>
  <si>
    <t xml:space="preserve">Приложение № 1
</t>
  </si>
  <si>
    <t xml:space="preserve">Приложение № 2 </t>
  </si>
  <si>
    <t>Удельный вес воспитанников дошкольных образовательных организаций, обучающихся по программам, соответствующим ФГОС ДО</t>
  </si>
  <si>
    <t>Доля детей в возрасте от 1,5 до 7 лет, охваченных услугами дошкольного образования</t>
  </si>
  <si>
    <t xml:space="preserve"> на 2018-2021 годы</t>
  </si>
  <si>
    <t>Задача № 2 «Методическое сопровождение системы общего образования в МО "Лешуконский муниципальный района"»</t>
  </si>
  <si>
    <t>Задача № 2 «Методическое сопровождение системы дополнительного образования и воспитания в МО "Лешуконский муниципальный район"»</t>
  </si>
  <si>
    <t>Охват руководящих и педагогических работников различными формами повышение квалификации (1 раз в 3 года)</t>
  </si>
  <si>
    <t>Удельный вес численности обучающихся по программам общего образования, участвующих в конкурсах различного уровня</t>
  </si>
  <si>
    <t>Уровень удовлетворенности населения МО "Лешуконский муниципальный район" качеством предоставляемых услуг в сфере образования</t>
  </si>
  <si>
    <t>Обеспечение мер социальной поддержки педагогических работников, отдельных категорий квалифицированных специалистов</t>
  </si>
  <si>
    <t>Проведение районных мероприятий, участие в областных, всероссийскийх мероприятиях (приложение №№ 3,4,6)</t>
  </si>
  <si>
    <t>Развитие системы выявления, развития и поддержки одаренных и талантлтвых детей (приложение № 2)</t>
  </si>
  <si>
    <t>Проведение районных мероприятий, конкурсов с педагогическими работниками (приложение № 5)</t>
  </si>
  <si>
    <t>Проведение мероприятий с обучающимися образовательных организаций</t>
  </si>
  <si>
    <t>Возмещение затрат, связанных с организацией благотворительного питания в школьных столовых для детей из малообеспеченных семей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</si>
</sst>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р_."/>
    <numFmt numFmtId="165" formatCode="#,##0.00\ _р_."/>
  </numFmts>
  <fonts count="3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3" tint="-0.249977111117893"/>
      <name val="Times New Roman"/>
      <family val="1"/>
      <charset val="204"/>
    </font>
    <font>
      <b/>
      <sz val="9"/>
      <color theme="3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 shrinkToFit="1" readingOrder="1"/>
    </xf>
    <xf numFmtId="1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/>
    <xf numFmtId="164" fontId="5" fillId="0" borderId="1" xfId="0" applyNumberFormat="1" applyFont="1" applyBorder="1" applyAlignment="1">
      <alignment vertical="top" wrapText="1" shrinkToFit="1"/>
    </xf>
    <xf numFmtId="164" fontId="5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 shrinkToFit="1"/>
    </xf>
    <xf numFmtId="0" fontId="2" fillId="0" borderId="0" xfId="0" applyFont="1" applyAlignment="1">
      <alignment horizontal="left"/>
    </xf>
    <xf numFmtId="164" fontId="5" fillId="0" borderId="1" xfId="0" applyNumberFormat="1" applyFont="1" applyBorder="1" applyAlignment="1">
      <alignment vertical="center" wrapText="1" shrinkToFit="1" readingOrder="1"/>
    </xf>
    <xf numFmtId="164" fontId="2" fillId="0" borderId="0" xfId="0" applyNumberFormat="1" applyFont="1" applyAlignment="1"/>
    <xf numFmtId="9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vertical="top" wrapText="1" shrinkToFit="1"/>
    </xf>
    <xf numFmtId="9" fontId="2" fillId="0" borderId="1" xfId="0" applyNumberFormat="1" applyFont="1" applyBorder="1" applyAlignment="1">
      <alignment vertical="top" wrapText="1" shrinkToFit="1" readingOrder="1"/>
    </xf>
    <xf numFmtId="0" fontId="2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49" fontId="1" fillId="0" borderId="0" xfId="0" applyNumberFormat="1" applyFont="1" applyFill="1"/>
    <xf numFmtId="0" fontId="13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" fillId="3" borderId="0" xfId="0" applyFont="1" applyFill="1"/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top" wrapText="1"/>
    </xf>
    <xf numFmtId="49" fontId="1" fillId="0" borderId="0" xfId="0" applyNumberFormat="1" applyFont="1" applyFill="1" applyAlignment="1">
      <alignment horizontal="center"/>
    </xf>
    <xf numFmtId="49" fontId="1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49" fontId="15" fillId="0" borderId="1" xfId="0" applyNumberFormat="1" applyFont="1" applyFill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center" wrapText="1" readingOrder="1"/>
    </xf>
    <xf numFmtId="49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top" wrapText="1" readingOrder="1"/>
    </xf>
    <xf numFmtId="164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17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5" fontId="9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top" wrapText="1" readingOrder="1"/>
    </xf>
    <xf numFmtId="0" fontId="16" fillId="0" borderId="1" xfId="0" applyFont="1" applyBorder="1" applyAlignment="1">
      <alignment vertical="top" wrapText="1"/>
    </xf>
    <xf numFmtId="165" fontId="15" fillId="0" borderId="1" xfId="0" applyNumberFormat="1" applyFont="1" applyBorder="1" applyAlignment="1">
      <alignment horizontal="right" vertical="center" wrapText="1" readingOrder="1"/>
    </xf>
    <xf numFmtId="165" fontId="1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3" fillId="0" borderId="5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top" wrapText="1" readingOrder="1"/>
    </xf>
    <xf numFmtId="49" fontId="13" fillId="0" borderId="1" xfId="0" applyNumberFormat="1" applyFont="1" applyFill="1" applyBorder="1" applyAlignment="1">
      <alignment horizontal="center" vertical="top" wrapText="1"/>
    </xf>
    <xf numFmtId="49" fontId="13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0" borderId="1" xfId="0" applyNumberFormat="1" applyFont="1" applyBorder="1" applyAlignment="1">
      <alignment wrapText="1"/>
    </xf>
    <xf numFmtId="0" fontId="20" fillId="0" borderId="0" xfId="0" applyFont="1" applyAlignment="1">
      <alignment horizontal="right" indent="2"/>
    </xf>
    <xf numFmtId="0" fontId="20" fillId="0" borderId="0" xfId="0" applyFont="1"/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left" vertical="top" wrapText="1" shrinkToFit="1"/>
    </xf>
    <xf numFmtId="164" fontId="5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 shrinkToFit="1"/>
    </xf>
    <xf numFmtId="164" fontId="24" fillId="0" borderId="1" xfId="0" applyNumberFormat="1" applyFont="1" applyBorder="1" applyAlignment="1">
      <alignment vertical="center" wrapText="1" readingOrder="1"/>
    </xf>
    <xf numFmtId="0" fontId="24" fillId="0" borderId="1" xfId="0" applyFont="1" applyBorder="1" applyAlignment="1">
      <alignment horizontal="left" vertical="top" wrapText="1" shrinkToFit="1"/>
    </xf>
    <xf numFmtId="164" fontId="24" fillId="0" borderId="1" xfId="0" applyNumberFormat="1" applyFont="1" applyBorder="1" applyAlignment="1">
      <alignment vertical="center" wrapText="1" shrinkToFit="1" readingOrder="1"/>
    </xf>
    <xf numFmtId="164" fontId="25" fillId="0" borderId="1" xfId="0" applyNumberFormat="1" applyFont="1" applyBorder="1" applyAlignment="1">
      <alignment vertical="center" wrapText="1" shrinkToFi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5" fontId="2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 readingOrder="1"/>
    </xf>
    <xf numFmtId="49" fontId="13" fillId="0" borderId="1" xfId="0" applyNumberFormat="1" applyFont="1" applyFill="1" applyBorder="1" applyAlignment="1">
      <alignment horizontal="left" vertical="top" wrapText="1" readingOrder="1"/>
    </xf>
    <xf numFmtId="0" fontId="20" fillId="0" borderId="1" xfId="0" applyFont="1" applyBorder="1" applyAlignment="1">
      <alignment vertical="top" wrapText="1" readingOrder="1"/>
    </xf>
    <xf numFmtId="43" fontId="6" fillId="0" borderId="1" xfId="2" applyFont="1" applyBorder="1" applyAlignment="1">
      <alignment horizontal="center" vertical="top" wrapText="1" shrinkToFi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right" vertical="top" wrapText="1" shrinkToFit="1"/>
    </xf>
    <xf numFmtId="0" fontId="2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top" wrapText="1" shrinkToFit="1"/>
    </xf>
    <xf numFmtId="0" fontId="5" fillId="0" borderId="1" xfId="0" applyFont="1" applyBorder="1" applyAlignment="1">
      <alignment vertical="top" wrapText="1" shrinkToFit="1"/>
    </xf>
    <xf numFmtId="43" fontId="2" fillId="0" borderId="1" xfId="2" applyFont="1" applyBorder="1" applyAlignment="1">
      <alignment horizontal="center" vertical="center" wrapText="1" shrinkToFit="1"/>
    </xf>
    <xf numFmtId="43" fontId="2" fillId="0" borderId="1" xfId="2" applyFont="1" applyBorder="1" applyAlignment="1">
      <alignment horizontal="right" vertical="top" wrapText="1" shrinkToFit="1"/>
    </xf>
    <xf numFmtId="43" fontId="5" fillId="0" borderId="1" xfId="2" applyFont="1" applyBorder="1" applyAlignment="1">
      <alignment horizontal="right" vertical="top" wrapText="1" shrinkToFit="1"/>
    </xf>
    <xf numFmtId="43" fontId="2" fillId="0" borderId="1" xfId="2" applyFont="1" applyFill="1" applyBorder="1" applyAlignment="1">
      <alignment horizontal="right" vertical="top" wrapText="1" shrinkToFit="1"/>
    </xf>
    <xf numFmtId="43" fontId="2" fillId="0" borderId="1" xfId="2" applyFont="1" applyBorder="1" applyAlignment="1">
      <alignment horizontal="right" vertical="top" wrapText="1" shrinkToFit="1" readingOrder="1"/>
    </xf>
    <xf numFmtId="43" fontId="2" fillId="0" borderId="1" xfId="2" applyFont="1" applyBorder="1" applyAlignment="1">
      <alignment vertical="top" wrapText="1" shrinkToFit="1"/>
    </xf>
    <xf numFmtId="43" fontId="5" fillId="0" borderId="1" xfId="2" applyFont="1" applyBorder="1" applyAlignment="1">
      <alignment vertical="top" wrapText="1" shrinkToFit="1"/>
    </xf>
    <xf numFmtId="43" fontId="21" fillId="0" borderId="1" xfId="2" applyFont="1" applyBorder="1" applyAlignment="1">
      <alignment vertical="top" wrapText="1" shrinkToFit="1"/>
    </xf>
    <xf numFmtId="43" fontId="24" fillId="0" borderId="1" xfId="2" applyFont="1" applyBorder="1" applyAlignment="1">
      <alignment horizontal="right" vertical="top" wrapText="1" shrinkToFit="1"/>
    </xf>
    <xf numFmtId="43" fontId="2" fillId="0" borderId="0" xfId="2" applyFont="1" applyAlignment="1">
      <alignment horizontal="right"/>
    </xf>
    <xf numFmtId="0" fontId="2" fillId="0" borderId="1" xfId="0" applyFont="1" applyBorder="1"/>
    <xf numFmtId="43" fontId="2" fillId="0" borderId="1" xfId="2" applyFont="1" applyBorder="1"/>
    <xf numFmtId="0" fontId="8" fillId="0" borderId="0" xfId="0" applyFont="1"/>
    <xf numFmtId="0" fontId="5" fillId="0" borderId="0" xfId="0" applyFont="1"/>
    <xf numFmtId="164" fontId="2" fillId="0" borderId="1" xfId="0" applyNumberFormat="1" applyFont="1" applyBorder="1"/>
    <xf numFmtId="43" fontId="5" fillId="0" borderId="1" xfId="2" applyFont="1" applyBorder="1"/>
    <xf numFmtId="0" fontId="23" fillId="0" borderId="0" xfId="0" applyFont="1"/>
    <xf numFmtId="0" fontId="24" fillId="0" borderId="0" xfId="0" applyFont="1"/>
    <xf numFmtId="0" fontId="2" fillId="0" borderId="0" xfId="0" applyFont="1" applyAlignment="1">
      <alignment horizontal="center" vertical="center"/>
    </xf>
    <xf numFmtId="0" fontId="2" fillId="5" borderId="0" xfId="0" applyFont="1" applyFill="1"/>
    <xf numFmtId="0" fontId="2" fillId="4" borderId="0" xfId="0" applyFont="1" applyFill="1"/>
    <xf numFmtId="0" fontId="20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 shrinkToFit="1"/>
    </xf>
    <xf numFmtId="0" fontId="2" fillId="6" borderId="1" xfId="0" applyFont="1" applyFill="1" applyBorder="1" applyAlignment="1">
      <alignment horizontal="left" vertical="top" wrapText="1" shrinkToFit="1"/>
    </xf>
    <xf numFmtId="9" fontId="2" fillId="6" borderId="1" xfId="0" applyNumberFormat="1" applyFont="1" applyFill="1" applyBorder="1" applyAlignment="1">
      <alignment vertical="top" wrapText="1" shrinkToFit="1"/>
    </xf>
    <xf numFmtId="43" fontId="2" fillId="6" borderId="1" xfId="2" applyFont="1" applyFill="1" applyBorder="1" applyAlignment="1">
      <alignment horizontal="right" vertical="top" wrapText="1" shrinkToFit="1"/>
    </xf>
    <xf numFmtId="0" fontId="2" fillId="6" borderId="1" xfId="0" applyFont="1" applyFill="1" applyBorder="1" applyAlignment="1">
      <alignment vertical="top" wrapText="1" shrinkToFit="1"/>
    </xf>
    <xf numFmtId="0" fontId="2" fillId="6" borderId="8" xfId="0" applyFont="1" applyFill="1" applyBorder="1" applyAlignment="1">
      <alignment horizontal="center" vertical="top" wrapText="1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4" fontId="5" fillId="0" borderId="1" xfId="0" applyNumberFormat="1" applyFont="1" applyBorder="1"/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5" fillId="0" borderId="1" xfId="0" applyFont="1" applyBorder="1" applyAlignment="1">
      <alignment vertical="top" wrapText="1" shrinkToFit="1"/>
    </xf>
    <xf numFmtId="43" fontId="2" fillId="0" borderId="1" xfId="2" applyFont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9" fontId="2" fillId="0" borderId="1" xfId="0" applyNumberFormat="1" applyFont="1" applyFill="1" applyBorder="1" applyAlignment="1">
      <alignment vertical="top" wrapText="1" shrinkToFit="1"/>
    </xf>
    <xf numFmtId="0" fontId="2" fillId="0" borderId="0" xfId="0" applyFont="1" applyFill="1"/>
    <xf numFmtId="164" fontId="5" fillId="0" borderId="1" xfId="0" applyNumberFormat="1" applyFont="1" applyFill="1" applyBorder="1" applyAlignment="1">
      <alignment wrapText="1"/>
    </xf>
    <xf numFmtId="43" fontId="5" fillId="0" borderId="1" xfId="2" applyFont="1" applyFill="1" applyBorder="1" applyAlignment="1">
      <alignment horizontal="right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top" wrapText="1" shrinkToFi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 shrinkToFit="1"/>
    </xf>
    <xf numFmtId="0" fontId="2" fillId="0" borderId="8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6" borderId="1" xfId="0" applyFont="1" applyFill="1" applyBorder="1" applyAlignment="1">
      <alignment horizontal="center" vertical="top" wrapText="1" shrinkToFit="1"/>
    </xf>
    <xf numFmtId="0" fontId="2" fillId="6" borderId="1" xfId="0" applyFont="1" applyFill="1" applyBorder="1" applyAlignment="1">
      <alignment horizontal="left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center" vertical="top" wrapText="1" shrinkToFit="1"/>
    </xf>
    <xf numFmtId="0" fontId="2" fillId="6" borderId="7" xfId="0" applyFont="1" applyFill="1" applyBorder="1" applyAlignment="1">
      <alignment horizontal="center" vertical="top" wrapText="1" shrinkToFit="1"/>
    </xf>
    <xf numFmtId="0" fontId="2" fillId="6" borderId="8" xfId="0" applyFont="1" applyFill="1" applyBorder="1" applyAlignment="1">
      <alignment horizontal="center" vertical="top" wrapText="1" shrinkToFit="1"/>
    </xf>
    <xf numFmtId="0" fontId="2" fillId="6" borderId="1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 shrinkToFit="1"/>
    </xf>
    <xf numFmtId="43" fontId="2" fillId="0" borderId="0" xfId="2" applyFont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 shrinkToFit="1"/>
    </xf>
    <xf numFmtId="0" fontId="29" fillId="6" borderId="14" xfId="0" applyFont="1" applyFill="1" applyBorder="1" applyAlignment="1">
      <alignment horizontal="center" vertical="center" wrapText="1" shrinkToFit="1"/>
    </xf>
    <xf numFmtId="0" fontId="29" fillId="6" borderId="15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top" wrapText="1" shrinkToFi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9" fillId="0" borderId="13" xfId="0" applyFont="1" applyBorder="1" applyAlignment="1">
      <alignment horizontal="center" vertical="center" wrapText="1" shrinkToFit="1"/>
    </xf>
    <xf numFmtId="0" fontId="29" fillId="0" borderId="14" xfId="0" applyFont="1" applyBorder="1" applyAlignment="1">
      <alignment horizontal="center" vertical="center" wrapText="1" shrinkToFit="1"/>
    </xf>
    <xf numFmtId="0" fontId="29" fillId="0" borderId="1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top" wrapText="1" shrinkToFit="1"/>
    </xf>
    <xf numFmtId="9" fontId="2" fillId="0" borderId="1" xfId="1" applyFont="1" applyBorder="1" applyAlignment="1">
      <alignment vertical="top" wrapText="1" shrinkToFit="1"/>
    </xf>
    <xf numFmtId="0" fontId="3" fillId="4" borderId="1" xfId="0" applyFont="1" applyFill="1" applyBorder="1" applyAlignment="1">
      <alignment horizontal="center" vertical="top" wrapText="1" shrinkToFit="1"/>
    </xf>
    <xf numFmtId="0" fontId="6" fillId="0" borderId="7" xfId="0" applyFont="1" applyBorder="1" applyAlignment="1">
      <alignment horizontal="left" vertical="top" wrapText="1" shrinkToFit="1"/>
    </xf>
    <xf numFmtId="0" fontId="6" fillId="0" borderId="8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22" fillId="0" borderId="1" xfId="0" applyFont="1" applyBorder="1" applyAlignment="1">
      <alignment horizontal="center" vertical="top" wrapText="1" shrinkToFit="1"/>
    </xf>
    <xf numFmtId="0" fontId="6" fillId="0" borderId="7" xfId="0" applyFont="1" applyBorder="1" applyAlignment="1">
      <alignment horizontal="center" vertical="top" wrapText="1" shrinkToFit="1"/>
    </xf>
    <xf numFmtId="0" fontId="6" fillId="0" borderId="8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center" vertical="top" wrapText="1" shrinkToFit="1"/>
    </xf>
    <xf numFmtId="9" fontId="2" fillId="0" borderId="1" xfId="1" applyFont="1" applyFill="1" applyBorder="1" applyAlignment="1">
      <alignment horizontal="center" vertical="top" wrapText="1" shrinkToFit="1"/>
    </xf>
    <xf numFmtId="0" fontId="30" fillId="0" borderId="1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right" vertical="top" wrapText="1" shrinkToFit="1"/>
    </xf>
    <xf numFmtId="0" fontId="5" fillId="0" borderId="9" xfId="0" applyFont="1" applyBorder="1" applyAlignment="1">
      <alignment horizontal="right" vertical="top" wrapText="1" shrinkToFit="1"/>
    </xf>
    <xf numFmtId="0" fontId="5" fillId="0" borderId="10" xfId="0" applyFont="1" applyBorder="1" applyAlignment="1">
      <alignment horizontal="right" vertical="top" wrapText="1" shrinkToFit="1"/>
    </xf>
    <xf numFmtId="0" fontId="5" fillId="0" borderId="2" xfId="0" applyFont="1" applyBorder="1" applyAlignment="1">
      <alignment horizontal="right" vertical="top" wrapText="1" shrinkToFit="1"/>
    </xf>
    <xf numFmtId="0" fontId="5" fillId="0" borderId="0" xfId="0" applyFont="1" applyBorder="1" applyAlignment="1">
      <alignment horizontal="right" vertical="top" wrapText="1" shrinkToFit="1"/>
    </xf>
    <xf numFmtId="0" fontId="5" fillId="0" borderId="12" xfId="0" applyFont="1" applyBorder="1" applyAlignment="1">
      <alignment horizontal="right" vertical="top" wrapText="1" shrinkToFit="1"/>
    </xf>
    <xf numFmtId="0" fontId="5" fillId="0" borderId="3" xfId="0" applyFont="1" applyBorder="1" applyAlignment="1">
      <alignment horizontal="right" vertical="top" wrapText="1" shrinkToFit="1"/>
    </xf>
    <xf numFmtId="0" fontId="5" fillId="0" borderId="6" xfId="0" applyFont="1" applyBorder="1" applyAlignment="1">
      <alignment horizontal="right" vertical="top" wrapText="1" shrinkToFit="1"/>
    </xf>
    <xf numFmtId="0" fontId="5" fillId="0" borderId="11" xfId="0" applyFont="1" applyBorder="1" applyAlignment="1">
      <alignment horizontal="right" vertical="top" wrapText="1" shrinkToFit="1"/>
    </xf>
    <xf numFmtId="2" fontId="5" fillId="0" borderId="1" xfId="0" applyNumberFormat="1" applyFont="1" applyBorder="1" applyAlignment="1">
      <alignment vertical="top" wrapText="1" shrinkToFit="1"/>
    </xf>
    <xf numFmtId="0" fontId="5" fillId="0" borderId="1" xfId="0" applyFont="1" applyBorder="1" applyAlignment="1">
      <alignment vertical="top" wrapText="1" shrinkToFit="1"/>
    </xf>
    <xf numFmtId="0" fontId="30" fillId="0" borderId="13" xfId="0" applyFont="1" applyBorder="1" applyAlignment="1">
      <alignment horizontal="center" vertical="top" wrapText="1" shrinkToFit="1"/>
    </xf>
    <xf numFmtId="0" fontId="30" fillId="0" borderId="14" xfId="0" applyFont="1" applyBorder="1" applyAlignment="1">
      <alignment horizontal="center" vertical="top" wrapText="1" shrinkToFit="1"/>
    </xf>
    <xf numFmtId="0" fontId="30" fillId="0" borderId="15" xfId="0" applyFont="1" applyBorder="1" applyAlignment="1">
      <alignment horizontal="center" vertical="top" wrapText="1" shrinkToFit="1"/>
    </xf>
    <xf numFmtId="0" fontId="4" fillId="4" borderId="13" xfId="0" applyFont="1" applyFill="1" applyBorder="1" applyAlignment="1">
      <alignment horizontal="center" vertical="center" wrapText="1" shrinkToFit="1"/>
    </xf>
    <xf numFmtId="0" fontId="4" fillId="4" borderId="14" xfId="0" applyFont="1" applyFill="1" applyBorder="1" applyAlignment="1">
      <alignment horizontal="center" vertical="center" wrapText="1" shrinkToFit="1"/>
    </xf>
    <xf numFmtId="0" fontId="4" fillId="4" borderId="15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top" wrapText="1" shrinkToFit="1"/>
    </xf>
    <xf numFmtId="0" fontId="2" fillId="0" borderId="8" xfId="0" applyFont="1" applyFill="1" applyBorder="1" applyAlignment="1">
      <alignment horizontal="center" vertical="top" wrapText="1" shrinkToFit="1"/>
    </xf>
    <xf numFmtId="0" fontId="2" fillId="0" borderId="5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right" vertical="top" wrapText="1" shrinkToFit="1"/>
    </xf>
    <xf numFmtId="0" fontId="29" fillId="0" borderId="1" xfId="0" applyFont="1" applyBorder="1" applyAlignment="1">
      <alignment horizontal="center" vertical="top" wrapText="1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wrapText="1" shrinkToFit="1"/>
    </xf>
    <xf numFmtId="0" fontId="7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top" wrapText="1" shrinkToFit="1" readingOrder="1"/>
    </xf>
    <xf numFmtId="0" fontId="2" fillId="0" borderId="1" xfId="0" applyFont="1" applyBorder="1" applyAlignment="1">
      <alignment vertical="top" wrapText="1"/>
    </xf>
    <xf numFmtId="43" fontId="2" fillId="0" borderId="0" xfId="2" applyFont="1" applyBorder="1" applyAlignment="1">
      <alignment horizontal="center" wrapText="1"/>
    </xf>
    <xf numFmtId="0" fontId="24" fillId="0" borderId="1" xfId="0" applyFont="1" applyBorder="1" applyAlignment="1">
      <alignment horizontal="right" vertical="top" wrapText="1" shrinkToFit="1"/>
    </xf>
    <xf numFmtId="2" fontId="24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4" fillId="0" borderId="6" xfId="0" applyFont="1" applyBorder="1" applyAlignment="1">
      <alignment horizontal="center" vertical="center" wrapText="1" readingOrder="1"/>
    </xf>
    <xf numFmtId="49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27" fillId="0" borderId="13" xfId="0" applyFont="1" applyBorder="1" applyAlignment="1">
      <alignment horizontal="left" vertical="top" wrapText="1" readingOrder="1"/>
    </xf>
    <xf numFmtId="0" fontId="0" fillId="0" borderId="15" xfId="0" applyBorder="1" applyAlignment="1">
      <alignment vertical="top" wrapText="1" readingOrder="1"/>
    </xf>
    <xf numFmtId="0" fontId="13" fillId="0" borderId="0" xfId="0" applyFont="1" applyAlignment="1">
      <alignment horizontal="right" wrapText="1"/>
    </xf>
    <xf numFmtId="0" fontId="15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right" vertical="top" wrapText="1"/>
    </xf>
    <xf numFmtId="49" fontId="15" fillId="0" borderId="14" xfId="0" applyNumberFormat="1" applyFont="1" applyFill="1" applyBorder="1" applyAlignment="1">
      <alignment horizontal="right" vertical="top" wrapText="1"/>
    </xf>
    <xf numFmtId="49" fontId="15" fillId="0" borderId="15" xfId="0" applyNumberFormat="1" applyFont="1" applyFill="1" applyBorder="1" applyAlignment="1">
      <alignment horizontal="right" vertical="top" wrapText="1"/>
    </xf>
    <xf numFmtId="49" fontId="15" fillId="0" borderId="1" xfId="0" applyNumberFormat="1" applyFont="1" applyFill="1" applyBorder="1" applyAlignment="1">
      <alignment horizontal="right" vertical="top" wrapText="1"/>
    </xf>
    <xf numFmtId="49" fontId="15" fillId="3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view="pageBreakPreview" topLeftCell="A7" zoomScaleSheetLayoutView="100" workbookViewId="0">
      <selection activeCell="L13" sqref="L13"/>
    </sheetView>
  </sheetViews>
  <sheetFormatPr defaultRowHeight="15.75"/>
  <cols>
    <col min="1" max="1" width="5" style="93" customWidth="1"/>
    <col min="2" max="2" width="50.5703125" style="93" customWidth="1"/>
    <col min="3" max="3" width="11.28515625" style="93" customWidth="1"/>
    <col min="4" max="4" width="12.7109375" style="93" customWidth="1"/>
    <col min="5" max="5" width="10.7109375" style="93" customWidth="1"/>
    <col min="6" max="9" width="9.28515625" style="93" customWidth="1"/>
    <col min="10" max="16384" width="9.140625" style="93"/>
  </cols>
  <sheetData>
    <row r="1" spans="1:9">
      <c r="A1" s="92"/>
      <c r="E1" s="201" t="s">
        <v>474</v>
      </c>
      <c r="F1" s="201"/>
      <c r="G1" s="201"/>
      <c r="H1" s="201"/>
      <c r="I1" s="201"/>
    </row>
    <row r="2" spans="1:9" ht="51" customHeight="1">
      <c r="A2" s="92"/>
      <c r="E2" s="201" t="s">
        <v>456</v>
      </c>
      <c r="F2" s="201"/>
      <c r="G2" s="201"/>
      <c r="H2" s="201"/>
      <c r="I2" s="201"/>
    </row>
    <row r="3" spans="1:9">
      <c r="A3" s="203" t="s">
        <v>218</v>
      </c>
      <c r="B3" s="203"/>
      <c r="C3" s="203"/>
      <c r="D3" s="203"/>
      <c r="E3" s="203"/>
      <c r="F3" s="203"/>
      <c r="G3" s="203"/>
      <c r="H3" s="203"/>
      <c r="I3" s="203"/>
    </row>
    <row r="4" spans="1:9">
      <c r="A4" s="203" t="s">
        <v>219</v>
      </c>
      <c r="B4" s="203"/>
      <c r="C4" s="203"/>
      <c r="D4" s="203"/>
      <c r="E4" s="203"/>
      <c r="F4" s="203"/>
      <c r="G4" s="203"/>
      <c r="H4" s="203"/>
      <c r="I4" s="203"/>
    </row>
    <row r="5" spans="1:9">
      <c r="A5" s="202" t="s">
        <v>478</v>
      </c>
      <c r="B5" s="202"/>
      <c r="C5" s="202"/>
      <c r="D5" s="202"/>
      <c r="E5" s="202"/>
      <c r="F5" s="202"/>
      <c r="G5" s="202"/>
      <c r="H5" s="202"/>
      <c r="I5" s="202"/>
    </row>
    <row r="6" spans="1:9">
      <c r="A6" s="204" t="s">
        <v>0</v>
      </c>
      <c r="B6" s="204" t="s">
        <v>220</v>
      </c>
      <c r="C6" s="204" t="s">
        <v>458</v>
      </c>
      <c r="D6" s="204" t="s">
        <v>221</v>
      </c>
      <c r="E6" s="204"/>
      <c r="F6" s="204"/>
      <c r="G6" s="204"/>
      <c r="H6" s="204"/>
      <c r="I6" s="204"/>
    </row>
    <row r="7" spans="1:9" ht="47.25">
      <c r="A7" s="204"/>
      <c r="B7" s="204"/>
      <c r="C7" s="204"/>
      <c r="D7" s="111" t="s">
        <v>247</v>
      </c>
      <c r="E7" s="141" t="s">
        <v>457</v>
      </c>
      <c r="F7" s="111" t="s">
        <v>232</v>
      </c>
      <c r="G7" s="111" t="s">
        <v>233</v>
      </c>
      <c r="H7" s="111" t="s">
        <v>234</v>
      </c>
      <c r="I7" s="111" t="s">
        <v>235</v>
      </c>
    </row>
    <row r="8" spans="1:9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112">
        <v>9</v>
      </c>
    </row>
    <row r="9" spans="1:9">
      <c r="A9" s="198" t="s">
        <v>248</v>
      </c>
      <c r="B9" s="199"/>
      <c r="C9" s="199"/>
      <c r="D9" s="199"/>
      <c r="E9" s="199"/>
      <c r="F9" s="199"/>
      <c r="G9" s="199"/>
      <c r="H9" s="199"/>
      <c r="I9" s="199"/>
    </row>
    <row r="10" spans="1:9" ht="31.5">
      <c r="A10" s="94">
        <v>1</v>
      </c>
      <c r="B10" s="95" t="s">
        <v>477</v>
      </c>
      <c r="C10" s="172" t="s">
        <v>11</v>
      </c>
      <c r="D10" s="96">
        <v>95</v>
      </c>
      <c r="E10" s="96">
        <v>95</v>
      </c>
      <c r="F10" s="96">
        <v>99</v>
      </c>
      <c r="G10" s="96">
        <v>100</v>
      </c>
      <c r="H10" s="96">
        <v>100</v>
      </c>
      <c r="I10" s="111">
        <v>100</v>
      </c>
    </row>
    <row r="11" spans="1:9" ht="47.25">
      <c r="A11" s="112">
        <v>2</v>
      </c>
      <c r="B11" s="95" t="s">
        <v>476</v>
      </c>
      <c r="C11" s="111" t="s">
        <v>11</v>
      </c>
      <c r="D11" s="111">
        <v>85</v>
      </c>
      <c r="E11" s="111">
        <v>99</v>
      </c>
      <c r="F11" s="111">
        <v>100</v>
      </c>
      <c r="G11" s="111">
        <v>100</v>
      </c>
      <c r="H11" s="111">
        <v>100</v>
      </c>
      <c r="I11" s="111">
        <v>100</v>
      </c>
    </row>
    <row r="12" spans="1:9">
      <c r="A12" s="198" t="s">
        <v>249</v>
      </c>
      <c r="B12" s="200"/>
      <c r="C12" s="200"/>
      <c r="D12" s="200"/>
      <c r="E12" s="200"/>
      <c r="F12" s="200"/>
      <c r="G12" s="200"/>
      <c r="H12" s="200"/>
      <c r="I12" s="200"/>
    </row>
    <row r="13" spans="1:9" ht="63">
      <c r="A13" s="111">
        <v>1</v>
      </c>
      <c r="B13" s="95" t="s">
        <v>251</v>
      </c>
      <c r="C13" s="113" t="s">
        <v>11</v>
      </c>
      <c r="D13" s="96">
        <v>98</v>
      </c>
      <c r="E13" s="96">
        <v>98</v>
      </c>
      <c r="F13" s="96">
        <v>98</v>
      </c>
      <c r="G13" s="96">
        <v>100</v>
      </c>
      <c r="H13" s="96">
        <v>100</v>
      </c>
      <c r="I13" s="111">
        <v>100</v>
      </c>
    </row>
    <row r="14" spans="1:9">
      <c r="A14" s="94">
        <v>2</v>
      </c>
      <c r="B14" s="95" t="s">
        <v>222</v>
      </c>
      <c r="C14" s="179" t="s">
        <v>11</v>
      </c>
      <c r="D14" s="179">
        <v>84</v>
      </c>
      <c r="E14" s="179">
        <v>90</v>
      </c>
      <c r="F14" s="179">
        <v>90</v>
      </c>
      <c r="G14" s="179">
        <v>95</v>
      </c>
      <c r="H14" s="179">
        <v>100</v>
      </c>
      <c r="I14" s="179">
        <v>100</v>
      </c>
    </row>
    <row r="15" spans="1:9" ht="31.5">
      <c r="A15" s="94">
        <v>3</v>
      </c>
      <c r="B15" s="95" t="s">
        <v>252</v>
      </c>
      <c r="C15" s="179" t="s">
        <v>11</v>
      </c>
      <c r="D15" s="180">
        <v>98</v>
      </c>
      <c r="E15" s="180">
        <v>98</v>
      </c>
      <c r="F15" s="180">
        <v>98</v>
      </c>
      <c r="G15" s="180">
        <v>99</v>
      </c>
      <c r="H15" s="180">
        <v>99</v>
      </c>
      <c r="I15" s="180">
        <v>100</v>
      </c>
    </row>
    <row r="16" spans="1:9" ht="31.5">
      <c r="A16" s="112">
        <v>4</v>
      </c>
      <c r="B16" s="95" t="s">
        <v>250</v>
      </c>
      <c r="C16" s="179" t="s">
        <v>11</v>
      </c>
      <c r="D16" s="114">
        <v>40</v>
      </c>
      <c r="E16" s="114">
        <v>40</v>
      </c>
      <c r="F16" s="179">
        <v>40</v>
      </c>
      <c r="G16" s="179">
        <v>50</v>
      </c>
      <c r="H16" s="179">
        <v>60</v>
      </c>
      <c r="I16" s="179">
        <v>70</v>
      </c>
    </row>
    <row r="17" spans="1:9">
      <c r="A17" s="198" t="s">
        <v>253</v>
      </c>
      <c r="B17" s="200"/>
      <c r="C17" s="200"/>
      <c r="D17" s="200"/>
      <c r="E17" s="200"/>
      <c r="F17" s="200"/>
      <c r="G17" s="200"/>
      <c r="H17" s="200"/>
      <c r="I17" s="200"/>
    </row>
    <row r="18" spans="1:9" ht="50.25" customHeight="1">
      <c r="A18" s="182" t="s">
        <v>113</v>
      </c>
      <c r="B18" s="183" t="s">
        <v>481</v>
      </c>
      <c r="C18" s="182" t="s">
        <v>11</v>
      </c>
      <c r="D18" s="182">
        <v>90</v>
      </c>
      <c r="E18" s="182">
        <v>90</v>
      </c>
      <c r="F18" s="182">
        <v>100</v>
      </c>
      <c r="G18" s="182">
        <v>100</v>
      </c>
      <c r="H18" s="182">
        <v>100</v>
      </c>
      <c r="I18" s="182">
        <v>100</v>
      </c>
    </row>
    <row r="19" spans="1:9" ht="50.25" customHeight="1">
      <c r="A19" s="112">
        <v>2</v>
      </c>
      <c r="B19" s="95" t="s">
        <v>482</v>
      </c>
      <c r="C19" s="111" t="s">
        <v>11</v>
      </c>
      <c r="D19" s="111">
        <v>60</v>
      </c>
      <c r="E19" s="111">
        <v>60</v>
      </c>
      <c r="F19" s="111">
        <v>65</v>
      </c>
      <c r="G19" s="111">
        <v>65</v>
      </c>
      <c r="H19" s="111">
        <v>65</v>
      </c>
      <c r="I19" s="182">
        <v>65</v>
      </c>
    </row>
    <row r="20" spans="1:9" ht="47.25">
      <c r="A20" s="94">
        <v>3</v>
      </c>
      <c r="B20" s="95" t="s">
        <v>254</v>
      </c>
      <c r="C20" s="96" t="s">
        <v>11</v>
      </c>
      <c r="D20" s="96">
        <v>75</v>
      </c>
      <c r="E20" s="96">
        <v>75</v>
      </c>
      <c r="F20" s="96">
        <v>80</v>
      </c>
      <c r="G20" s="96">
        <v>80</v>
      </c>
      <c r="H20" s="96">
        <v>80</v>
      </c>
      <c r="I20" s="111">
        <v>80</v>
      </c>
    </row>
    <row r="21" spans="1:9" ht="47.25">
      <c r="A21" s="112">
        <v>4</v>
      </c>
      <c r="B21" s="95" t="s">
        <v>483</v>
      </c>
      <c r="C21" s="182" t="s">
        <v>11</v>
      </c>
      <c r="D21" s="182">
        <v>60</v>
      </c>
      <c r="E21" s="182">
        <v>60</v>
      </c>
      <c r="F21" s="182">
        <v>65</v>
      </c>
      <c r="G21" s="182">
        <v>70</v>
      </c>
      <c r="H21" s="182">
        <v>75</v>
      </c>
      <c r="I21" s="182">
        <v>80</v>
      </c>
    </row>
    <row r="22" spans="1:9">
      <c r="A22" s="198" t="s">
        <v>255</v>
      </c>
      <c r="B22" s="200"/>
      <c r="C22" s="200"/>
      <c r="D22" s="200"/>
      <c r="E22" s="200"/>
      <c r="F22" s="200"/>
      <c r="G22" s="200"/>
      <c r="H22" s="200"/>
      <c r="I22" s="200"/>
    </row>
    <row r="23" spans="1:9" ht="110.25">
      <c r="A23" s="112">
        <v>1</v>
      </c>
      <c r="B23" s="95" t="s">
        <v>223</v>
      </c>
      <c r="C23" s="111" t="s">
        <v>11</v>
      </c>
      <c r="D23" s="111">
        <v>98</v>
      </c>
      <c r="E23" s="111">
        <v>98</v>
      </c>
      <c r="F23" s="111">
        <v>98</v>
      </c>
      <c r="G23" s="111">
        <v>98</v>
      </c>
      <c r="H23" s="111">
        <v>100</v>
      </c>
      <c r="I23" s="111">
        <v>100</v>
      </c>
    </row>
    <row r="24" spans="1:9">
      <c r="A24" s="94">
        <v>2</v>
      </c>
      <c r="B24" s="95"/>
      <c r="C24" s="96"/>
      <c r="D24" s="96"/>
      <c r="E24" s="96"/>
      <c r="F24" s="96"/>
      <c r="G24" s="96"/>
      <c r="H24" s="96"/>
      <c r="I24" s="111"/>
    </row>
  </sheetData>
  <mergeCells count="13">
    <mergeCell ref="A9:I9"/>
    <mergeCell ref="A12:I12"/>
    <mergeCell ref="A17:I17"/>
    <mergeCell ref="A22:I22"/>
    <mergeCell ref="E1:I1"/>
    <mergeCell ref="A5:I5"/>
    <mergeCell ref="A4:I4"/>
    <mergeCell ref="A3:I3"/>
    <mergeCell ref="A6:A7"/>
    <mergeCell ref="B6:B7"/>
    <mergeCell ref="C6:C7"/>
    <mergeCell ref="D6:I6"/>
    <mergeCell ref="E2:I2"/>
  </mergeCells>
  <pageMargins left="0.70866141732283472" right="0.35433070866141736" top="0.35433070866141736" bottom="0.35433070866141736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8"/>
  <sheetViews>
    <sheetView view="pageBreakPreview" topLeftCell="A5" zoomScale="85" zoomScaleSheetLayoutView="85" workbookViewId="0">
      <pane ySplit="885" topLeftCell="A205" activePane="bottomLeft"/>
      <selection activeCell="J158" sqref="J158"/>
      <selection pane="bottomLeft" activeCell="E85" sqref="E85:E88"/>
    </sheetView>
  </sheetViews>
  <sheetFormatPr defaultRowHeight="12.75"/>
  <cols>
    <col min="1" max="1" width="3.5703125" style="6" customWidth="1"/>
    <col min="2" max="2" width="0.7109375" style="6" hidden="1" customWidth="1"/>
    <col min="3" max="3" width="32.7109375" style="6" customWidth="1"/>
    <col min="4" max="4" width="25.140625" style="6" customWidth="1"/>
    <col min="5" max="5" width="22.28515625" style="6" customWidth="1"/>
    <col min="6" max="6" width="9.28515625" style="6" customWidth="1"/>
    <col min="7" max="7" width="14.28515625" style="11" customWidth="1"/>
    <col min="8" max="8" width="11.7109375" style="13" bestFit="1" customWidth="1"/>
    <col min="9" max="9" width="9.140625" style="17"/>
    <col min="10" max="10" width="12.85546875" style="160" customWidth="1"/>
    <col min="11" max="11" width="12" style="160" customWidth="1"/>
    <col min="12" max="12" width="13.42578125" style="160" customWidth="1"/>
    <col min="13" max="13" width="12.85546875" style="160" customWidth="1"/>
    <col min="14" max="14" width="11.85546875" style="160" customWidth="1"/>
    <col min="15" max="16384" width="9.140625" style="6"/>
  </cols>
  <sheetData>
    <row r="1" spans="1:14">
      <c r="A1" s="4"/>
      <c r="B1" s="4"/>
      <c r="C1" s="4"/>
      <c r="D1" s="4"/>
      <c r="E1" s="4"/>
      <c r="F1" s="4"/>
      <c r="G1" s="9"/>
      <c r="H1" s="5"/>
      <c r="I1" s="4"/>
      <c r="J1" s="278" t="s">
        <v>475</v>
      </c>
      <c r="K1" s="278"/>
      <c r="L1" s="278"/>
      <c r="M1" s="278"/>
      <c r="N1" s="278"/>
    </row>
    <row r="2" spans="1:14" ht="33" customHeight="1">
      <c r="A2" s="4"/>
      <c r="B2" s="4"/>
      <c r="C2" s="4"/>
      <c r="D2" s="4"/>
      <c r="E2" s="4"/>
      <c r="F2" s="4"/>
      <c r="G2" s="9"/>
      <c r="H2" s="5"/>
      <c r="I2" s="4"/>
      <c r="J2" s="218" t="s">
        <v>455</v>
      </c>
      <c r="K2" s="218"/>
      <c r="L2" s="218"/>
      <c r="M2" s="218"/>
      <c r="N2" s="218"/>
    </row>
    <row r="3" spans="1:14" ht="54.75" customHeight="1">
      <c r="A3" s="269" t="s">
        <v>467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ht="36.75" customHeight="1">
      <c r="A4" s="270" t="s">
        <v>0</v>
      </c>
      <c r="B4" s="148" t="s">
        <v>1</v>
      </c>
      <c r="C4" s="270" t="s">
        <v>34</v>
      </c>
      <c r="D4" s="270" t="s">
        <v>2</v>
      </c>
      <c r="E4" s="270" t="s">
        <v>3</v>
      </c>
      <c r="F4" s="270"/>
      <c r="G4" s="270"/>
      <c r="H4" s="270"/>
      <c r="I4" s="270" t="s">
        <v>4</v>
      </c>
      <c r="J4" s="270"/>
      <c r="K4" s="270"/>
      <c r="L4" s="270"/>
      <c r="M4" s="270"/>
      <c r="N4" s="270"/>
    </row>
    <row r="5" spans="1:14" s="169" customFormat="1" ht="39" customHeight="1">
      <c r="A5" s="270"/>
      <c r="B5" s="148"/>
      <c r="C5" s="270"/>
      <c r="D5" s="270"/>
      <c r="E5" s="148" t="s">
        <v>5</v>
      </c>
      <c r="F5" s="148" t="s">
        <v>33</v>
      </c>
      <c r="G5" s="270" t="s">
        <v>6</v>
      </c>
      <c r="H5" s="270"/>
      <c r="I5" s="270" t="s">
        <v>7</v>
      </c>
      <c r="J5" s="270"/>
      <c r="K5" s="151" t="s">
        <v>30</v>
      </c>
      <c r="L5" s="151" t="s">
        <v>31</v>
      </c>
      <c r="M5" s="151" t="s">
        <v>8</v>
      </c>
      <c r="N5" s="151" t="s">
        <v>32</v>
      </c>
    </row>
    <row r="6" spans="1:14" ht="12.75" customHeight="1">
      <c r="A6" s="3">
        <v>1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151">
        <v>9</v>
      </c>
      <c r="K6" s="151">
        <v>10</v>
      </c>
      <c r="L6" s="151">
        <v>11</v>
      </c>
      <c r="M6" s="151">
        <v>12</v>
      </c>
      <c r="N6" s="151">
        <v>13</v>
      </c>
    </row>
    <row r="7" spans="1:14" ht="22.5" customHeight="1">
      <c r="A7" s="232" t="s">
        <v>468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3.25" customHeight="1">
      <c r="A8" s="227" t="s">
        <v>315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9"/>
    </row>
    <row r="9" spans="1:14" ht="19.5" customHeight="1">
      <c r="A9" s="207">
        <v>1</v>
      </c>
      <c r="B9" s="144" t="s">
        <v>9</v>
      </c>
      <c r="C9" s="209" t="s">
        <v>461</v>
      </c>
      <c r="D9" s="207" t="s">
        <v>16</v>
      </c>
      <c r="E9" s="207"/>
      <c r="F9" s="271" t="s">
        <v>11</v>
      </c>
      <c r="G9" s="143" t="s">
        <v>232</v>
      </c>
      <c r="H9" s="14"/>
      <c r="I9" s="143" t="s">
        <v>232</v>
      </c>
      <c r="J9" s="152">
        <f>K9+L9+M9+N9</f>
        <v>51112.88</v>
      </c>
      <c r="K9" s="152"/>
      <c r="L9" s="152">
        <f>(35592300)/1000</f>
        <v>35592.300000000003</v>
      </c>
      <c r="M9" s="152">
        <f>(15520583)/1000</f>
        <v>15520.58</v>
      </c>
      <c r="N9" s="152"/>
    </row>
    <row r="10" spans="1:14" ht="19.5" customHeight="1">
      <c r="A10" s="207"/>
      <c r="B10" s="144"/>
      <c r="C10" s="209"/>
      <c r="D10" s="207"/>
      <c r="E10" s="207"/>
      <c r="F10" s="272"/>
      <c r="G10" s="143" t="s">
        <v>233</v>
      </c>
      <c r="H10" s="15"/>
      <c r="I10" s="143" t="s">
        <v>233</v>
      </c>
      <c r="J10" s="152">
        <f t="shared" ref="J10:J28" si="0">K10+L10+M10+N10</f>
        <v>50336.89</v>
      </c>
      <c r="K10" s="152"/>
      <c r="L10" s="152">
        <f>(35727885)/1000</f>
        <v>35727.89</v>
      </c>
      <c r="M10" s="152">
        <f>(14608999)/1000</f>
        <v>14609</v>
      </c>
      <c r="N10" s="152"/>
    </row>
    <row r="11" spans="1:14" ht="19.5" customHeight="1">
      <c r="A11" s="207"/>
      <c r="B11" s="144"/>
      <c r="C11" s="209"/>
      <c r="D11" s="207"/>
      <c r="E11" s="207"/>
      <c r="F11" s="272"/>
      <c r="G11" s="143" t="s">
        <v>234</v>
      </c>
      <c r="H11" s="15"/>
      <c r="I11" s="143" t="s">
        <v>234</v>
      </c>
      <c r="J11" s="152">
        <f t="shared" si="0"/>
        <v>50149.72</v>
      </c>
      <c r="K11" s="152"/>
      <c r="L11" s="152">
        <f>(36659247)/1000</f>
        <v>36659.25</v>
      </c>
      <c r="M11" s="152">
        <f>(13490465)/1000</f>
        <v>13490.47</v>
      </c>
      <c r="N11" s="152"/>
    </row>
    <row r="12" spans="1:14" ht="19.5" customHeight="1">
      <c r="A12" s="207"/>
      <c r="B12" s="144"/>
      <c r="C12" s="209"/>
      <c r="D12" s="207"/>
      <c r="E12" s="207"/>
      <c r="F12" s="272"/>
      <c r="G12" s="143" t="s">
        <v>235</v>
      </c>
      <c r="H12" s="15"/>
      <c r="I12" s="143" t="s">
        <v>235</v>
      </c>
      <c r="J12" s="152">
        <f t="shared" si="0"/>
        <v>50149.72</v>
      </c>
      <c r="K12" s="152"/>
      <c r="L12" s="152">
        <f>L11</f>
        <v>36659.25</v>
      </c>
      <c r="M12" s="152">
        <f>M11</f>
        <v>13490.47</v>
      </c>
      <c r="N12" s="152"/>
    </row>
    <row r="13" spans="1:14" ht="20.25" customHeight="1">
      <c r="A13" s="207">
        <v>2</v>
      </c>
      <c r="B13" s="144" t="s">
        <v>12</v>
      </c>
      <c r="C13" s="209" t="s">
        <v>463</v>
      </c>
      <c r="D13" s="207" t="s">
        <v>16</v>
      </c>
      <c r="E13" s="207"/>
      <c r="F13" s="272"/>
      <c r="G13" s="143" t="s">
        <v>232</v>
      </c>
      <c r="H13" s="15"/>
      <c r="I13" s="143" t="s">
        <v>232</v>
      </c>
      <c r="J13" s="152">
        <f t="shared" si="0"/>
        <v>2298.9</v>
      </c>
      <c r="K13" s="152"/>
      <c r="L13" s="152">
        <v>2298.9</v>
      </c>
      <c r="M13" s="152"/>
      <c r="N13" s="152"/>
    </row>
    <row r="14" spans="1:14" ht="20.25" customHeight="1">
      <c r="A14" s="207"/>
      <c r="B14" s="144"/>
      <c r="C14" s="209"/>
      <c r="D14" s="207"/>
      <c r="E14" s="207"/>
      <c r="F14" s="272"/>
      <c r="G14" s="143" t="s">
        <v>233</v>
      </c>
      <c r="H14" s="15"/>
      <c r="I14" s="143" t="s">
        <v>233</v>
      </c>
      <c r="J14" s="152">
        <f t="shared" si="0"/>
        <v>1572.7</v>
      </c>
      <c r="K14" s="152"/>
      <c r="L14" s="152">
        <v>1572.7</v>
      </c>
      <c r="M14" s="152"/>
      <c r="N14" s="152"/>
    </row>
    <row r="15" spans="1:14" ht="20.25" customHeight="1">
      <c r="A15" s="207"/>
      <c r="B15" s="144"/>
      <c r="C15" s="209"/>
      <c r="D15" s="207"/>
      <c r="E15" s="207"/>
      <c r="F15" s="272"/>
      <c r="G15" s="143" t="s">
        <v>234</v>
      </c>
      <c r="H15" s="15"/>
      <c r="I15" s="143" t="s">
        <v>234</v>
      </c>
      <c r="J15" s="152">
        <f t="shared" si="0"/>
        <v>1522.6</v>
      </c>
      <c r="K15" s="152"/>
      <c r="L15" s="152">
        <v>1522.6</v>
      </c>
      <c r="M15" s="152"/>
      <c r="N15" s="152"/>
    </row>
    <row r="16" spans="1:14" ht="20.25" customHeight="1">
      <c r="A16" s="207"/>
      <c r="B16" s="144"/>
      <c r="C16" s="209"/>
      <c r="D16" s="207"/>
      <c r="E16" s="207"/>
      <c r="F16" s="272"/>
      <c r="G16" s="143" t="s">
        <v>235</v>
      </c>
      <c r="H16" s="15"/>
      <c r="I16" s="143" t="s">
        <v>235</v>
      </c>
      <c r="J16" s="152">
        <f t="shared" si="0"/>
        <v>1522.6</v>
      </c>
      <c r="K16" s="152"/>
      <c r="L16" s="152">
        <v>1522.6</v>
      </c>
      <c r="M16" s="152"/>
      <c r="N16" s="152"/>
    </row>
    <row r="17" spans="1:14" ht="12" customHeight="1">
      <c r="A17" s="207">
        <v>3</v>
      </c>
      <c r="B17" s="144" t="s">
        <v>13</v>
      </c>
      <c r="C17" s="209" t="s">
        <v>316</v>
      </c>
      <c r="D17" s="207" t="s">
        <v>16</v>
      </c>
      <c r="E17" s="207"/>
      <c r="F17" s="272"/>
      <c r="G17" s="143" t="s">
        <v>232</v>
      </c>
      <c r="H17" s="15"/>
      <c r="I17" s="143" t="s">
        <v>232</v>
      </c>
      <c r="J17" s="152">
        <f t="shared" si="0"/>
        <v>257.39999999999998</v>
      </c>
      <c r="K17" s="152"/>
      <c r="L17" s="152"/>
      <c r="M17" s="152">
        <v>257.39999999999998</v>
      </c>
      <c r="N17" s="152"/>
    </row>
    <row r="18" spans="1:14">
      <c r="A18" s="207"/>
      <c r="B18" s="144"/>
      <c r="C18" s="209"/>
      <c r="D18" s="207"/>
      <c r="E18" s="207"/>
      <c r="F18" s="272"/>
      <c r="G18" s="143" t="s">
        <v>233</v>
      </c>
      <c r="H18" s="15"/>
      <c r="I18" s="143" t="s">
        <v>233</v>
      </c>
      <c r="J18" s="152">
        <f t="shared" si="0"/>
        <v>257.39999999999998</v>
      </c>
      <c r="K18" s="152"/>
      <c r="L18" s="152">
        <v>0</v>
      </c>
      <c r="M18" s="152">
        <v>257.39999999999998</v>
      </c>
      <c r="N18" s="152"/>
    </row>
    <row r="19" spans="1:14" ht="12.75" customHeight="1">
      <c r="A19" s="207"/>
      <c r="B19" s="144"/>
      <c r="C19" s="209"/>
      <c r="D19" s="207"/>
      <c r="E19" s="207"/>
      <c r="F19" s="272"/>
      <c r="G19" s="143" t="s">
        <v>234</v>
      </c>
      <c r="H19" s="15"/>
      <c r="I19" s="143" t="s">
        <v>234</v>
      </c>
      <c r="J19" s="152">
        <f t="shared" si="0"/>
        <v>257.39999999999998</v>
      </c>
      <c r="K19" s="152"/>
      <c r="L19" s="152"/>
      <c r="M19" s="152">
        <v>257.39999999999998</v>
      </c>
      <c r="N19" s="152"/>
    </row>
    <row r="20" spans="1:14" ht="12.75" customHeight="1">
      <c r="A20" s="207"/>
      <c r="B20" s="144"/>
      <c r="C20" s="209"/>
      <c r="D20" s="207"/>
      <c r="E20" s="207"/>
      <c r="F20" s="272"/>
      <c r="G20" s="143" t="s">
        <v>235</v>
      </c>
      <c r="H20" s="15"/>
      <c r="I20" s="143" t="s">
        <v>235</v>
      </c>
      <c r="J20" s="152">
        <f t="shared" si="0"/>
        <v>257.39999999999998</v>
      </c>
      <c r="K20" s="152"/>
      <c r="L20" s="152"/>
      <c r="M20" s="152">
        <f>M19</f>
        <v>257.39999999999998</v>
      </c>
      <c r="N20" s="152"/>
    </row>
    <row r="21" spans="1:14" ht="12.75" customHeight="1">
      <c r="A21" s="207">
        <v>4</v>
      </c>
      <c r="B21" s="144"/>
      <c r="C21" s="267" t="s">
        <v>317</v>
      </c>
      <c r="D21" s="205" t="s">
        <v>16</v>
      </c>
      <c r="E21" s="205"/>
      <c r="F21" s="272"/>
      <c r="G21" s="143" t="s">
        <v>232</v>
      </c>
      <c r="H21" s="15"/>
      <c r="I21" s="143" t="s">
        <v>232</v>
      </c>
      <c r="J21" s="152">
        <f t="shared" si="0"/>
        <v>0</v>
      </c>
      <c r="K21" s="152"/>
      <c r="L21" s="152"/>
      <c r="M21" s="152"/>
      <c r="N21" s="152"/>
    </row>
    <row r="22" spans="1:14" ht="12.75" customHeight="1">
      <c r="A22" s="207"/>
      <c r="B22" s="144"/>
      <c r="C22" s="268"/>
      <c r="D22" s="206"/>
      <c r="E22" s="206"/>
      <c r="F22" s="272"/>
      <c r="G22" s="143" t="s">
        <v>233</v>
      </c>
      <c r="H22" s="15"/>
      <c r="I22" s="143" t="s">
        <v>233</v>
      </c>
      <c r="J22" s="152">
        <f t="shared" si="0"/>
        <v>0</v>
      </c>
      <c r="K22" s="152"/>
      <c r="L22" s="152"/>
      <c r="M22" s="152"/>
      <c r="N22" s="152"/>
    </row>
    <row r="23" spans="1:14" ht="12.75" customHeight="1">
      <c r="A23" s="207"/>
      <c r="B23" s="144"/>
      <c r="C23" s="268"/>
      <c r="D23" s="206"/>
      <c r="E23" s="206"/>
      <c r="F23" s="272"/>
      <c r="G23" s="143" t="s">
        <v>234</v>
      </c>
      <c r="H23" s="15"/>
      <c r="I23" s="143" t="s">
        <v>234</v>
      </c>
      <c r="J23" s="152">
        <f t="shared" si="0"/>
        <v>0</v>
      </c>
      <c r="K23" s="152"/>
      <c r="L23" s="152"/>
      <c r="M23" s="152"/>
      <c r="N23" s="152"/>
    </row>
    <row r="24" spans="1:14" ht="12.75" customHeight="1">
      <c r="A24" s="207"/>
      <c r="B24" s="144"/>
      <c r="C24" s="268"/>
      <c r="D24" s="206"/>
      <c r="E24" s="206"/>
      <c r="F24" s="273"/>
      <c r="G24" s="143" t="s">
        <v>235</v>
      </c>
      <c r="H24" s="15"/>
      <c r="I24" s="143" t="s">
        <v>235</v>
      </c>
      <c r="J24" s="152">
        <f t="shared" si="0"/>
        <v>0</v>
      </c>
      <c r="K24" s="152"/>
      <c r="L24" s="152"/>
      <c r="M24" s="152"/>
      <c r="N24" s="152"/>
    </row>
    <row r="25" spans="1:14" ht="12.75" customHeight="1">
      <c r="A25" s="222" t="s">
        <v>14</v>
      </c>
      <c r="B25" s="222"/>
      <c r="C25" s="222"/>
      <c r="D25" s="222"/>
      <c r="E25" s="213">
        <f>H25+H26+H27+H28</f>
        <v>209695.61</v>
      </c>
      <c r="F25" s="212"/>
      <c r="G25" s="10" t="s">
        <v>39</v>
      </c>
      <c r="H25" s="8">
        <f>SUM(K25:K28)</f>
        <v>0</v>
      </c>
      <c r="I25" s="98" t="s">
        <v>232</v>
      </c>
      <c r="J25" s="153">
        <f t="shared" si="0"/>
        <v>53669.18</v>
      </c>
      <c r="K25" s="153">
        <f t="shared" ref="K25:N28" si="1">K9+K13+K17+K21</f>
        <v>0</v>
      </c>
      <c r="L25" s="153">
        <f t="shared" si="1"/>
        <v>37891.199999999997</v>
      </c>
      <c r="M25" s="153">
        <f>M9+M13+M17+M21</f>
        <v>15777.98</v>
      </c>
      <c r="N25" s="153">
        <f t="shared" si="1"/>
        <v>0</v>
      </c>
    </row>
    <row r="26" spans="1:14" ht="12.75" customHeight="1">
      <c r="A26" s="222"/>
      <c r="B26" s="222"/>
      <c r="C26" s="222"/>
      <c r="D26" s="222"/>
      <c r="E26" s="213"/>
      <c r="F26" s="212"/>
      <c r="G26" s="98" t="s">
        <v>36</v>
      </c>
      <c r="H26" s="7">
        <f>SUM(L25:L28)</f>
        <v>151555.49</v>
      </c>
      <c r="I26" s="98" t="s">
        <v>233</v>
      </c>
      <c r="J26" s="153">
        <f t="shared" si="0"/>
        <v>52166.99</v>
      </c>
      <c r="K26" s="153">
        <f t="shared" si="1"/>
        <v>0</v>
      </c>
      <c r="L26" s="153">
        <f t="shared" si="1"/>
        <v>37300.589999999997</v>
      </c>
      <c r="M26" s="153">
        <f t="shared" si="1"/>
        <v>14866.4</v>
      </c>
      <c r="N26" s="153">
        <f t="shared" si="1"/>
        <v>0</v>
      </c>
    </row>
    <row r="27" spans="1:14" ht="12.75" customHeight="1">
      <c r="A27" s="222"/>
      <c r="B27" s="222"/>
      <c r="C27" s="222"/>
      <c r="D27" s="222"/>
      <c r="E27" s="213"/>
      <c r="F27" s="212"/>
      <c r="G27" s="98" t="s">
        <v>35</v>
      </c>
      <c r="H27" s="7">
        <f>SUM(M25:M28)</f>
        <v>58140.12</v>
      </c>
      <c r="I27" s="98" t="s">
        <v>234</v>
      </c>
      <c r="J27" s="153">
        <f t="shared" si="0"/>
        <v>51929.72</v>
      </c>
      <c r="K27" s="153">
        <f t="shared" si="1"/>
        <v>0</v>
      </c>
      <c r="L27" s="153">
        <f t="shared" si="1"/>
        <v>38181.85</v>
      </c>
      <c r="M27" s="153">
        <f t="shared" si="1"/>
        <v>13747.87</v>
      </c>
      <c r="N27" s="153">
        <f t="shared" si="1"/>
        <v>0</v>
      </c>
    </row>
    <row r="28" spans="1:14" ht="25.5">
      <c r="A28" s="222"/>
      <c r="B28" s="222"/>
      <c r="C28" s="222"/>
      <c r="D28" s="222"/>
      <c r="E28" s="213"/>
      <c r="F28" s="212"/>
      <c r="G28" s="98" t="s">
        <v>322</v>
      </c>
      <c r="H28" s="7">
        <f>SUM(N25:N28)</f>
        <v>0</v>
      </c>
      <c r="I28" s="98" t="s">
        <v>235</v>
      </c>
      <c r="J28" s="153">
        <f t="shared" si="0"/>
        <v>51929.72</v>
      </c>
      <c r="K28" s="153">
        <f t="shared" si="1"/>
        <v>0</v>
      </c>
      <c r="L28" s="153">
        <f t="shared" si="1"/>
        <v>38181.85</v>
      </c>
      <c r="M28" s="153">
        <f t="shared" si="1"/>
        <v>13747.87</v>
      </c>
      <c r="N28" s="153">
        <f t="shared" si="1"/>
        <v>0</v>
      </c>
    </row>
    <row r="29" spans="1:14" ht="12.75" customHeight="1">
      <c r="A29" s="222"/>
      <c r="B29" s="222"/>
      <c r="C29" s="222"/>
      <c r="D29" s="222"/>
      <c r="E29" s="213"/>
      <c r="F29" s="212"/>
      <c r="G29" s="98" t="s">
        <v>14</v>
      </c>
      <c r="H29" s="7">
        <f>K29+L29+M29+N29</f>
        <v>209695.61</v>
      </c>
      <c r="I29" s="161"/>
      <c r="J29" s="162">
        <f>SUM(J25:J28)</f>
        <v>209695.61</v>
      </c>
      <c r="K29" s="162">
        <f>SUM(K25:K28)</f>
        <v>0</v>
      </c>
      <c r="L29" s="162">
        <f>SUM(L25:L28)</f>
        <v>151555.49</v>
      </c>
      <c r="M29" s="162">
        <f>SUM(M25:M28)</f>
        <v>58140.12</v>
      </c>
      <c r="N29" s="162">
        <f>SUM(N25:N28)</f>
        <v>0</v>
      </c>
    </row>
    <row r="30" spans="1:14" ht="20.25" customHeight="1">
      <c r="A30" s="266" t="s">
        <v>462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20.25" customHeight="1">
      <c r="A31" s="207">
        <v>5</v>
      </c>
      <c r="B31" s="144" t="s">
        <v>15</v>
      </c>
      <c r="C31" s="209" t="s">
        <v>318</v>
      </c>
      <c r="D31" s="207" t="s">
        <v>16</v>
      </c>
      <c r="E31" s="207"/>
      <c r="F31" s="207" t="s">
        <v>11</v>
      </c>
      <c r="G31" s="143" t="s">
        <v>232</v>
      </c>
      <c r="H31" s="15"/>
      <c r="I31" s="143" t="s">
        <v>232</v>
      </c>
      <c r="J31" s="152">
        <f>K31+L31+M31+N31</f>
        <v>0</v>
      </c>
      <c r="K31" s="152"/>
      <c r="L31" s="152"/>
      <c r="M31" s="152"/>
      <c r="N31" s="152"/>
    </row>
    <row r="32" spans="1:14" ht="12.75" customHeight="1">
      <c r="A32" s="207"/>
      <c r="B32" s="144"/>
      <c r="C32" s="209"/>
      <c r="D32" s="207"/>
      <c r="E32" s="207"/>
      <c r="F32" s="207"/>
      <c r="G32" s="143" t="s">
        <v>233</v>
      </c>
      <c r="H32" s="15"/>
      <c r="I32" s="143" t="s">
        <v>233</v>
      </c>
      <c r="J32" s="152">
        <f t="shared" ref="J32:J57" si="2">K32+L32+M32+N32</f>
        <v>0</v>
      </c>
      <c r="K32" s="152"/>
      <c r="L32" s="152"/>
      <c r="M32" s="152"/>
      <c r="N32" s="152"/>
    </row>
    <row r="33" spans="1:14" ht="12.75" customHeight="1">
      <c r="A33" s="207"/>
      <c r="B33" s="144"/>
      <c r="C33" s="209"/>
      <c r="D33" s="207"/>
      <c r="E33" s="207"/>
      <c r="F33" s="207"/>
      <c r="G33" s="143" t="s">
        <v>234</v>
      </c>
      <c r="H33" s="15"/>
      <c r="I33" s="143" t="s">
        <v>234</v>
      </c>
      <c r="J33" s="152">
        <f t="shared" si="2"/>
        <v>0</v>
      </c>
      <c r="K33" s="152"/>
      <c r="L33" s="152"/>
      <c r="M33" s="152"/>
      <c r="N33" s="152"/>
    </row>
    <row r="34" spans="1:14" ht="12.75" customHeight="1">
      <c r="A34" s="207"/>
      <c r="B34" s="144"/>
      <c r="C34" s="209"/>
      <c r="D34" s="207"/>
      <c r="E34" s="207"/>
      <c r="F34" s="207"/>
      <c r="G34" s="143" t="s">
        <v>235</v>
      </c>
      <c r="H34" s="15"/>
      <c r="I34" s="143" t="s">
        <v>235</v>
      </c>
      <c r="J34" s="152">
        <f>K34+L34+M34+N34</f>
        <v>0</v>
      </c>
      <c r="K34" s="152"/>
      <c r="L34" s="152"/>
      <c r="M34" s="152"/>
      <c r="N34" s="152"/>
    </row>
    <row r="35" spans="1:14" ht="15" customHeight="1">
      <c r="A35" s="207">
        <v>6</v>
      </c>
      <c r="B35" s="144" t="s">
        <v>17</v>
      </c>
      <c r="C35" s="263" t="s">
        <v>319</v>
      </c>
      <c r="D35" s="207"/>
      <c r="E35" s="207" t="s">
        <v>18</v>
      </c>
      <c r="F35" s="207"/>
      <c r="G35" s="143" t="s">
        <v>232</v>
      </c>
      <c r="H35" s="15"/>
      <c r="I35" s="143" t="s">
        <v>232</v>
      </c>
      <c r="J35" s="152">
        <f t="shared" si="2"/>
        <v>0</v>
      </c>
      <c r="K35" s="152"/>
      <c r="L35" s="152"/>
      <c r="M35" s="152"/>
      <c r="N35" s="152"/>
    </row>
    <row r="36" spans="1:14" ht="14.25" customHeight="1">
      <c r="A36" s="207"/>
      <c r="B36" s="144"/>
      <c r="C36" s="263"/>
      <c r="D36" s="207"/>
      <c r="E36" s="207"/>
      <c r="F36" s="207"/>
      <c r="G36" s="143" t="s">
        <v>233</v>
      </c>
      <c r="H36" s="15"/>
      <c r="I36" s="143" t="s">
        <v>233</v>
      </c>
      <c r="J36" s="152">
        <f t="shared" si="2"/>
        <v>0</v>
      </c>
      <c r="K36" s="152"/>
      <c r="L36" s="152"/>
      <c r="M36" s="152"/>
      <c r="N36" s="152"/>
    </row>
    <row r="37" spans="1:14">
      <c r="A37" s="207"/>
      <c r="B37" s="144"/>
      <c r="C37" s="263"/>
      <c r="D37" s="207"/>
      <c r="E37" s="207"/>
      <c r="F37" s="207"/>
      <c r="G37" s="143" t="s">
        <v>234</v>
      </c>
      <c r="H37" s="15"/>
      <c r="I37" s="143" t="s">
        <v>234</v>
      </c>
      <c r="J37" s="152">
        <f t="shared" si="2"/>
        <v>0</v>
      </c>
      <c r="K37" s="152"/>
      <c r="L37" s="152"/>
      <c r="M37" s="152"/>
      <c r="N37" s="152"/>
    </row>
    <row r="38" spans="1:14">
      <c r="A38" s="207"/>
      <c r="B38" s="144"/>
      <c r="C38" s="263"/>
      <c r="D38" s="207"/>
      <c r="E38" s="207"/>
      <c r="F38" s="207"/>
      <c r="G38" s="143" t="s">
        <v>235</v>
      </c>
      <c r="H38" s="15"/>
      <c r="I38" s="143" t="s">
        <v>235</v>
      </c>
      <c r="J38" s="152">
        <f>K38+L38+M38+N38</f>
        <v>0</v>
      </c>
      <c r="K38" s="152"/>
      <c r="L38" s="152"/>
      <c r="M38" s="152"/>
      <c r="N38" s="152"/>
    </row>
    <row r="39" spans="1:14" ht="14.25" customHeight="1">
      <c r="A39" s="207">
        <v>7</v>
      </c>
      <c r="B39" s="144"/>
      <c r="C39" s="263" t="s">
        <v>320</v>
      </c>
      <c r="D39" s="262" t="s">
        <v>16</v>
      </c>
      <c r="E39" s="207"/>
      <c r="F39" s="207"/>
      <c r="G39" s="143" t="s">
        <v>232</v>
      </c>
      <c r="H39" s="15"/>
      <c r="I39" s="143" t="s">
        <v>232</v>
      </c>
      <c r="J39" s="152">
        <f t="shared" si="2"/>
        <v>0</v>
      </c>
      <c r="K39" s="152"/>
      <c r="L39" s="152"/>
      <c r="M39" s="152"/>
      <c r="N39" s="152"/>
    </row>
    <row r="40" spans="1:14">
      <c r="A40" s="207"/>
      <c r="B40" s="144"/>
      <c r="C40" s="263"/>
      <c r="D40" s="262"/>
      <c r="E40" s="207"/>
      <c r="F40" s="207"/>
      <c r="G40" s="143" t="s">
        <v>233</v>
      </c>
      <c r="H40" s="15"/>
      <c r="I40" s="143" t="s">
        <v>233</v>
      </c>
      <c r="J40" s="152">
        <f t="shared" si="2"/>
        <v>0</v>
      </c>
      <c r="K40" s="152"/>
      <c r="L40" s="152"/>
      <c r="M40" s="152"/>
      <c r="N40" s="152"/>
    </row>
    <row r="41" spans="1:14">
      <c r="A41" s="207"/>
      <c r="B41" s="144"/>
      <c r="C41" s="263"/>
      <c r="D41" s="262"/>
      <c r="E41" s="207"/>
      <c r="F41" s="207"/>
      <c r="G41" s="143" t="s">
        <v>234</v>
      </c>
      <c r="H41" s="15"/>
      <c r="I41" s="143" t="s">
        <v>234</v>
      </c>
      <c r="J41" s="152">
        <f t="shared" si="2"/>
        <v>0</v>
      </c>
      <c r="K41" s="152"/>
      <c r="L41" s="152"/>
      <c r="M41" s="152"/>
      <c r="N41" s="152"/>
    </row>
    <row r="42" spans="1:14">
      <c r="A42" s="207"/>
      <c r="B42" s="144"/>
      <c r="C42" s="263"/>
      <c r="D42" s="262"/>
      <c r="E42" s="207"/>
      <c r="F42" s="207"/>
      <c r="G42" s="143" t="s">
        <v>235</v>
      </c>
      <c r="H42" s="15"/>
      <c r="I42" s="143" t="s">
        <v>235</v>
      </c>
      <c r="J42" s="152">
        <f>K42+L42+M42+N42</f>
        <v>0</v>
      </c>
      <c r="K42" s="152"/>
      <c r="L42" s="152"/>
      <c r="M42" s="152"/>
      <c r="N42" s="152"/>
    </row>
    <row r="43" spans="1:14">
      <c r="A43" s="207">
        <v>8</v>
      </c>
      <c r="B43" s="144"/>
      <c r="C43" s="263" t="s">
        <v>449</v>
      </c>
      <c r="D43" s="262" t="s">
        <v>16</v>
      </c>
      <c r="E43" s="207"/>
      <c r="F43" s="207"/>
      <c r="G43" s="143" t="s">
        <v>232</v>
      </c>
      <c r="H43" s="15"/>
      <c r="I43" s="143" t="s">
        <v>232</v>
      </c>
      <c r="J43" s="152">
        <f t="shared" si="2"/>
        <v>0</v>
      </c>
      <c r="K43" s="152"/>
      <c r="L43" s="154"/>
      <c r="M43" s="154"/>
      <c r="N43" s="152"/>
    </row>
    <row r="44" spans="1:14">
      <c r="A44" s="207"/>
      <c r="B44" s="144"/>
      <c r="C44" s="263"/>
      <c r="D44" s="262"/>
      <c r="E44" s="207"/>
      <c r="F44" s="207"/>
      <c r="G44" s="143" t="s">
        <v>233</v>
      </c>
      <c r="H44" s="15"/>
      <c r="I44" s="143" t="s">
        <v>233</v>
      </c>
      <c r="J44" s="152">
        <f t="shared" si="2"/>
        <v>0</v>
      </c>
      <c r="K44" s="152"/>
      <c r="L44" s="154"/>
      <c r="M44" s="154"/>
      <c r="N44" s="152"/>
    </row>
    <row r="45" spans="1:14">
      <c r="A45" s="207"/>
      <c r="B45" s="144"/>
      <c r="C45" s="263"/>
      <c r="D45" s="262"/>
      <c r="E45" s="207"/>
      <c r="F45" s="207"/>
      <c r="G45" s="143" t="s">
        <v>234</v>
      </c>
      <c r="H45" s="15"/>
      <c r="I45" s="143" t="s">
        <v>234</v>
      </c>
      <c r="J45" s="152">
        <f t="shared" si="2"/>
        <v>0</v>
      </c>
      <c r="K45" s="152"/>
      <c r="L45" s="154"/>
      <c r="M45" s="154"/>
      <c r="N45" s="152"/>
    </row>
    <row r="46" spans="1:14">
      <c r="A46" s="207"/>
      <c r="B46" s="144"/>
      <c r="C46" s="263"/>
      <c r="D46" s="262"/>
      <c r="E46" s="207"/>
      <c r="F46" s="207"/>
      <c r="G46" s="143" t="s">
        <v>235</v>
      </c>
      <c r="H46" s="15"/>
      <c r="I46" s="143" t="s">
        <v>235</v>
      </c>
      <c r="J46" s="152">
        <f t="shared" si="2"/>
        <v>0</v>
      </c>
      <c r="K46" s="152"/>
      <c r="L46" s="154"/>
      <c r="M46" s="154"/>
      <c r="N46" s="152"/>
    </row>
    <row r="47" spans="1:14" ht="12.75" customHeight="1">
      <c r="A47" s="207">
        <v>9</v>
      </c>
      <c r="B47" s="144"/>
      <c r="C47" s="277" t="s">
        <v>260</v>
      </c>
      <c r="D47" s="262" t="s">
        <v>16</v>
      </c>
      <c r="E47" s="207"/>
      <c r="F47" s="207"/>
      <c r="G47" s="143" t="s">
        <v>232</v>
      </c>
      <c r="H47" s="15"/>
      <c r="I47" s="143" t="s">
        <v>232</v>
      </c>
      <c r="J47" s="152">
        <f t="shared" si="2"/>
        <v>500</v>
      </c>
      <c r="K47" s="152"/>
      <c r="L47" s="154"/>
      <c r="M47" s="154">
        <v>500</v>
      </c>
      <c r="N47" s="152"/>
    </row>
    <row r="48" spans="1:14">
      <c r="A48" s="207"/>
      <c r="B48" s="144"/>
      <c r="C48" s="277"/>
      <c r="D48" s="262"/>
      <c r="E48" s="207"/>
      <c r="F48" s="207"/>
      <c r="G48" s="143" t="s">
        <v>233</v>
      </c>
      <c r="H48" s="15"/>
      <c r="I48" s="143" t="s">
        <v>233</v>
      </c>
      <c r="J48" s="152">
        <f t="shared" si="2"/>
        <v>500</v>
      </c>
      <c r="K48" s="152"/>
      <c r="L48" s="154"/>
      <c r="M48" s="154">
        <v>500</v>
      </c>
      <c r="N48" s="152"/>
    </row>
    <row r="49" spans="1:14">
      <c r="A49" s="207"/>
      <c r="B49" s="144"/>
      <c r="C49" s="277"/>
      <c r="D49" s="262"/>
      <c r="E49" s="207"/>
      <c r="F49" s="207"/>
      <c r="G49" s="143" t="s">
        <v>234</v>
      </c>
      <c r="H49" s="15"/>
      <c r="I49" s="143" t="s">
        <v>234</v>
      </c>
      <c r="J49" s="152">
        <f t="shared" si="2"/>
        <v>500</v>
      </c>
      <c r="K49" s="152"/>
      <c r="L49" s="154"/>
      <c r="M49" s="154">
        <v>500</v>
      </c>
      <c r="N49" s="152"/>
    </row>
    <row r="50" spans="1:14">
      <c r="A50" s="207"/>
      <c r="B50" s="144"/>
      <c r="C50" s="277"/>
      <c r="D50" s="262"/>
      <c r="E50" s="207"/>
      <c r="F50" s="207"/>
      <c r="G50" s="143" t="s">
        <v>235</v>
      </c>
      <c r="H50" s="15"/>
      <c r="I50" s="143" t="s">
        <v>235</v>
      </c>
      <c r="J50" s="152">
        <f t="shared" si="2"/>
        <v>500</v>
      </c>
      <c r="K50" s="152"/>
      <c r="L50" s="154"/>
      <c r="M50" s="154">
        <v>500</v>
      </c>
      <c r="N50" s="152"/>
    </row>
    <row r="51" spans="1:14">
      <c r="A51" s="207">
        <v>10</v>
      </c>
      <c r="B51" s="144"/>
      <c r="C51" s="277" t="s">
        <v>240</v>
      </c>
      <c r="D51" s="262" t="s">
        <v>16</v>
      </c>
      <c r="E51" s="207"/>
      <c r="F51" s="207"/>
      <c r="G51" s="143" t="s">
        <v>232</v>
      </c>
      <c r="H51" s="15"/>
      <c r="I51" s="143" t="s">
        <v>232</v>
      </c>
      <c r="J51" s="152">
        <f t="shared" si="2"/>
        <v>2418.1999999999998</v>
      </c>
      <c r="K51" s="152"/>
      <c r="L51" s="154">
        <v>2418.1999999999998</v>
      </c>
      <c r="M51" s="154"/>
      <c r="N51" s="152"/>
    </row>
    <row r="52" spans="1:14">
      <c r="A52" s="207"/>
      <c r="B52" s="144"/>
      <c r="C52" s="277"/>
      <c r="D52" s="262"/>
      <c r="E52" s="207"/>
      <c r="F52" s="207"/>
      <c r="G52" s="143" t="s">
        <v>233</v>
      </c>
      <c r="H52" s="15"/>
      <c r="I52" s="143" t="s">
        <v>233</v>
      </c>
      <c r="J52" s="152">
        <f t="shared" si="2"/>
        <v>2418.1999999999998</v>
      </c>
      <c r="K52" s="152"/>
      <c r="L52" s="154">
        <v>2418.1999999999998</v>
      </c>
      <c r="M52" s="154"/>
      <c r="N52" s="152"/>
    </row>
    <row r="53" spans="1:14">
      <c r="A53" s="207"/>
      <c r="B53" s="144"/>
      <c r="C53" s="277"/>
      <c r="D53" s="262"/>
      <c r="E53" s="207"/>
      <c r="F53" s="207"/>
      <c r="G53" s="143" t="s">
        <v>234</v>
      </c>
      <c r="H53" s="15"/>
      <c r="I53" s="143" t="s">
        <v>234</v>
      </c>
      <c r="J53" s="152">
        <f t="shared" si="2"/>
        <v>2418.1999999999998</v>
      </c>
      <c r="K53" s="152"/>
      <c r="L53" s="154">
        <v>2418.1999999999998</v>
      </c>
      <c r="M53" s="154"/>
      <c r="N53" s="152"/>
    </row>
    <row r="54" spans="1:14">
      <c r="A54" s="207"/>
      <c r="B54" s="144"/>
      <c r="C54" s="277"/>
      <c r="D54" s="262"/>
      <c r="E54" s="207"/>
      <c r="F54" s="207"/>
      <c r="G54" s="143" t="s">
        <v>235</v>
      </c>
      <c r="H54" s="15"/>
      <c r="I54" s="143" t="s">
        <v>235</v>
      </c>
      <c r="J54" s="152">
        <f t="shared" si="2"/>
        <v>2418.1999999999998</v>
      </c>
      <c r="K54" s="152"/>
      <c r="L54" s="154">
        <f>L53</f>
        <v>2418.1999999999998</v>
      </c>
      <c r="M54" s="154"/>
      <c r="N54" s="152"/>
    </row>
    <row r="55" spans="1:14">
      <c r="A55" s="222" t="s">
        <v>14</v>
      </c>
      <c r="B55" s="222"/>
      <c r="C55" s="222"/>
      <c r="D55" s="222"/>
      <c r="E55" s="213">
        <f>H55+H56+H57+H58</f>
        <v>11672.8</v>
      </c>
      <c r="F55" s="212"/>
      <c r="G55" s="10" t="s">
        <v>39</v>
      </c>
      <c r="H55" s="8">
        <f>SUM(K55:K58)</f>
        <v>0</v>
      </c>
      <c r="I55" s="98" t="s">
        <v>232</v>
      </c>
      <c r="J55" s="153">
        <f t="shared" si="2"/>
        <v>2918.2</v>
      </c>
      <c r="K55" s="153">
        <f t="shared" ref="K55:N58" si="3">K31+K35+K39+K43+K47+K51</f>
        <v>0</v>
      </c>
      <c r="L55" s="153">
        <f t="shared" si="3"/>
        <v>2418.1999999999998</v>
      </c>
      <c r="M55" s="153">
        <f t="shared" si="3"/>
        <v>500</v>
      </c>
      <c r="N55" s="153">
        <f t="shared" si="3"/>
        <v>0</v>
      </c>
    </row>
    <row r="56" spans="1:14">
      <c r="A56" s="222"/>
      <c r="B56" s="222"/>
      <c r="C56" s="222"/>
      <c r="D56" s="222"/>
      <c r="E56" s="213"/>
      <c r="F56" s="212"/>
      <c r="G56" s="98" t="s">
        <v>36</v>
      </c>
      <c r="H56" s="7">
        <f>SUM(L55:L58)</f>
        <v>9672.7999999999993</v>
      </c>
      <c r="I56" s="98" t="s">
        <v>233</v>
      </c>
      <c r="J56" s="153">
        <f t="shared" si="2"/>
        <v>2918.2</v>
      </c>
      <c r="K56" s="153">
        <f t="shared" si="3"/>
        <v>0</v>
      </c>
      <c r="L56" s="153">
        <f t="shared" si="3"/>
        <v>2418.1999999999998</v>
      </c>
      <c r="M56" s="153">
        <f t="shared" si="3"/>
        <v>500</v>
      </c>
      <c r="N56" s="153">
        <f t="shared" si="3"/>
        <v>0</v>
      </c>
    </row>
    <row r="57" spans="1:14">
      <c r="A57" s="222"/>
      <c r="B57" s="222"/>
      <c r="C57" s="222"/>
      <c r="D57" s="222"/>
      <c r="E57" s="213"/>
      <c r="F57" s="212"/>
      <c r="G57" s="98" t="s">
        <v>35</v>
      </c>
      <c r="H57" s="7">
        <f>SUM(M55:M58)</f>
        <v>2000</v>
      </c>
      <c r="I57" s="98" t="s">
        <v>234</v>
      </c>
      <c r="J57" s="153">
        <f t="shared" si="2"/>
        <v>2918.2</v>
      </c>
      <c r="K57" s="153">
        <f t="shared" si="3"/>
        <v>0</v>
      </c>
      <c r="L57" s="153">
        <f t="shared" si="3"/>
        <v>2418.1999999999998</v>
      </c>
      <c r="M57" s="153">
        <f t="shared" si="3"/>
        <v>500</v>
      </c>
      <c r="N57" s="153">
        <f t="shared" si="3"/>
        <v>0</v>
      </c>
    </row>
    <row r="58" spans="1:14" ht="25.5">
      <c r="A58" s="222"/>
      <c r="B58" s="222"/>
      <c r="C58" s="222"/>
      <c r="D58" s="222"/>
      <c r="E58" s="213"/>
      <c r="F58" s="212"/>
      <c r="G58" s="98" t="s">
        <v>322</v>
      </c>
      <c r="H58" s="7">
        <f>N55+N56+N57+N58</f>
        <v>0</v>
      </c>
      <c r="I58" s="98" t="s">
        <v>235</v>
      </c>
      <c r="J58" s="153">
        <f>K58+L58+M58+N58</f>
        <v>2918.2</v>
      </c>
      <c r="K58" s="153">
        <f t="shared" si="3"/>
        <v>0</v>
      </c>
      <c r="L58" s="153">
        <f t="shared" si="3"/>
        <v>2418.1999999999998</v>
      </c>
      <c r="M58" s="153">
        <f t="shared" si="3"/>
        <v>500</v>
      </c>
      <c r="N58" s="153">
        <f t="shared" si="3"/>
        <v>0</v>
      </c>
    </row>
    <row r="59" spans="1:14">
      <c r="A59" s="222"/>
      <c r="B59" s="222"/>
      <c r="C59" s="222"/>
      <c r="D59" s="222"/>
      <c r="E59" s="213"/>
      <c r="F59" s="212"/>
      <c r="G59" s="98" t="s">
        <v>14</v>
      </c>
      <c r="H59" s="7">
        <f>K59+L59+M59+N59</f>
        <v>11672.8</v>
      </c>
      <c r="I59" s="6"/>
      <c r="J59" s="162">
        <f>SUM(J55:J58)</f>
        <v>11672.8</v>
      </c>
      <c r="K59" s="162">
        <f>SUM(K55:K58)</f>
        <v>0</v>
      </c>
      <c r="L59" s="162">
        <f>SUM(L55:L58)</f>
        <v>9672.7999999999993</v>
      </c>
      <c r="M59" s="162">
        <f>SUM(M55:M58)</f>
        <v>2000</v>
      </c>
      <c r="N59" s="162">
        <f>SUM(N55:N58)</f>
        <v>0</v>
      </c>
    </row>
    <row r="60" spans="1:14" ht="24.75" customHeight="1">
      <c r="A60" s="266" t="s">
        <v>321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6.5" customHeight="1">
      <c r="A61" s="276">
        <v>11</v>
      </c>
      <c r="B61" s="2" t="s">
        <v>19</v>
      </c>
      <c r="C61" s="275" t="s">
        <v>448</v>
      </c>
      <c r="D61" s="276" t="s">
        <v>16</v>
      </c>
      <c r="E61" s="276"/>
      <c r="F61" s="276" t="s">
        <v>11</v>
      </c>
      <c r="G61" s="143" t="s">
        <v>232</v>
      </c>
      <c r="H61" s="16">
        <v>1</v>
      </c>
      <c r="I61" s="143" t="s">
        <v>232</v>
      </c>
      <c r="J61" s="155">
        <f>K61+L61+M61+N61</f>
        <v>0</v>
      </c>
      <c r="K61" s="155"/>
      <c r="L61" s="155"/>
      <c r="M61" s="155"/>
      <c r="N61" s="155"/>
    </row>
    <row r="62" spans="1:14" ht="14.25" customHeight="1">
      <c r="A62" s="276"/>
      <c r="B62" s="2"/>
      <c r="C62" s="275"/>
      <c r="D62" s="276"/>
      <c r="E62" s="276"/>
      <c r="F62" s="276"/>
      <c r="G62" s="143" t="s">
        <v>233</v>
      </c>
      <c r="H62" s="16">
        <v>1</v>
      </c>
      <c r="I62" s="143" t="s">
        <v>233</v>
      </c>
      <c r="J62" s="155">
        <f t="shared" ref="J62:J80" si="4">K62+L62+M62+N62</f>
        <v>0</v>
      </c>
      <c r="K62" s="155"/>
      <c r="L62" s="155"/>
      <c r="M62" s="155"/>
      <c r="N62" s="155"/>
    </row>
    <row r="63" spans="1:14" ht="15" customHeight="1">
      <c r="A63" s="276"/>
      <c r="B63" s="2"/>
      <c r="C63" s="275"/>
      <c r="D63" s="276"/>
      <c r="E63" s="276"/>
      <c r="F63" s="276"/>
      <c r="G63" s="143" t="s">
        <v>234</v>
      </c>
      <c r="H63" s="16">
        <v>1</v>
      </c>
      <c r="I63" s="143" t="s">
        <v>234</v>
      </c>
      <c r="J63" s="155">
        <f t="shared" si="4"/>
        <v>0</v>
      </c>
      <c r="K63" s="155"/>
      <c r="L63" s="155"/>
      <c r="M63" s="155"/>
      <c r="N63" s="155"/>
    </row>
    <row r="64" spans="1:14" ht="15" customHeight="1">
      <c r="A64" s="276"/>
      <c r="B64" s="2"/>
      <c r="C64" s="275"/>
      <c r="D64" s="276"/>
      <c r="E64" s="276"/>
      <c r="F64" s="276"/>
      <c r="G64" s="143" t="s">
        <v>235</v>
      </c>
      <c r="H64" s="16"/>
      <c r="I64" s="143" t="s">
        <v>235</v>
      </c>
      <c r="J64" s="155">
        <f>K64+L64+M64+N64</f>
        <v>0</v>
      </c>
      <c r="K64" s="155"/>
      <c r="L64" s="155"/>
      <c r="M64" s="155"/>
      <c r="N64" s="155"/>
    </row>
    <row r="65" spans="1:14" ht="16.5" customHeight="1">
      <c r="A65" s="207">
        <v>12</v>
      </c>
      <c r="B65" s="144" t="s">
        <v>20</v>
      </c>
      <c r="C65" s="275" t="s">
        <v>314</v>
      </c>
      <c r="D65" s="276" t="s">
        <v>16</v>
      </c>
      <c r="E65" s="207"/>
      <c r="F65" s="207" t="s">
        <v>11</v>
      </c>
      <c r="G65" s="143" t="s">
        <v>232</v>
      </c>
      <c r="H65" s="15">
        <v>1</v>
      </c>
      <c r="I65" s="143" t="s">
        <v>232</v>
      </c>
      <c r="J65" s="152">
        <f t="shared" si="4"/>
        <v>294.89999999999998</v>
      </c>
      <c r="K65" s="152"/>
      <c r="L65" s="152"/>
      <c r="M65" s="152">
        <v>294.89999999999998</v>
      </c>
      <c r="N65" s="152"/>
    </row>
    <row r="66" spans="1:14" ht="16.5" customHeight="1">
      <c r="A66" s="207"/>
      <c r="B66" s="144"/>
      <c r="C66" s="275"/>
      <c r="D66" s="276"/>
      <c r="E66" s="207"/>
      <c r="F66" s="207"/>
      <c r="G66" s="143" t="s">
        <v>233</v>
      </c>
      <c r="H66" s="15">
        <v>1</v>
      </c>
      <c r="I66" s="143" t="s">
        <v>233</v>
      </c>
      <c r="J66" s="152">
        <f t="shared" si="4"/>
        <v>294.89999999999998</v>
      </c>
      <c r="K66" s="152"/>
      <c r="L66" s="152"/>
      <c r="M66" s="152">
        <v>294.89999999999998</v>
      </c>
      <c r="N66" s="152"/>
    </row>
    <row r="67" spans="1:14" ht="16.5" customHeight="1">
      <c r="A67" s="207"/>
      <c r="B67" s="144"/>
      <c r="C67" s="275"/>
      <c r="D67" s="276"/>
      <c r="E67" s="207"/>
      <c r="F67" s="207"/>
      <c r="G67" s="143" t="s">
        <v>234</v>
      </c>
      <c r="H67" s="15">
        <v>1</v>
      </c>
      <c r="I67" s="143" t="s">
        <v>234</v>
      </c>
      <c r="J67" s="152">
        <f t="shared" si="4"/>
        <v>294.89999999999998</v>
      </c>
      <c r="K67" s="152"/>
      <c r="L67" s="152"/>
      <c r="M67" s="152">
        <v>294.89999999999998</v>
      </c>
      <c r="N67" s="152"/>
    </row>
    <row r="68" spans="1:14" ht="16.5" customHeight="1">
      <c r="A68" s="207"/>
      <c r="B68" s="144"/>
      <c r="C68" s="275"/>
      <c r="D68" s="276"/>
      <c r="E68" s="207"/>
      <c r="F68" s="207"/>
      <c r="G68" s="143" t="s">
        <v>235</v>
      </c>
      <c r="H68" s="15"/>
      <c r="I68" s="143" t="s">
        <v>235</v>
      </c>
      <c r="J68" s="155">
        <f>K68+L68+M68+N68</f>
        <v>294.89999999999998</v>
      </c>
      <c r="K68" s="152"/>
      <c r="L68" s="152"/>
      <c r="M68" s="152">
        <f>M67</f>
        <v>294.89999999999998</v>
      </c>
      <c r="N68" s="152"/>
    </row>
    <row r="69" spans="1:14" ht="13.5" customHeight="1">
      <c r="A69" s="207">
        <v>13</v>
      </c>
      <c r="B69" s="144" t="s">
        <v>21</v>
      </c>
      <c r="C69" s="275" t="s">
        <v>454</v>
      </c>
      <c r="D69" s="207" t="s">
        <v>16</v>
      </c>
      <c r="E69" s="207"/>
      <c r="F69" s="207"/>
      <c r="G69" s="143" t="s">
        <v>232</v>
      </c>
      <c r="H69" s="15"/>
      <c r="I69" s="143" t="s">
        <v>232</v>
      </c>
      <c r="J69" s="152">
        <f t="shared" si="4"/>
        <v>0</v>
      </c>
      <c r="K69" s="152"/>
      <c r="L69" s="152"/>
      <c r="M69" s="152"/>
      <c r="N69" s="152"/>
    </row>
    <row r="70" spans="1:14">
      <c r="A70" s="207"/>
      <c r="B70" s="144"/>
      <c r="C70" s="275"/>
      <c r="D70" s="207"/>
      <c r="E70" s="207"/>
      <c r="F70" s="207"/>
      <c r="G70" s="143" t="s">
        <v>233</v>
      </c>
      <c r="H70" s="15"/>
      <c r="I70" s="143" t="s">
        <v>233</v>
      </c>
      <c r="J70" s="152">
        <f t="shared" si="4"/>
        <v>0</v>
      </c>
      <c r="K70" s="152"/>
      <c r="L70" s="152"/>
      <c r="M70" s="152"/>
      <c r="N70" s="152"/>
    </row>
    <row r="71" spans="1:14">
      <c r="A71" s="207"/>
      <c r="B71" s="144"/>
      <c r="C71" s="275"/>
      <c r="D71" s="207"/>
      <c r="E71" s="207"/>
      <c r="F71" s="207"/>
      <c r="G71" s="143" t="s">
        <v>234</v>
      </c>
      <c r="H71" s="15"/>
      <c r="I71" s="143" t="s">
        <v>234</v>
      </c>
      <c r="J71" s="152">
        <f t="shared" si="4"/>
        <v>0</v>
      </c>
      <c r="K71" s="152"/>
      <c r="L71" s="152"/>
      <c r="M71" s="152"/>
      <c r="N71" s="152"/>
    </row>
    <row r="72" spans="1:14">
      <c r="A72" s="207"/>
      <c r="B72" s="144"/>
      <c r="C72" s="275"/>
      <c r="D72" s="207"/>
      <c r="E72" s="207"/>
      <c r="F72" s="207"/>
      <c r="G72" s="143" t="s">
        <v>235</v>
      </c>
      <c r="H72" s="15"/>
      <c r="I72" s="143" t="s">
        <v>235</v>
      </c>
      <c r="J72" s="155">
        <f>K72+L72+M72+N72</f>
        <v>0</v>
      </c>
      <c r="K72" s="152"/>
      <c r="L72" s="152"/>
      <c r="M72" s="152"/>
      <c r="N72" s="152"/>
    </row>
    <row r="73" spans="1:14" ht="12.75" customHeight="1">
      <c r="A73" s="222" t="s">
        <v>14</v>
      </c>
      <c r="B73" s="222"/>
      <c r="C73" s="222"/>
      <c r="D73" s="222"/>
      <c r="E73" s="274">
        <f>H73+H74+H75+H76</f>
        <v>1179.5999999999999</v>
      </c>
      <c r="F73" s="212"/>
      <c r="G73" s="10" t="s">
        <v>39</v>
      </c>
      <c r="H73" s="8">
        <f>SUM(K73:K76)</f>
        <v>0</v>
      </c>
      <c r="I73" s="98" t="s">
        <v>232</v>
      </c>
      <c r="J73" s="153">
        <f t="shared" si="4"/>
        <v>294.89999999999998</v>
      </c>
      <c r="K73" s="153">
        <f t="shared" ref="K73:N76" si="5">K61+K65+K69</f>
        <v>0</v>
      </c>
      <c r="L73" s="153">
        <f t="shared" si="5"/>
        <v>0</v>
      </c>
      <c r="M73" s="153">
        <f t="shared" si="5"/>
        <v>294.89999999999998</v>
      </c>
      <c r="N73" s="153">
        <f t="shared" si="5"/>
        <v>0</v>
      </c>
    </row>
    <row r="74" spans="1:14" ht="12.75" customHeight="1">
      <c r="A74" s="222"/>
      <c r="B74" s="222"/>
      <c r="C74" s="222"/>
      <c r="D74" s="222"/>
      <c r="E74" s="274"/>
      <c r="F74" s="212"/>
      <c r="G74" s="98" t="s">
        <v>36</v>
      </c>
      <c r="H74" s="7">
        <f>SUM(L73:L76)</f>
        <v>0</v>
      </c>
      <c r="I74" s="98" t="s">
        <v>233</v>
      </c>
      <c r="J74" s="153">
        <f t="shared" si="4"/>
        <v>294.89999999999998</v>
      </c>
      <c r="K74" s="153">
        <f t="shared" si="5"/>
        <v>0</v>
      </c>
      <c r="L74" s="153">
        <f t="shared" si="5"/>
        <v>0</v>
      </c>
      <c r="M74" s="153">
        <f t="shared" si="5"/>
        <v>294.89999999999998</v>
      </c>
      <c r="N74" s="153">
        <f t="shared" si="5"/>
        <v>0</v>
      </c>
    </row>
    <row r="75" spans="1:14" ht="12.75" customHeight="1">
      <c r="A75" s="222"/>
      <c r="B75" s="222"/>
      <c r="C75" s="222"/>
      <c r="D75" s="222"/>
      <c r="E75" s="274"/>
      <c r="F75" s="212"/>
      <c r="G75" s="98" t="s">
        <v>35</v>
      </c>
      <c r="H75" s="7">
        <f>SUM(M73:M76)</f>
        <v>1179.5999999999999</v>
      </c>
      <c r="I75" s="98" t="s">
        <v>234</v>
      </c>
      <c r="J75" s="153">
        <f t="shared" si="4"/>
        <v>294.89999999999998</v>
      </c>
      <c r="K75" s="153">
        <f t="shared" si="5"/>
        <v>0</v>
      </c>
      <c r="L75" s="153">
        <f t="shared" si="5"/>
        <v>0</v>
      </c>
      <c r="M75" s="153">
        <f t="shared" si="5"/>
        <v>294.89999999999998</v>
      </c>
      <c r="N75" s="153">
        <f t="shared" si="5"/>
        <v>0</v>
      </c>
    </row>
    <row r="76" spans="1:14" ht="12.75" customHeight="1">
      <c r="A76" s="222"/>
      <c r="B76" s="222"/>
      <c r="C76" s="222"/>
      <c r="D76" s="222"/>
      <c r="E76" s="274"/>
      <c r="F76" s="212"/>
      <c r="G76" s="98" t="s">
        <v>322</v>
      </c>
      <c r="H76" s="7">
        <f>N73+N74+N75+N76</f>
        <v>0</v>
      </c>
      <c r="I76" s="98" t="s">
        <v>235</v>
      </c>
      <c r="J76" s="153">
        <f t="shared" si="4"/>
        <v>294.89999999999998</v>
      </c>
      <c r="K76" s="153">
        <f t="shared" si="5"/>
        <v>0</v>
      </c>
      <c r="L76" s="153">
        <f t="shared" si="5"/>
        <v>0</v>
      </c>
      <c r="M76" s="153">
        <f t="shared" si="5"/>
        <v>294.89999999999998</v>
      </c>
      <c r="N76" s="153">
        <f t="shared" si="5"/>
        <v>0</v>
      </c>
    </row>
    <row r="77" spans="1:14" ht="12.75" customHeight="1">
      <c r="A77" s="147"/>
      <c r="B77" s="147"/>
      <c r="C77" s="147"/>
      <c r="D77" s="147"/>
      <c r="E77" s="149"/>
      <c r="F77" s="145"/>
      <c r="G77" s="98" t="s">
        <v>309</v>
      </c>
      <c r="H77" s="7">
        <f>K77+L77+M77+N77</f>
        <v>1179.5999999999999</v>
      </c>
      <c r="I77" s="98"/>
      <c r="J77" s="162">
        <f>SUM(J73:J76)</f>
        <v>1179.5999999999999</v>
      </c>
      <c r="K77" s="162">
        <f>SUM(K73:K76)</f>
        <v>0</v>
      </c>
      <c r="L77" s="162">
        <f>SUM(L73:L76)</f>
        <v>0</v>
      </c>
      <c r="M77" s="162">
        <f>SUM(M73:M76)</f>
        <v>1179.5999999999999</v>
      </c>
      <c r="N77" s="162">
        <f>SUM(N73:N76)</f>
        <v>0</v>
      </c>
    </row>
    <row r="78" spans="1:14" s="163" customFormat="1" ht="12.75" customHeight="1">
      <c r="A78" s="265" t="s">
        <v>37</v>
      </c>
      <c r="B78" s="265"/>
      <c r="C78" s="265"/>
      <c r="D78" s="265"/>
      <c r="E78" s="264">
        <f>H78+H79+H80+H81</f>
        <v>222548.01</v>
      </c>
      <c r="F78" s="207"/>
      <c r="G78" s="10" t="s">
        <v>39</v>
      </c>
      <c r="H78" s="196">
        <f>K78+K79+K80+K81</f>
        <v>0</v>
      </c>
      <c r="I78" s="98" t="s">
        <v>232</v>
      </c>
      <c r="J78" s="152">
        <f t="shared" si="4"/>
        <v>56882.28</v>
      </c>
      <c r="K78" s="152">
        <f t="shared" ref="K78:N80" si="6">K25+K55+K73</f>
        <v>0</v>
      </c>
      <c r="L78" s="152">
        <f t="shared" si="6"/>
        <v>40309.4</v>
      </c>
      <c r="M78" s="152">
        <f t="shared" si="6"/>
        <v>16572.88</v>
      </c>
      <c r="N78" s="152">
        <f t="shared" si="6"/>
        <v>0</v>
      </c>
    </row>
    <row r="79" spans="1:14" s="163" customFormat="1" ht="12.75" customHeight="1">
      <c r="A79" s="265"/>
      <c r="B79" s="265"/>
      <c r="C79" s="265"/>
      <c r="D79" s="265"/>
      <c r="E79" s="264"/>
      <c r="F79" s="207"/>
      <c r="G79" s="98" t="s">
        <v>36</v>
      </c>
      <c r="H79" s="197">
        <f>L78+L79+L80+L81</f>
        <v>161228.29</v>
      </c>
      <c r="I79" s="98" t="s">
        <v>233</v>
      </c>
      <c r="J79" s="152">
        <f t="shared" si="4"/>
        <v>55380.09</v>
      </c>
      <c r="K79" s="152">
        <f t="shared" si="6"/>
        <v>0</v>
      </c>
      <c r="L79" s="152">
        <f t="shared" si="6"/>
        <v>39718.79</v>
      </c>
      <c r="M79" s="152">
        <f t="shared" si="6"/>
        <v>15661.3</v>
      </c>
      <c r="N79" s="152">
        <f t="shared" si="6"/>
        <v>0</v>
      </c>
    </row>
    <row r="80" spans="1:14" s="163" customFormat="1" ht="12.75" customHeight="1">
      <c r="A80" s="265"/>
      <c r="B80" s="265"/>
      <c r="C80" s="265"/>
      <c r="D80" s="265"/>
      <c r="E80" s="264"/>
      <c r="F80" s="207"/>
      <c r="G80" s="98" t="s">
        <v>35</v>
      </c>
      <c r="H80" s="197">
        <f>M78+M79+M80+M81</f>
        <v>61319.72</v>
      </c>
      <c r="I80" s="98" t="s">
        <v>234</v>
      </c>
      <c r="J80" s="152">
        <f t="shared" si="4"/>
        <v>55142.82</v>
      </c>
      <c r="K80" s="152">
        <f t="shared" si="6"/>
        <v>0</v>
      </c>
      <c r="L80" s="152">
        <f t="shared" si="6"/>
        <v>40600.050000000003</v>
      </c>
      <c r="M80" s="152">
        <f t="shared" si="6"/>
        <v>14542.77</v>
      </c>
      <c r="N80" s="152">
        <f t="shared" si="6"/>
        <v>0</v>
      </c>
    </row>
    <row r="81" spans="1:14" s="163" customFormat="1" ht="12.75" customHeight="1">
      <c r="A81" s="265"/>
      <c r="B81" s="265"/>
      <c r="C81" s="265"/>
      <c r="D81" s="265"/>
      <c r="E81" s="264"/>
      <c r="F81" s="207"/>
      <c r="G81" s="98" t="s">
        <v>322</v>
      </c>
      <c r="H81" s="197">
        <f>N78+N79+N80+N81</f>
        <v>0</v>
      </c>
      <c r="I81" s="98" t="s">
        <v>235</v>
      </c>
      <c r="J81" s="152">
        <f t="shared" ref="J81" si="7">K81+L81+M81+N81</f>
        <v>55142.82</v>
      </c>
      <c r="K81" s="152">
        <f>K27+K57+K75</f>
        <v>0</v>
      </c>
      <c r="L81" s="152">
        <f>L27+L57+L75</f>
        <v>40600.050000000003</v>
      </c>
      <c r="M81" s="152">
        <f>M27+M57+M75</f>
        <v>14542.77</v>
      </c>
      <c r="N81" s="152">
        <f>N27+N57+N75</f>
        <v>0</v>
      </c>
    </row>
    <row r="82" spans="1:14" s="163" customFormat="1" ht="16.5" customHeight="1">
      <c r="A82" s="265"/>
      <c r="B82" s="265"/>
      <c r="C82" s="265"/>
      <c r="D82" s="265"/>
      <c r="E82" s="264"/>
      <c r="F82" s="207"/>
      <c r="G82" s="195" t="s">
        <v>14</v>
      </c>
      <c r="H82" s="197"/>
      <c r="I82" s="98"/>
      <c r="J82" s="162">
        <f>SUM(J78:J81)</f>
        <v>222548.01</v>
      </c>
      <c r="K82" s="162">
        <f>SUM(K78:K81)</f>
        <v>0</v>
      </c>
      <c r="L82" s="162">
        <f>SUM(L78:L81)</f>
        <v>161228.29</v>
      </c>
      <c r="M82" s="162">
        <f>SUM(M78:M81)</f>
        <v>61319.72</v>
      </c>
      <c r="N82" s="162">
        <f>SUM(N78:N81)</f>
        <v>0</v>
      </c>
    </row>
    <row r="83" spans="1:14" ht="24" customHeight="1">
      <c r="A83" s="256" t="s">
        <v>469</v>
      </c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8"/>
    </row>
    <row r="84" spans="1:14" ht="39.75" customHeight="1">
      <c r="A84" s="227" t="s">
        <v>231</v>
      </c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9"/>
    </row>
    <row r="85" spans="1:14" ht="14.25" customHeight="1">
      <c r="A85" s="207">
        <v>14</v>
      </c>
      <c r="B85" s="142"/>
      <c r="C85" s="209" t="s">
        <v>224</v>
      </c>
      <c r="D85" s="207" t="s">
        <v>22</v>
      </c>
      <c r="E85" s="207" t="s">
        <v>23</v>
      </c>
      <c r="F85" s="207" t="s">
        <v>11</v>
      </c>
      <c r="G85" s="143" t="s">
        <v>232</v>
      </c>
      <c r="H85" s="15">
        <v>0.98</v>
      </c>
      <c r="I85" s="143" t="s">
        <v>232</v>
      </c>
      <c r="J85" s="152">
        <f t="shared" ref="J85:J112" si="8">K85+L85+M85+N85</f>
        <v>149150.96</v>
      </c>
      <c r="K85" s="152"/>
      <c r="L85" s="154">
        <f>(110850200)/1000</f>
        <v>110850.2</v>
      </c>
      <c r="M85" s="154">
        <f>(38300760)/1000</f>
        <v>38300.76</v>
      </c>
      <c r="N85" s="154"/>
    </row>
    <row r="86" spans="1:14">
      <c r="A86" s="207"/>
      <c r="B86" s="142"/>
      <c r="C86" s="209"/>
      <c r="D86" s="207"/>
      <c r="E86" s="207"/>
      <c r="F86" s="207"/>
      <c r="G86" s="143" t="s">
        <v>233</v>
      </c>
      <c r="H86" s="15">
        <v>0.98</v>
      </c>
      <c r="I86" s="143" t="s">
        <v>233</v>
      </c>
      <c r="J86" s="152">
        <f t="shared" si="8"/>
        <v>147322.04999999999</v>
      </c>
      <c r="K86" s="152"/>
      <c r="L86" s="154">
        <f>(111274640)/1000</f>
        <v>111274.64</v>
      </c>
      <c r="M86" s="154">
        <f>(36047408)/1000</f>
        <v>36047.410000000003</v>
      </c>
      <c r="N86" s="154"/>
    </row>
    <row r="87" spans="1:14">
      <c r="A87" s="207"/>
      <c r="B87" s="142"/>
      <c r="C87" s="209"/>
      <c r="D87" s="207"/>
      <c r="E87" s="207"/>
      <c r="F87" s="207"/>
      <c r="G87" s="143" t="s">
        <v>234</v>
      </c>
      <c r="H87" s="15">
        <v>1</v>
      </c>
      <c r="I87" s="143" t="s">
        <v>234</v>
      </c>
      <c r="J87" s="152">
        <f t="shared" si="8"/>
        <v>147475.07</v>
      </c>
      <c r="K87" s="152"/>
      <c r="L87" s="154">
        <f>(114190208)/1000</f>
        <v>114190.21</v>
      </c>
      <c r="M87" s="154">
        <f>(33284858)/1000</f>
        <v>33284.86</v>
      </c>
      <c r="N87" s="154"/>
    </row>
    <row r="88" spans="1:14">
      <c r="A88" s="207"/>
      <c r="B88" s="142"/>
      <c r="C88" s="209"/>
      <c r="D88" s="207"/>
      <c r="E88" s="207"/>
      <c r="F88" s="207"/>
      <c r="G88" s="143" t="s">
        <v>235</v>
      </c>
      <c r="H88" s="15">
        <v>1</v>
      </c>
      <c r="I88" s="143" t="s">
        <v>235</v>
      </c>
      <c r="J88" s="152">
        <f t="shared" si="8"/>
        <v>147475.07</v>
      </c>
      <c r="K88" s="152"/>
      <c r="L88" s="154">
        <f>L87</f>
        <v>114190.21</v>
      </c>
      <c r="M88" s="154">
        <f>M87</f>
        <v>33284.86</v>
      </c>
      <c r="N88" s="154"/>
    </row>
    <row r="89" spans="1:14">
      <c r="A89" s="207">
        <v>15</v>
      </c>
      <c r="B89" s="142"/>
      <c r="C89" s="209" t="s">
        <v>236</v>
      </c>
      <c r="D89" s="207" t="s">
        <v>22</v>
      </c>
      <c r="E89" s="207"/>
      <c r="F89" s="207" t="s">
        <v>11</v>
      </c>
      <c r="G89" s="143" t="s">
        <v>232</v>
      </c>
      <c r="H89" s="15">
        <v>1</v>
      </c>
      <c r="I89" s="143" t="s">
        <v>232</v>
      </c>
      <c r="J89" s="152">
        <f t="shared" si="8"/>
        <v>0</v>
      </c>
      <c r="K89" s="152"/>
      <c r="L89" s="152"/>
      <c r="M89" s="154"/>
      <c r="N89" s="152"/>
    </row>
    <row r="90" spans="1:14">
      <c r="A90" s="207"/>
      <c r="B90" s="142"/>
      <c r="C90" s="209"/>
      <c r="D90" s="207"/>
      <c r="E90" s="207"/>
      <c r="F90" s="207"/>
      <c r="G90" s="143" t="s">
        <v>233</v>
      </c>
      <c r="H90" s="15">
        <v>1</v>
      </c>
      <c r="I90" s="143" t="s">
        <v>233</v>
      </c>
      <c r="J90" s="152">
        <f t="shared" si="8"/>
        <v>0</v>
      </c>
      <c r="K90" s="152"/>
      <c r="L90" s="152"/>
      <c r="M90" s="154">
        <f>M89*1.04</f>
        <v>0</v>
      </c>
      <c r="N90" s="152"/>
    </row>
    <row r="91" spans="1:14">
      <c r="A91" s="207"/>
      <c r="B91" s="142"/>
      <c r="C91" s="209"/>
      <c r="D91" s="207"/>
      <c r="E91" s="207"/>
      <c r="F91" s="207"/>
      <c r="G91" s="143" t="s">
        <v>234</v>
      </c>
      <c r="H91" s="15">
        <v>1</v>
      </c>
      <c r="I91" s="143" t="s">
        <v>234</v>
      </c>
      <c r="J91" s="152">
        <f t="shared" si="8"/>
        <v>0</v>
      </c>
      <c r="K91" s="152"/>
      <c r="L91" s="152"/>
      <c r="M91" s="154">
        <f t="shared" ref="M91:M92" si="9">M90*1.04</f>
        <v>0</v>
      </c>
      <c r="N91" s="152"/>
    </row>
    <row r="92" spans="1:14">
      <c r="A92" s="207"/>
      <c r="B92" s="142"/>
      <c r="C92" s="209"/>
      <c r="D92" s="207"/>
      <c r="E92" s="207"/>
      <c r="F92" s="207"/>
      <c r="G92" s="143" t="s">
        <v>235</v>
      </c>
      <c r="H92" s="15">
        <v>1</v>
      </c>
      <c r="I92" s="143" t="s">
        <v>235</v>
      </c>
      <c r="J92" s="152">
        <f t="shared" si="8"/>
        <v>0</v>
      </c>
      <c r="K92" s="152"/>
      <c r="L92" s="152"/>
      <c r="M92" s="154">
        <f t="shared" si="9"/>
        <v>0</v>
      </c>
      <c r="N92" s="152"/>
    </row>
    <row r="93" spans="1:14">
      <c r="A93" s="207">
        <v>16</v>
      </c>
      <c r="B93" s="142"/>
      <c r="C93" s="209" t="s">
        <v>256</v>
      </c>
      <c r="D93" s="207" t="s">
        <v>22</v>
      </c>
      <c r="E93" s="207"/>
      <c r="F93" s="207" t="s">
        <v>11</v>
      </c>
      <c r="G93" s="143" t="s">
        <v>232</v>
      </c>
      <c r="H93" s="15"/>
      <c r="I93" s="143" t="s">
        <v>232</v>
      </c>
      <c r="J93" s="152">
        <f t="shared" si="8"/>
        <v>248.1</v>
      </c>
      <c r="K93" s="152"/>
      <c r="L93" s="189">
        <v>132.30000000000001</v>
      </c>
      <c r="M93" s="152">
        <v>115.8</v>
      </c>
      <c r="N93" s="152"/>
    </row>
    <row r="94" spans="1:14">
      <c r="A94" s="207"/>
      <c r="B94" s="142"/>
      <c r="C94" s="209"/>
      <c r="D94" s="207"/>
      <c r="E94" s="207"/>
      <c r="F94" s="207"/>
      <c r="G94" s="143" t="s">
        <v>233</v>
      </c>
      <c r="H94" s="15"/>
      <c r="I94" s="143" t="s">
        <v>233</v>
      </c>
      <c r="J94" s="152">
        <f t="shared" si="8"/>
        <v>243</v>
      </c>
      <c r="K94" s="152"/>
      <c r="L94" s="162">
        <v>127.2</v>
      </c>
      <c r="M94" s="152">
        <v>115.8</v>
      </c>
      <c r="N94" s="152"/>
    </row>
    <row r="95" spans="1:14">
      <c r="A95" s="207"/>
      <c r="B95" s="142"/>
      <c r="C95" s="209"/>
      <c r="D95" s="207"/>
      <c r="E95" s="207"/>
      <c r="F95" s="207"/>
      <c r="G95" s="143" t="s">
        <v>234</v>
      </c>
      <c r="H95" s="15"/>
      <c r="I95" s="143" t="s">
        <v>234</v>
      </c>
      <c r="J95" s="152">
        <f t="shared" si="8"/>
        <v>230.7</v>
      </c>
      <c r="K95" s="152"/>
      <c r="L95" s="162">
        <v>114.9</v>
      </c>
      <c r="M95" s="152">
        <v>115.8</v>
      </c>
      <c r="N95" s="152"/>
    </row>
    <row r="96" spans="1:14">
      <c r="A96" s="207"/>
      <c r="B96" s="142"/>
      <c r="C96" s="209"/>
      <c r="D96" s="207"/>
      <c r="E96" s="207"/>
      <c r="F96" s="207"/>
      <c r="G96" s="143" t="s">
        <v>235</v>
      </c>
      <c r="H96" s="15"/>
      <c r="I96" s="143" t="s">
        <v>235</v>
      </c>
      <c r="J96" s="152">
        <f t="shared" si="8"/>
        <v>230.7</v>
      </c>
      <c r="K96" s="152"/>
      <c r="L96" s="162">
        <f>L95</f>
        <v>114.9</v>
      </c>
      <c r="M96" s="152">
        <f>M95</f>
        <v>115.8</v>
      </c>
      <c r="N96" s="152"/>
    </row>
    <row r="97" spans="1:14">
      <c r="A97" s="207">
        <v>16</v>
      </c>
      <c r="B97" s="186"/>
      <c r="C97" s="209" t="s">
        <v>489</v>
      </c>
      <c r="D97" s="207" t="s">
        <v>22</v>
      </c>
      <c r="E97" s="207"/>
      <c r="F97" s="207" t="s">
        <v>11</v>
      </c>
      <c r="G97" s="185" t="s">
        <v>232</v>
      </c>
      <c r="H97" s="15"/>
      <c r="I97" s="185" t="s">
        <v>232</v>
      </c>
      <c r="J97" s="152">
        <f t="shared" ref="J97:J100" si="10">K97+L97+M97+N97</f>
        <v>100</v>
      </c>
      <c r="K97" s="152"/>
      <c r="L97" s="189"/>
      <c r="M97" s="152">
        <v>100</v>
      </c>
      <c r="N97" s="152"/>
    </row>
    <row r="98" spans="1:14">
      <c r="A98" s="207"/>
      <c r="B98" s="186"/>
      <c r="C98" s="209"/>
      <c r="D98" s="207"/>
      <c r="E98" s="207"/>
      <c r="F98" s="207"/>
      <c r="G98" s="185" t="s">
        <v>233</v>
      </c>
      <c r="H98" s="15"/>
      <c r="I98" s="185" t="s">
        <v>233</v>
      </c>
      <c r="J98" s="152">
        <f t="shared" si="10"/>
        <v>100</v>
      </c>
      <c r="K98" s="152"/>
      <c r="L98" s="162"/>
      <c r="M98" s="152">
        <v>100</v>
      </c>
      <c r="N98" s="152"/>
    </row>
    <row r="99" spans="1:14">
      <c r="A99" s="207"/>
      <c r="B99" s="186"/>
      <c r="C99" s="209"/>
      <c r="D99" s="207"/>
      <c r="E99" s="207"/>
      <c r="F99" s="207"/>
      <c r="G99" s="185" t="s">
        <v>234</v>
      </c>
      <c r="H99" s="15"/>
      <c r="I99" s="185" t="s">
        <v>234</v>
      </c>
      <c r="J99" s="152">
        <f t="shared" si="10"/>
        <v>100</v>
      </c>
      <c r="K99" s="152"/>
      <c r="L99" s="162"/>
      <c r="M99" s="152">
        <v>100</v>
      </c>
      <c r="N99" s="152"/>
    </row>
    <row r="100" spans="1:14">
      <c r="A100" s="207"/>
      <c r="B100" s="186"/>
      <c r="C100" s="209"/>
      <c r="D100" s="207"/>
      <c r="E100" s="207"/>
      <c r="F100" s="207"/>
      <c r="G100" s="185" t="s">
        <v>235</v>
      </c>
      <c r="H100" s="15"/>
      <c r="I100" s="185" t="s">
        <v>235</v>
      </c>
      <c r="J100" s="152">
        <f t="shared" si="10"/>
        <v>100</v>
      </c>
      <c r="K100" s="152"/>
      <c r="L100" s="162">
        <f>L99</f>
        <v>0</v>
      </c>
      <c r="M100" s="152">
        <v>100</v>
      </c>
      <c r="N100" s="152"/>
    </row>
    <row r="101" spans="1:14">
      <c r="A101" s="207">
        <v>17</v>
      </c>
      <c r="B101" s="142"/>
      <c r="C101" s="209" t="s">
        <v>41</v>
      </c>
      <c r="D101" s="207" t="s">
        <v>24</v>
      </c>
      <c r="E101" s="207" t="s">
        <v>257</v>
      </c>
      <c r="F101" s="207" t="s">
        <v>11</v>
      </c>
      <c r="G101" s="143" t="s">
        <v>232</v>
      </c>
      <c r="H101" s="15">
        <v>1</v>
      </c>
      <c r="I101" s="143" t="s">
        <v>232</v>
      </c>
      <c r="J101" s="152">
        <f t="shared" si="8"/>
        <v>700</v>
      </c>
      <c r="K101" s="152"/>
      <c r="L101" s="152"/>
      <c r="M101" s="152">
        <v>700</v>
      </c>
      <c r="N101" s="152"/>
    </row>
    <row r="102" spans="1:14">
      <c r="A102" s="207"/>
      <c r="B102" s="142"/>
      <c r="C102" s="209"/>
      <c r="D102" s="207"/>
      <c r="E102" s="207"/>
      <c r="F102" s="207"/>
      <c r="G102" s="143" t="s">
        <v>233</v>
      </c>
      <c r="H102" s="15">
        <v>1</v>
      </c>
      <c r="I102" s="143" t="s">
        <v>233</v>
      </c>
      <c r="J102" s="152">
        <f t="shared" si="8"/>
        <v>700</v>
      </c>
      <c r="K102" s="152"/>
      <c r="L102" s="152"/>
      <c r="M102" s="152">
        <f>M101</f>
        <v>700</v>
      </c>
      <c r="N102" s="152"/>
    </row>
    <row r="103" spans="1:14">
      <c r="A103" s="207"/>
      <c r="B103" s="142"/>
      <c r="C103" s="209"/>
      <c r="D103" s="207"/>
      <c r="E103" s="207"/>
      <c r="F103" s="207"/>
      <c r="G103" s="143" t="s">
        <v>234</v>
      </c>
      <c r="H103" s="15">
        <v>1</v>
      </c>
      <c r="I103" s="143" t="s">
        <v>234</v>
      </c>
      <c r="J103" s="152">
        <f t="shared" si="8"/>
        <v>700</v>
      </c>
      <c r="K103" s="152"/>
      <c r="L103" s="152"/>
      <c r="M103" s="152">
        <f t="shared" ref="M103:M104" si="11">M102</f>
        <v>700</v>
      </c>
      <c r="N103" s="152"/>
    </row>
    <row r="104" spans="1:14">
      <c r="A104" s="207"/>
      <c r="B104" s="142"/>
      <c r="C104" s="209"/>
      <c r="D104" s="207"/>
      <c r="E104" s="207"/>
      <c r="F104" s="207"/>
      <c r="G104" s="143" t="s">
        <v>235</v>
      </c>
      <c r="H104" s="15">
        <v>1</v>
      </c>
      <c r="I104" s="143" t="s">
        <v>235</v>
      </c>
      <c r="J104" s="152">
        <f t="shared" si="8"/>
        <v>700</v>
      </c>
      <c r="K104" s="152"/>
      <c r="L104" s="152"/>
      <c r="M104" s="152">
        <f t="shared" si="11"/>
        <v>700</v>
      </c>
      <c r="N104" s="152"/>
    </row>
    <row r="105" spans="1:14" ht="12.75" customHeight="1">
      <c r="A105" s="207">
        <v>18</v>
      </c>
      <c r="B105" s="142"/>
      <c r="C105" s="230" t="s">
        <v>225</v>
      </c>
      <c r="D105" s="207" t="s">
        <v>22</v>
      </c>
      <c r="E105" s="209" t="s">
        <v>243</v>
      </c>
      <c r="F105" s="207" t="s">
        <v>11</v>
      </c>
      <c r="G105" s="143" t="s">
        <v>232</v>
      </c>
      <c r="H105" s="15">
        <v>0.1</v>
      </c>
      <c r="I105" s="143" t="s">
        <v>232</v>
      </c>
      <c r="J105" s="152">
        <f t="shared" si="8"/>
        <v>0</v>
      </c>
      <c r="K105" s="152"/>
      <c r="L105" s="152"/>
      <c r="M105" s="152"/>
      <c r="N105" s="152"/>
    </row>
    <row r="106" spans="1:14" ht="12.75" customHeight="1">
      <c r="A106" s="207"/>
      <c r="B106" s="142"/>
      <c r="C106" s="230"/>
      <c r="D106" s="207"/>
      <c r="E106" s="209"/>
      <c r="F106" s="207"/>
      <c r="G106" s="143" t="s">
        <v>233</v>
      </c>
      <c r="H106" s="15">
        <v>0.2</v>
      </c>
      <c r="I106" s="143" t="s">
        <v>233</v>
      </c>
      <c r="J106" s="152">
        <f t="shared" si="8"/>
        <v>0</v>
      </c>
      <c r="K106" s="152"/>
      <c r="L106" s="152"/>
      <c r="M106" s="152"/>
      <c r="N106" s="152"/>
    </row>
    <row r="107" spans="1:14" ht="12.75" customHeight="1">
      <c r="A107" s="207"/>
      <c r="B107" s="142"/>
      <c r="C107" s="230"/>
      <c r="D107" s="207"/>
      <c r="E107" s="209"/>
      <c r="F107" s="207"/>
      <c r="G107" s="143" t="s">
        <v>234</v>
      </c>
      <c r="H107" s="15">
        <v>0.3</v>
      </c>
      <c r="I107" s="143" t="s">
        <v>234</v>
      </c>
      <c r="J107" s="152">
        <f t="shared" si="8"/>
        <v>0</v>
      </c>
      <c r="K107" s="152"/>
      <c r="L107" s="152"/>
      <c r="M107" s="152"/>
      <c r="N107" s="152"/>
    </row>
    <row r="108" spans="1:14" ht="12.75" customHeight="1">
      <c r="A108" s="207"/>
      <c r="B108" s="142"/>
      <c r="C108" s="230"/>
      <c r="D108" s="207"/>
      <c r="E108" s="209"/>
      <c r="F108" s="207"/>
      <c r="G108" s="143" t="s">
        <v>235</v>
      </c>
      <c r="H108" s="15">
        <v>0.4</v>
      </c>
      <c r="I108" s="143" t="s">
        <v>235</v>
      </c>
      <c r="J108" s="152">
        <f t="shared" si="8"/>
        <v>0</v>
      </c>
      <c r="K108" s="152"/>
      <c r="L108" s="152"/>
      <c r="M108" s="152"/>
      <c r="N108" s="152"/>
    </row>
    <row r="109" spans="1:14" ht="12.75" customHeight="1">
      <c r="A109" s="207">
        <v>19</v>
      </c>
      <c r="B109" s="142"/>
      <c r="C109" s="230" t="s">
        <v>226</v>
      </c>
      <c r="D109" s="207" t="s">
        <v>22</v>
      </c>
      <c r="E109" s="207" t="s">
        <v>244</v>
      </c>
      <c r="F109" s="207"/>
      <c r="G109" s="143" t="s">
        <v>232</v>
      </c>
      <c r="H109" s="15"/>
      <c r="I109" s="143" t="s">
        <v>232</v>
      </c>
      <c r="J109" s="152">
        <f t="shared" si="8"/>
        <v>975.4</v>
      </c>
      <c r="K109" s="152"/>
      <c r="L109" s="154">
        <v>875.4</v>
      </c>
      <c r="M109" s="154">
        <v>100</v>
      </c>
      <c r="N109" s="154"/>
    </row>
    <row r="110" spans="1:14" ht="12.75" customHeight="1">
      <c r="A110" s="207"/>
      <c r="B110" s="142"/>
      <c r="C110" s="230"/>
      <c r="D110" s="207"/>
      <c r="E110" s="207"/>
      <c r="F110" s="207"/>
      <c r="G110" s="143" t="s">
        <v>233</v>
      </c>
      <c r="H110" s="15"/>
      <c r="I110" s="143" t="s">
        <v>233</v>
      </c>
      <c r="J110" s="152">
        <f t="shared" si="8"/>
        <v>975.4</v>
      </c>
      <c r="K110" s="152"/>
      <c r="L110" s="154">
        <v>875.4</v>
      </c>
      <c r="M110" s="154">
        <v>100</v>
      </c>
      <c r="N110" s="154"/>
    </row>
    <row r="111" spans="1:14" ht="12.75" customHeight="1">
      <c r="A111" s="207"/>
      <c r="B111" s="142"/>
      <c r="C111" s="230"/>
      <c r="D111" s="207"/>
      <c r="E111" s="207"/>
      <c r="F111" s="207"/>
      <c r="G111" s="143" t="s">
        <v>234</v>
      </c>
      <c r="H111" s="15"/>
      <c r="I111" s="143" t="s">
        <v>234</v>
      </c>
      <c r="J111" s="152">
        <f t="shared" si="8"/>
        <v>975.4</v>
      </c>
      <c r="K111" s="152"/>
      <c r="L111" s="154">
        <v>875.4</v>
      </c>
      <c r="M111" s="154">
        <v>100</v>
      </c>
      <c r="N111" s="154"/>
    </row>
    <row r="112" spans="1:14" ht="12.75" customHeight="1">
      <c r="A112" s="207"/>
      <c r="B112" s="142"/>
      <c r="C112" s="230"/>
      <c r="D112" s="207"/>
      <c r="E112" s="207"/>
      <c r="F112" s="207"/>
      <c r="G112" s="143" t="s">
        <v>235</v>
      </c>
      <c r="H112" s="15"/>
      <c r="I112" s="143" t="s">
        <v>235</v>
      </c>
      <c r="J112" s="152">
        <f t="shared" si="8"/>
        <v>975.4</v>
      </c>
      <c r="K112" s="152"/>
      <c r="L112" s="154">
        <v>875.4</v>
      </c>
      <c r="M112" s="154">
        <v>100</v>
      </c>
      <c r="N112" s="154"/>
    </row>
    <row r="113" spans="1:14">
      <c r="A113" s="222" t="s">
        <v>14</v>
      </c>
      <c r="B113" s="222"/>
      <c r="C113" s="222"/>
      <c r="D113" s="222"/>
      <c r="E113" s="213">
        <f>H113+H114+H115+H116</f>
        <v>599477.25</v>
      </c>
      <c r="F113" s="212"/>
      <c r="G113" s="10" t="s">
        <v>39</v>
      </c>
      <c r="H113" s="8">
        <f>SUM(K113:K116)</f>
        <v>0</v>
      </c>
      <c r="I113" s="98" t="s">
        <v>232</v>
      </c>
      <c r="J113" s="153">
        <f>K113+L113+M113+N113</f>
        <v>151174.46</v>
      </c>
      <c r="K113" s="153">
        <f>K85+K89+K93+K101+K105+K109+K97</f>
        <v>0</v>
      </c>
      <c r="L113" s="153">
        <f t="shared" ref="L113:N113" si="12">L85+L89+L93+L101+L105+L109+L97</f>
        <v>111857.9</v>
      </c>
      <c r="M113" s="153">
        <f>M85+M89+M93+M101+M105+M109+M97</f>
        <v>39316.559999999998</v>
      </c>
      <c r="N113" s="153">
        <f t="shared" si="12"/>
        <v>0</v>
      </c>
    </row>
    <row r="114" spans="1:14">
      <c r="A114" s="222"/>
      <c r="B114" s="222"/>
      <c r="C114" s="222"/>
      <c r="D114" s="222"/>
      <c r="E114" s="213"/>
      <c r="F114" s="212"/>
      <c r="G114" s="98" t="s">
        <v>36</v>
      </c>
      <c r="H114" s="7">
        <f>SUM(L113:L116)</f>
        <v>454496.16</v>
      </c>
      <c r="I114" s="98" t="s">
        <v>233</v>
      </c>
      <c r="J114" s="153">
        <f t="shared" ref="J114:J115" si="13">K114+L114+M114+N114</f>
        <v>149340.45000000001</v>
      </c>
      <c r="K114" s="153">
        <f t="shared" ref="K114:N116" si="14">K86+K90+K94+K102+K106+K110+K98</f>
        <v>0</v>
      </c>
      <c r="L114" s="153">
        <f t="shared" si="14"/>
        <v>112277.24</v>
      </c>
      <c r="M114" s="153">
        <f t="shared" si="14"/>
        <v>37063.21</v>
      </c>
      <c r="N114" s="153">
        <f t="shared" si="14"/>
        <v>0</v>
      </c>
    </row>
    <row r="115" spans="1:14">
      <c r="A115" s="222"/>
      <c r="B115" s="222"/>
      <c r="C115" s="222"/>
      <c r="D115" s="222"/>
      <c r="E115" s="213"/>
      <c r="F115" s="212"/>
      <c r="G115" s="98" t="s">
        <v>35</v>
      </c>
      <c r="H115" s="7">
        <f>M113+M114+M115+M116</f>
        <v>144981.09</v>
      </c>
      <c r="I115" s="98" t="s">
        <v>234</v>
      </c>
      <c r="J115" s="153">
        <f t="shared" si="13"/>
        <v>149481.17000000001</v>
      </c>
      <c r="K115" s="153">
        <f t="shared" si="14"/>
        <v>0</v>
      </c>
      <c r="L115" s="153">
        <f t="shared" si="14"/>
        <v>115180.51</v>
      </c>
      <c r="M115" s="153">
        <f t="shared" si="14"/>
        <v>34300.660000000003</v>
      </c>
      <c r="N115" s="153">
        <f t="shared" si="14"/>
        <v>0</v>
      </c>
    </row>
    <row r="116" spans="1:14" ht="25.5">
      <c r="A116" s="222"/>
      <c r="B116" s="222"/>
      <c r="C116" s="222"/>
      <c r="D116" s="222"/>
      <c r="E116" s="213"/>
      <c r="F116" s="212"/>
      <c r="G116" s="98" t="s">
        <v>322</v>
      </c>
      <c r="H116" s="7">
        <f>N113+N114+N115+N116</f>
        <v>0</v>
      </c>
      <c r="I116" s="98" t="s">
        <v>235</v>
      </c>
      <c r="J116" s="153">
        <f t="shared" ref="J116" si="15">K116+L116+M116+N116</f>
        <v>149481.17000000001</v>
      </c>
      <c r="K116" s="153">
        <f t="shared" si="14"/>
        <v>0</v>
      </c>
      <c r="L116" s="153">
        <f t="shared" si="14"/>
        <v>115180.51</v>
      </c>
      <c r="M116" s="153">
        <f t="shared" si="14"/>
        <v>34300.660000000003</v>
      </c>
      <c r="N116" s="153">
        <f t="shared" si="14"/>
        <v>0</v>
      </c>
    </row>
    <row r="117" spans="1:14">
      <c r="A117" s="222"/>
      <c r="B117" s="222"/>
      <c r="C117" s="222"/>
      <c r="D117" s="222"/>
      <c r="E117" s="213"/>
      <c r="F117" s="212"/>
      <c r="G117" s="98" t="s">
        <v>14</v>
      </c>
      <c r="H117" s="7"/>
      <c r="I117" s="98"/>
      <c r="J117" s="162">
        <f>SUM(J113:J116)</f>
        <v>599477.25</v>
      </c>
      <c r="K117" s="162">
        <f>SUM(K113:K116)</f>
        <v>0</v>
      </c>
      <c r="L117" s="162">
        <f>SUM(L113:L116)</f>
        <v>454496.16</v>
      </c>
      <c r="M117" s="162">
        <f>SUM(M113:M116)</f>
        <v>144981.09</v>
      </c>
      <c r="N117" s="162">
        <f>SUM(N113:N116)</f>
        <v>0</v>
      </c>
    </row>
    <row r="118" spans="1:14" ht="23.25" customHeight="1">
      <c r="A118" s="227" t="s">
        <v>479</v>
      </c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9"/>
    </row>
    <row r="119" spans="1:14" ht="15" customHeight="1">
      <c r="A119" s="207">
        <v>23</v>
      </c>
      <c r="B119" s="142"/>
      <c r="C119" s="209" t="s">
        <v>237</v>
      </c>
      <c r="D119" s="207" t="s">
        <v>22</v>
      </c>
      <c r="E119" s="207" t="s">
        <v>18</v>
      </c>
      <c r="F119" s="207" t="s">
        <v>11</v>
      </c>
      <c r="G119" s="143" t="s">
        <v>232</v>
      </c>
      <c r="H119" s="15"/>
      <c r="I119" s="143" t="s">
        <v>232</v>
      </c>
      <c r="J119" s="152">
        <f t="shared" ref="J119:J138" si="16">K119+L119+M119+N119</f>
        <v>0</v>
      </c>
      <c r="K119" s="152"/>
      <c r="L119" s="152"/>
      <c r="M119" s="152"/>
      <c r="N119" s="152"/>
    </row>
    <row r="120" spans="1:14">
      <c r="A120" s="207"/>
      <c r="B120" s="142"/>
      <c r="C120" s="209"/>
      <c r="D120" s="207"/>
      <c r="E120" s="207"/>
      <c r="F120" s="207"/>
      <c r="G120" s="143" t="s">
        <v>233</v>
      </c>
      <c r="H120" s="15"/>
      <c r="I120" s="143" t="s">
        <v>233</v>
      </c>
      <c r="J120" s="152">
        <f t="shared" si="16"/>
        <v>0</v>
      </c>
      <c r="K120" s="152"/>
      <c r="L120" s="152"/>
      <c r="M120" s="154"/>
      <c r="N120" s="154"/>
    </row>
    <row r="121" spans="1:14">
      <c r="A121" s="207"/>
      <c r="B121" s="142"/>
      <c r="C121" s="209"/>
      <c r="D121" s="207"/>
      <c r="E121" s="207"/>
      <c r="F121" s="207"/>
      <c r="G121" s="143" t="s">
        <v>234</v>
      </c>
      <c r="H121" s="15"/>
      <c r="I121" s="143" t="s">
        <v>234</v>
      </c>
      <c r="J121" s="152">
        <f t="shared" si="16"/>
        <v>0</v>
      </c>
      <c r="K121" s="152"/>
      <c r="L121" s="152"/>
      <c r="M121" s="154"/>
      <c r="N121" s="154"/>
    </row>
    <row r="122" spans="1:14">
      <c r="A122" s="207"/>
      <c r="B122" s="142"/>
      <c r="C122" s="209"/>
      <c r="D122" s="207"/>
      <c r="E122" s="207"/>
      <c r="F122" s="207"/>
      <c r="G122" s="143" t="s">
        <v>235</v>
      </c>
      <c r="H122" s="15"/>
      <c r="I122" s="143" t="s">
        <v>235</v>
      </c>
      <c r="J122" s="152">
        <f t="shared" si="16"/>
        <v>0</v>
      </c>
      <c r="K122" s="152"/>
      <c r="L122" s="152"/>
      <c r="M122" s="154"/>
      <c r="N122" s="154"/>
    </row>
    <row r="123" spans="1:14" ht="13.5" customHeight="1">
      <c r="A123" s="207">
        <v>24</v>
      </c>
      <c r="B123" s="142"/>
      <c r="C123" s="209" t="s">
        <v>258</v>
      </c>
      <c r="D123" s="207" t="s">
        <v>238</v>
      </c>
      <c r="E123" s="207" t="s">
        <v>239</v>
      </c>
      <c r="F123" s="207"/>
      <c r="G123" s="143" t="s">
        <v>232</v>
      </c>
      <c r="H123" s="15"/>
      <c r="I123" s="143" t="s">
        <v>232</v>
      </c>
      <c r="J123" s="152">
        <f t="shared" si="16"/>
        <v>900</v>
      </c>
      <c r="K123" s="154"/>
      <c r="L123" s="154"/>
      <c r="M123" s="154">
        <v>900</v>
      </c>
      <c r="N123" s="154"/>
    </row>
    <row r="124" spans="1:14">
      <c r="A124" s="207"/>
      <c r="B124" s="142"/>
      <c r="C124" s="209"/>
      <c r="D124" s="207"/>
      <c r="E124" s="207"/>
      <c r="F124" s="207"/>
      <c r="G124" s="143" t="s">
        <v>233</v>
      </c>
      <c r="H124" s="15"/>
      <c r="I124" s="143" t="s">
        <v>233</v>
      </c>
      <c r="J124" s="152">
        <f t="shared" si="16"/>
        <v>900</v>
      </c>
      <c r="K124" s="154"/>
      <c r="L124" s="154"/>
      <c r="M124" s="154">
        <v>900</v>
      </c>
      <c r="N124" s="154"/>
    </row>
    <row r="125" spans="1:14">
      <c r="A125" s="207"/>
      <c r="B125" s="142"/>
      <c r="C125" s="209"/>
      <c r="D125" s="207"/>
      <c r="E125" s="207"/>
      <c r="F125" s="207"/>
      <c r="G125" s="143" t="s">
        <v>234</v>
      </c>
      <c r="H125" s="15"/>
      <c r="I125" s="143" t="s">
        <v>234</v>
      </c>
      <c r="J125" s="152">
        <f t="shared" si="16"/>
        <v>900</v>
      </c>
      <c r="K125" s="154"/>
      <c r="L125" s="154"/>
      <c r="M125" s="154">
        <v>900</v>
      </c>
      <c r="N125" s="154"/>
    </row>
    <row r="126" spans="1:14">
      <c r="A126" s="207"/>
      <c r="B126" s="142"/>
      <c r="C126" s="209"/>
      <c r="D126" s="207"/>
      <c r="E126" s="207"/>
      <c r="F126" s="207"/>
      <c r="G126" s="143" t="s">
        <v>235</v>
      </c>
      <c r="H126" s="15"/>
      <c r="I126" s="143" t="s">
        <v>235</v>
      </c>
      <c r="J126" s="152">
        <f t="shared" si="16"/>
        <v>900</v>
      </c>
      <c r="K126" s="154"/>
      <c r="L126" s="154"/>
      <c r="M126" s="154">
        <v>900</v>
      </c>
      <c r="N126" s="154"/>
    </row>
    <row r="127" spans="1:14">
      <c r="A127" s="207">
        <v>25</v>
      </c>
      <c r="B127" s="142"/>
      <c r="C127" s="208" t="s">
        <v>484</v>
      </c>
      <c r="D127" s="207" t="s">
        <v>238</v>
      </c>
      <c r="E127" s="207"/>
      <c r="F127" s="207"/>
      <c r="G127" s="143" t="s">
        <v>232</v>
      </c>
      <c r="H127" s="15"/>
      <c r="I127" s="143" t="s">
        <v>232</v>
      </c>
      <c r="J127" s="152">
        <f t="shared" si="16"/>
        <v>8566.4</v>
      </c>
      <c r="K127" s="154"/>
      <c r="L127" s="154">
        <v>8502.4</v>
      </c>
      <c r="M127" s="154">
        <v>64</v>
      </c>
      <c r="N127" s="154"/>
    </row>
    <row r="128" spans="1:14">
      <c r="A128" s="207"/>
      <c r="B128" s="142"/>
      <c r="C128" s="208"/>
      <c r="D128" s="207"/>
      <c r="E128" s="207"/>
      <c r="F128" s="207"/>
      <c r="G128" s="143" t="s">
        <v>233</v>
      </c>
      <c r="H128" s="15"/>
      <c r="I128" s="143" t="s">
        <v>233</v>
      </c>
      <c r="J128" s="152">
        <f t="shared" si="16"/>
        <v>8566.4</v>
      </c>
      <c r="K128" s="154"/>
      <c r="L128" s="154">
        <f>L127</f>
        <v>8502.4</v>
      </c>
      <c r="M128" s="154">
        <v>64</v>
      </c>
      <c r="N128" s="154"/>
    </row>
    <row r="129" spans="1:14" ht="15.75" customHeight="1">
      <c r="A129" s="207"/>
      <c r="B129" s="142"/>
      <c r="C129" s="208"/>
      <c r="D129" s="207"/>
      <c r="E129" s="207"/>
      <c r="F129" s="207"/>
      <c r="G129" s="143" t="s">
        <v>234</v>
      </c>
      <c r="H129" s="15"/>
      <c r="I129" s="143" t="s">
        <v>234</v>
      </c>
      <c r="J129" s="152">
        <f t="shared" si="16"/>
        <v>8566.4</v>
      </c>
      <c r="K129" s="154"/>
      <c r="L129" s="154">
        <f t="shared" ref="L129:L130" si="17">L128</f>
        <v>8502.4</v>
      </c>
      <c r="M129" s="154">
        <v>64</v>
      </c>
      <c r="N129" s="154"/>
    </row>
    <row r="130" spans="1:14">
      <c r="A130" s="207"/>
      <c r="B130" s="142"/>
      <c r="C130" s="208"/>
      <c r="D130" s="207"/>
      <c r="E130" s="207"/>
      <c r="F130" s="207"/>
      <c r="G130" s="143" t="s">
        <v>235</v>
      </c>
      <c r="H130" s="15"/>
      <c r="I130" s="143" t="s">
        <v>235</v>
      </c>
      <c r="J130" s="152">
        <f t="shared" si="16"/>
        <v>8566.4</v>
      </c>
      <c r="K130" s="154"/>
      <c r="L130" s="154">
        <f t="shared" si="17"/>
        <v>8502.4</v>
      </c>
      <c r="M130" s="154">
        <v>64</v>
      </c>
      <c r="N130" s="154"/>
    </row>
    <row r="131" spans="1:14">
      <c r="A131" s="207">
        <v>26</v>
      </c>
      <c r="B131" s="142"/>
      <c r="C131" s="209" t="s">
        <v>488</v>
      </c>
      <c r="D131" s="207" t="s">
        <v>241</v>
      </c>
      <c r="E131" s="207"/>
      <c r="F131" s="207"/>
      <c r="G131" s="143" t="s">
        <v>232</v>
      </c>
      <c r="H131" s="15"/>
      <c r="I131" s="143" t="s">
        <v>232</v>
      </c>
      <c r="J131" s="152">
        <f t="shared" si="16"/>
        <v>20</v>
      </c>
      <c r="K131" s="152"/>
      <c r="L131" s="152"/>
      <c r="M131" s="154">
        <v>20</v>
      </c>
      <c r="N131" s="154"/>
    </row>
    <row r="132" spans="1:14">
      <c r="A132" s="207"/>
      <c r="B132" s="142"/>
      <c r="C132" s="209"/>
      <c r="D132" s="207"/>
      <c r="E132" s="207"/>
      <c r="F132" s="207"/>
      <c r="G132" s="143" t="s">
        <v>233</v>
      </c>
      <c r="H132" s="15"/>
      <c r="I132" s="143" t="s">
        <v>233</v>
      </c>
      <c r="J132" s="152">
        <f t="shared" si="16"/>
        <v>20</v>
      </c>
      <c r="K132" s="152"/>
      <c r="L132" s="152"/>
      <c r="M132" s="154">
        <v>20</v>
      </c>
      <c r="N132" s="154"/>
    </row>
    <row r="133" spans="1:14">
      <c r="A133" s="207"/>
      <c r="B133" s="142"/>
      <c r="C133" s="209"/>
      <c r="D133" s="207"/>
      <c r="E133" s="207"/>
      <c r="F133" s="207"/>
      <c r="G133" s="143" t="s">
        <v>234</v>
      </c>
      <c r="H133" s="15"/>
      <c r="I133" s="143" t="s">
        <v>234</v>
      </c>
      <c r="J133" s="152">
        <f t="shared" si="16"/>
        <v>20</v>
      </c>
      <c r="K133" s="152"/>
      <c r="L133" s="152"/>
      <c r="M133" s="152">
        <v>20</v>
      </c>
      <c r="N133" s="152"/>
    </row>
    <row r="134" spans="1:14">
      <c r="A134" s="207"/>
      <c r="B134" s="142"/>
      <c r="C134" s="209"/>
      <c r="D134" s="207"/>
      <c r="E134" s="207"/>
      <c r="F134" s="207"/>
      <c r="G134" s="143" t="s">
        <v>235</v>
      </c>
      <c r="H134" s="15"/>
      <c r="I134" s="143" t="s">
        <v>235</v>
      </c>
      <c r="J134" s="152">
        <f t="shared" si="16"/>
        <v>20</v>
      </c>
      <c r="K134" s="152"/>
      <c r="L134" s="152"/>
      <c r="M134" s="152">
        <v>20</v>
      </c>
      <c r="N134" s="152"/>
    </row>
    <row r="135" spans="1:14">
      <c r="A135" s="222" t="s">
        <v>14</v>
      </c>
      <c r="B135" s="222"/>
      <c r="C135" s="222"/>
      <c r="D135" s="222"/>
      <c r="E135" s="213">
        <f>H135+H136+H137+H139</f>
        <v>37945.599999999999</v>
      </c>
      <c r="F135" s="212"/>
      <c r="G135" s="10" t="s">
        <v>39</v>
      </c>
      <c r="H135" s="8">
        <f>SUM(K135:K138)</f>
        <v>0</v>
      </c>
      <c r="I135" s="98" t="s">
        <v>232</v>
      </c>
      <c r="J135" s="153">
        <f t="shared" si="16"/>
        <v>9486.4</v>
      </c>
      <c r="K135" s="153">
        <f t="shared" ref="K135:N138" si="18">K119+K123+K127+K131</f>
        <v>0</v>
      </c>
      <c r="L135" s="153">
        <f>L119+L123+L127+L131</f>
        <v>8502.4</v>
      </c>
      <c r="M135" s="153">
        <f>M119+M123+M127+M131</f>
        <v>984</v>
      </c>
      <c r="N135" s="153">
        <f t="shared" si="18"/>
        <v>0</v>
      </c>
    </row>
    <row r="136" spans="1:14">
      <c r="A136" s="222"/>
      <c r="B136" s="222"/>
      <c r="C136" s="222"/>
      <c r="D136" s="222"/>
      <c r="E136" s="213"/>
      <c r="F136" s="212"/>
      <c r="G136" s="98" t="s">
        <v>36</v>
      </c>
      <c r="H136" s="7">
        <f>SUM(L135:L138)</f>
        <v>34009.599999999999</v>
      </c>
      <c r="I136" s="98" t="s">
        <v>233</v>
      </c>
      <c r="J136" s="153">
        <f t="shared" si="16"/>
        <v>9486.4</v>
      </c>
      <c r="K136" s="153">
        <f t="shared" si="18"/>
        <v>0</v>
      </c>
      <c r="L136" s="153">
        <f t="shared" si="18"/>
        <v>8502.4</v>
      </c>
      <c r="M136" s="153">
        <f t="shared" si="18"/>
        <v>984</v>
      </c>
      <c r="N136" s="153">
        <f t="shared" si="18"/>
        <v>0</v>
      </c>
    </row>
    <row r="137" spans="1:14">
      <c r="A137" s="222"/>
      <c r="B137" s="222"/>
      <c r="C137" s="222"/>
      <c r="D137" s="222"/>
      <c r="E137" s="213"/>
      <c r="F137" s="212"/>
      <c r="G137" s="98" t="s">
        <v>35</v>
      </c>
      <c r="H137" s="7">
        <f>SUM(M135:M138)</f>
        <v>3936</v>
      </c>
      <c r="I137" s="98" t="s">
        <v>234</v>
      </c>
      <c r="J137" s="153">
        <f t="shared" si="16"/>
        <v>9486.4</v>
      </c>
      <c r="K137" s="153">
        <f t="shared" si="18"/>
        <v>0</v>
      </c>
      <c r="L137" s="153">
        <f t="shared" si="18"/>
        <v>8502.4</v>
      </c>
      <c r="M137" s="153">
        <f t="shared" si="18"/>
        <v>984</v>
      </c>
      <c r="N137" s="153">
        <f t="shared" si="18"/>
        <v>0</v>
      </c>
    </row>
    <row r="138" spans="1:14">
      <c r="A138" s="222"/>
      <c r="B138" s="222"/>
      <c r="C138" s="222"/>
      <c r="D138" s="222"/>
      <c r="E138" s="213"/>
      <c r="F138" s="212"/>
      <c r="G138" s="98" t="s">
        <v>38</v>
      </c>
      <c r="H138" s="7">
        <f>SUM(N134:N138)</f>
        <v>0</v>
      </c>
      <c r="I138" s="98" t="s">
        <v>235</v>
      </c>
      <c r="J138" s="153">
        <f t="shared" si="16"/>
        <v>9486.4</v>
      </c>
      <c r="K138" s="153">
        <f t="shared" si="18"/>
        <v>0</v>
      </c>
      <c r="L138" s="153">
        <f t="shared" si="18"/>
        <v>8502.4</v>
      </c>
      <c r="M138" s="153">
        <f t="shared" si="18"/>
        <v>984</v>
      </c>
      <c r="N138" s="153">
        <f t="shared" si="18"/>
        <v>0</v>
      </c>
    </row>
    <row r="139" spans="1:14">
      <c r="A139" s="222"/>
      <c r="B139" s="222"/>
      <c r="C139" s="222"/>
      <c r="D139" s="222"/>
      <c r="E139" s="213"/>
      <c r="F139" s="212"/>
      <c r="G139" s="98" t="s">
        <v>14</v>
      </c>
      <c r="H139" s="7"/>
      <c r="I139" s="98"/>
      <c r="J139" s="162">
        <f>SUM(J135:J138)</f>
        <v>37945.599999999999</v>
      </c>
      <c r="K139" s="162">
        <f>SUM(K135:K138)</f>
        <v>0</v>
      </c>
      <c r="L139" s="162">
        <f>SUM(L135:L138)</f>
        <v>34009.599999999999</v>
      </c>
      <c r="M139" s="162">
        <f>SUM(M135:M138)</f>
        <v>3936</v>
      </c>
      <c r="N139" s="162">
        <f>SUM(N135:N138)</f>
        <v>0</v>
      </c>
    </row>
    <row r="140" spans="1:14" ht="30" customHeight="1">
      <c r="A140" s="227" t="s">
        <v>259</v>
      </c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9"/>
    </row>
    <row r="141" spans="1:14" ht="12.75" customHeight="1">
      <c r="A141" s="207">
        <v>28</v>
      </c>
      <c r="B141" s="142"/>
      <c r="C141" s="209" t="s">
        <v>450</v>
      </c>
      <c r="D141" s="205" t="s">
        <v>22</v>
      </c>
      <c r="E141" s="207"/>
      <c r="F141" s="205"/>
      <c r="G141" s="143" t="s">
        <v>232</v>
      </c>
      <c r="H141" s="15"/>
      <c r="I141" s="143" t="s">
        <v>232</v>
      </c>
      <c r="J141" s="152">
        <f>K141+L141+M141+N141</f>
        <v>0</v>
      </c>
      <c r="K141" s="152"/>
      <c r="L141" s="152"/>
      <c r="M141" s="152"/>
      <c r="N141" s="152"/>
    </row>
    <row r="142" spans="1:14" ht="12.75" customHeight="1">
      <c r="A142" s="207"/>
      <c r="B142" s="142"/>
      <c r="C142" s="209"/>
      <c r="D142" s="206"/>
      <c r="E142" s="207"/>
      <c r="F142" s="206"/>
      <c r="G142" s="143" t="s">
        <v>233</v>
      </c>
      <c r="H142" s="15"/>
      <c r="I142" s="143" t="s">
        <v>233</v>
      </c>
      <c r="J142" s="152">
        <f>K142+L142+M142+N142</f>
        <v>0</v>
      </c>
      <c r="K142" s="152"/>
      <c r="L142" s="152"/>
      <c r="M142" s="152"/>
      <c r="N142" s="152"/>
    </row>
    <row r="143" spans="1:14" ht="12.75" customHeight="1">
      <c r="A143" s="207"/>
      <c r="B143" s="142"/>
      <c r="C143" s="209"/>
      <c r="D143" s="206"/>
      <c r="E143" s="207"/>
      <c r="F143" s="206"/>
      <c r="G143" s="143" t="s">
        <v>234</v>
      </c>
      <c r="H143" s="15"/>
      <c r="I143" s="143" t="s">
        <v>234</v>
      </c>
      <c r="J143" s="152">
        <f>K143+L143+M143+N143</f>
        <v>0</v>
      </c>
      <c r="K143" s="152"/>
      <c r="L143" s="152"/>
      <c r="M143" s="152"/>
      <c r="N143" s="152"/>
    </row>
    <row r="144" spans="1:14" ht="12.75" customHeight="1">
      <c r="A144" s="207"/>
      <c r="B144" s="142"/>
      <c r="C144" s="209"/>
      <c r="D144" s="206"/>
      <c r="E144" s="207"/>
      <c r="F144" s="206"/>
      <c r="G144" s="143" t="s">
        <v>235</v>
      </c>
      <c r="H144" s="15"/>
      <c r="I144" s="143" t="s">
        <v>235</v>
      </c>
      <c r="J144" s="152">
        <f>K144+L144+M144+N144</f>
        <v>0</v>
      </c>
      <c r="K144" s="152"/>
      <c r="L144" s="152"/>
      <c r="M144" s="152"/>
      <c r="N144" s="152"/>
    </row>
    <row r="145" spans="1:14">
      <c r="A145" s="205">
        <v>30</v>
      </c>
      <c r="B145" s="142"/>
      <c r="C145" s="209" t="s">
        <v>314</v>
      </c>
      <c r="D145" s="205" t="s">
        <v>22</v>
      </c>
      <c r="E145" s="205"/>
      <c r="F145" s="205"/>
      <c r="G145" s="143" t="s">
        <v>232</v>
      </c>
      <c r="H145" s="15"/>
      <c r="I145" s="143" t="s">
        <v>232</v>
      </c>
      <c r="J145" s="152">
        <f t="shared" ref="J145:J153" si="19">K145+L145+M145+N145</f>
        <v>655.54</v>
      </c>
      <c r="K145" s="152"/>
      <c r="L145" s="152"/>
      <c r="M145" s="152">
        <v>655.54</v>
      </c>
      <c r="N145" s="152"/>
    </row>
    <row r="146" spans="1:14">
      <c r="A146" s="206"/>
      <c r="B146" s="142"/>
      <c r="C146" s="209"/>
      <c r="D146" s="206"/>
      <c r="E146" s="206"/>
      <c r="F146" s="206"/>
      <c r="G146" s="143" t="s">
        <v>233</v>
      </c>
      <c r="H146" s="15"/>
      <c r="I146" s="143" t="s">
        <v>233</v>
      </c>
      <c r="J146" s="152">
        <f t="shared" si="19"/>
        <v>655.54</v>
      </c>
      <c r="K146" s="152"/>
      <c r="L146" s="152"/>
      <c r="M146" s="152">
        <v>655.54</v>
      </c>
      <c r="N146" s="152"/>
    </row>
    <row r="147" spans="1:14">
      <c r="A147" s="206"/>
      <c r="B147" s="142"/>
      <c r="C147" s="209"/>
      <c r="D147" s="206"/>
      <c r="E147" s="206"/>
      <c r="F147" s="206"/>
      <c r="G147" s="143" t="s">
        <v>234</v>
      </c>
      <c r="H147" s="15"/>
      <c r="I147" s="143" t="s">
        <v>234</v>
      </c>
      <c r="J147" s="152">
        <f t="shared" si="19"/>
        <v>655.54</v>
      </c>
      <c r="K147" s="152"/>
      <c r="L147" s="152"/>
      <c r="M147" s="152">
        <v>655.54</v>
      </c>
      <c r="N147" s="152"/>
    </row>
    <row r="148" spans="1:14">
      <c r="A148" s="206"/>
      <c r="B148" s="142"/>
      <c r="C148" s="209"/>
      <c r="D148" s="206"/>
      <c r="E148" s="206"/>
      <c r="F148" s="206"/>
      <c r="G148" s="143" t="s">
        <v>235</v>
      </c>
      <c r="H148" s="15"/>
      <c r="I148" s="143" t="s">
        <v>235</v>
      </c>
      <c r="J148" s="152">
        <f t="shared" si="19"/>
        <v>655.54</v>
      </c>
      <c r="K148" s="152"/>
      <c r="L148" s="152"/>
      <c r="M148" s="152">
        <v>655.54</v>
      </c>
      <c r="N148" s="152"/>
    </row>
    <row r="149" spans="1:14">
      <c r="A149" s="207">
        <v>31</v>
      </c>
      <c r="B149" s="142"/>
      <c r="C149" s="209" t="s">
        <v>313</v>
      </c>
      <c r="D149" s="205" t="s">
        <v>22</v>
      </c>
      <c r="E149" s="205"/>
      <c r="F149" s="205"/>
      <c r="G149" s="143" t="s">
        <v>232</v>
      </c>
      <c r="H149" s="15"/>
      <c r="I149" s="143" t="s">
        <v>232</v>
      </c>
      <c r="J149" s="152">
        <f t="shared" si="19"/>
        <v>0</v>
      </c>
      <c r="K149" s="152"/>
      <c r="L149" s="152"/>
      <c r="M149" s="152"/>
      <c r="N149" s="152"/>
    </row>
    <row r="150" spans="1:14">
      <c r="A150" s="207"/>
      <c r="B150" s="142"/>
      <c r="C150" s="209"/>
      <c r="D150" s="206"/>
      <c r="E150" s="206"/>
      <c r="F150" s="206"/>
      <c r="G150" s="143" t="s">
        <v>233</v>
      </c>
      <c r="H150" s="15"/>
      <c r="I150" s="143" t="s">
        <v>233</v>
      </c>
      <c r="J150" s="152">
        <f t="shared" si="19"/>
        <v>0</v>
      </c>
      <c r="K150" s="152"/>
      <c r="L150" s="152"/>
      <c r="M150" s="152"/>
      <c r="N150" s="152"/>
    </row>
    <row r="151" spans="1:14">
      <c r="A151" s="207"/>
      <c r="B151" s="142"/>
      <c r="C151" s="209"/>
      <c r="D151" s="206"/>
      <c r="E151" s="206"/>
      <c r="F151" s="206"/>
      <c r="G151" s="143" t="s">
        <v>234</v>
      </c>
      <c r="H151" s="15"/>
      <c r="I151" s="143" t="s">
        <v>234</v>
      </c>
      <c r="J151" s="152">
        <f t="shared" si="19"/>
        <v>0</v>
      </c>
      <c r="K151" s="152"/>
      <c r="L151" s="152"/>
      <c r="M151" s="152"/>
      <c r="N151" s="152"/>
    </row>
    <row r="152" spans="1:14">
      <c r="A152" s="207"/>
      <c r="B152" s="142"/>
      <c r="C152" s="209"/>
      <c r="D152" s="206"/>
      <c r="E152" s="206"/>
      <c r="F152" s="206"/>
      <c r="G152" s="143" t="s">
        <v>235</v>
      </c>
      <c r="H152" s="15"/>
      <c r="I152" s="143" t="s">
        <v>235</v>
      </c>
      <c r="J152" s="152">
        <f t="shared" si="19"/>
        <v>0</v>
      </c>
      <c r="K152" s="152"/>
      <c r="L152" s="152"/>
      <c r="M152" s="152"/>
      <c r="N152" s="152"/>
    </row>
    <row r="153" spans="1:14" ht="14.25" customHeight="1">
      <c r="A153" s="225">
        <v>32</v>
      </c>
      <c r="B153" s="142"/>
      <c r="C153" s="223" t="s">
        <v>242</v>
      </c>
      <c r="D153" s="205" t="s">
        <v>10</v>
      </c>
      <c r="E153" s="207"/>
      <c r="F153" s="207"/>
      <c r="G153" s="143" t="s">
        <v>232</v>
      </c>
      <c r="H153" s="15"/>
      <c r="I153" s="143" t="s">
        <v>232</v>
      </c>
      <c r="J153" s="152">
        <f t="shared" si="19"/>
        <v>0</v>
      </c>
      <c r="K153" s="152"/>
      <c r="L153" s="152"/>
      <c r="M153" s="152"/>
      <c r="N153" s="152"/>
    </row>
    <row r="154" spans="1:14">
      <c r="A154" s="226"/>
      <c r="B154" s="142"/>
      <c r="C154" s="224"/>
      <c r="D154" s="206"/>
      <c r="E154" s="207"/>
      <c r="F154" s="207"/>
      <c r="G154" s="143" t="s">
        <v>233</v>
      </c>
      <c r="H154" s="15"/>
      <c r="I154" s="143" t="s">
        <v>233</v>
      </c>
      <c r="J154" s="152">
        <f t="shared" ref="J154:J156" si="20">K154+L154+M154+N154</f>
        <v>0</v>
      </c>
      <c r="K154" s="152"/>
      <c r="L154" s="152"/>
      <c r="M154" s="152"/>
      <c r="N154" s="152"/>
    </row>
    <row r="155" spans="1:14">
      <c r="A155" s="226"/>
      <c r="B155" s="142"/>
      <c r="C155" s="224"/>
      <c r="D155" s="206"/>
      <c r="E155" s="207"/>
      <c r="F155" s="207"/>
      <c r="G155" s="143" t="s">
        <v>234</v>
      </c>
      <c r="H155" s="15"/>
      <c r="I155" s="143" t="s">
        <v>234</v>
      </c>
      <c r="J155" s="152">
        <f t="shared" si="20"/>
        <v>0</v>
      </c>
      <c r="K155" s="152"/>
      <c r="L155" s="152"/>
      <c r="M155" s="152"/>
      <c r="N155" s="152"/>
    </row>
    <row r="156" spans="1:14">
      <c r="A156" s="226"/>
      <c r="B156" s="142"/>
      <c r="C156" s="224"/>
      <c r="D156" s="206"/>
      <c r="E156" s="207"/>
      <c r="F156" s="207"/>
      <c r="G156" s="143" t="s">
        <v>235</v>
      </c>
      <c r="H156" s="15"/>
      <c r="I156" s="143" t="s">
        <v>235</v>
      </c>
      <c r="J156" s="152">
        <f t="shared" si="20"/>
        <v>0</v>
      </c>
      <c r="K156" s="152"/>
      <c r="L156" s="152"/>
      <c r="M156" s="152"/>
      <c r="N156" s="152"/>
    </row>
    <row r="157" spans="1:14" s="164" customFormat="1" ht="14.25" customHeight="1">
      <c r="A157" s="222" t="s">
        <v>14</v>
      </c>
      <c r="B157" s="222"/>
      <c r="C157" s="222"/>
      <c r="D157" s="222"/>
      <c r="E157" s="213">
        <f>H157+H158+H159+H160</f>
        <v>2622.16</v>
      </c>
      <c r="F157" s="212"/>
      <c r="G157" s="10" t="s">
        <v>39</v>
      </c>
      <c r="H157" s="8">
        <f>SUM(K157:K161)</f>
        <v>0</v>
      </c>
      <c r="I157" s="143" t="s">
        <v>232</v>
      </c>
      <c r="J157" s="153">
        <f t="shared" ref="J157:J160" si="21">K157+L157+M157+N157</f>
        <v>655.54</v>
      </c>
      <c r="K157" s="153">
        <f>K141+K145+K149+K153</f>
        <v>0</v>
      </c>
      <c r="L157" s="153">
        <f t="shared" ref="L157:N157" si="22">L141+L145+L149+L153</f>
        <v>0</v>
      </c>
      <c r="M157" s="153">
        <f t="shared" si="22"/>
        <v>655.54</v>
      </c>
      <c r="N157" s="153">
        <f t="shared" si="22"/>
        <v>0</v>
      </c>
    </row>
    <row r="158" spans="1:14" s="164" customFormat="1" ht="14.25" customHeight="1">
      <c r="A158" s="222"/>
      <c r="B158" s="222"/>
      <c r="C158" s="222"/>
      <c r="D158" s="222"/>
      <c r="E158" s="213"/>
      <c r="F158" s="212"/>
      <c r="G158" s="98" t="s">
        <v>36</v>
      </c>
      <c r="H158" s="7">
        <f>SUM(L157:L160)</f>
        <v>0</v>
      </c>
      <c r="I158" s="143" t="s">
        <v>233</v>
      </c>
      <c r="J158" s="153">
        <f t="shared" si="21"/>
        <v>655.54</v>
      </c>
      <c r="K158" s="153">
        <f>K142+K146+K150+K154</f>
        <v>0</v>
      </c>
      <c r="L158" s="153">
        <f t="shared" ref="L158:N158" si="23">L142+L146+L150+L154</f>
        <v>0</v>
      </c>
      <c r="M158" s="153">
        <f t="shared" si="23"/>
        <v>655.54</v>
      </c>
      <c r="N158" s="153">
        <f t="shared" si="23"/>
        <v>0</v>
      </c>
    </row>
    <row r="159" spans="1:14" s="164" customFormat="1" ht="14.25" customHeight="1">
      <c r="A159" s="222"/>
      <c r="B159" s="222"/>
      <c r="C159" s="222"/>
      <c r="D159" s="222"/>
      <c r="E159" s="213"/>
      <c r="F159" s="212"/>
      <c r="G159" s="98" t="s">
        <v>35</v>
      </c>
      <c r="H159" s="184">
        <f>M157+M158+M159+M160</f>
        <v>2622.16</v>
      </c>
      <c r="I159" s="143" t="s">
        <v>234</v>
      </c>
      <c r="J159" s="153">
        <f t="shared" si="21"/>
        <v>655.54</v>
      </c>
      <c r="K159" s="153">
        <f>K143+K147+K151+K155</f>
        <v>0</v>
      </c>
      <c r="L159" s="153">
        <f t="shared" ref="L159:N159" si="24">L143+L147+L151+L155</f>
        <v>0</v>
      </c>
      <c r="M159" s="153">
        <f t="shared" si="24"/>
        <v>655.54</v>
      </c>
      <c r="N159" s="153">
        <f t="shared" si="24"/>
        <v>0</v>
      </c>
    </row>
    <row r="160" spans="1:14" s="164" customFormat="1" ht="14.25" customHeight="1">
      <c r="A160" s="222"/>
      <c r="B160" s="222"/>
      <c r="C160" s="222"/>
      <c r="D160" s="222"/>
      <c r="E160" s="213"/>
      <c r="F160" s="212"/>
      <c r="G160" s="98" t="s">
        <v>322</v>
      </c>
      <c r="H160" s="7">
        <f>N157+N158+N159+N160</f>
        <v>0</v>
      </c>
      <c r="I160" s="143" t="s">
        <v>235</v>
      </c>
      <c r="J160" s="153">
        <f t="shared" si="21"/>
        <v>655.54</v>
      </c>
      <c r="K160" s="153">
        <f>K144+K148+K152+K156</f>
        <v>0</v>
      </c>
      <c r="L160" s="153">
        <f t="shared" ref="L160:N160" si="25">L144+L148+L152+L156</f>
        <v>0</v>
      </c>
      <c r="M160" s="153">
        <f t="shared" si="25"/>
        <v>655.54</v>
      </c>
      <c r="N160" s="153">
        <f t="shared" si="25"/>
        <v>0</v>
      </c>
    </row>
    <row r="161" spans="1:14" s="164" customFormat="1">
      <c r="A161" s="222"/>
      <c r="B161" s="222"/>
      <c r="C161" s="222"/>
      <c r="D161" s="222"/>
      <c r="E161" s="213"/>
      <c r="F161" s="212"/>
      <c r="G161" s="143" t="s">
        <v>14</v>
      </c>
      <c r="H161" s="7"/>
      <c r="I161" s="143"/>
      <c r="J161" s="162">
        <f>SUM(J157:J160)</f>
        <v>2622.16</v>
      </c>
      <c r="K161" s="162">
        <f>SUM(K157:K160)</f>
        <v>0</v>
      </c>
      <c r="L161" s="162">
        <f>SUM(L157:L160)</f>
        <v>0</v>
      </c>
      <c r="M161" s="162">
        <f>SUM(M157:M160)</f>
        <v>2622.16</v>
      </c>
      <c r="N161" s="162">
        <f>SUM(N157:N160)</f>
        <v>0</v>
      </c>
    </row>
    <row r="162" spans="1:14" ht="12.75" customHeight="1">
      <c r="A162" s="222" t="s">
        <v>261</v>
      </c>
      <c r="B162" s="222"/>
      <c r="C162" s="222"/>
      <c r="D162" s="222"/>
      <c r="E162" s="213">
        <f>H162+H163+H164+H166</f>
        <v>640045.01</v>
      </c>
      <c r="F162" s="212"/>
      <c r="G162" s="10" t="s">
        <v>39</v>
      </c>
      <c r="H162" s="8">
        <f>K162+K163+K164+K165</f>
        <v>0</v>
      </c>
      <c r="I162" s="98" t="s">
        <v>232</v>
      </c>
      <c r="J162" s="153">
        <f>K162+L162+M162+N162</f>
        <v>161316.4</v>
      </c>
      <c r="K162" s="153">
        <f t="shared" ref="K162:N164" si="26">K113+K135+K157</f>
        <v>0</v>
      </c>
      <c r="L162" s="153">
        <f t="shared" si="26"/>
        <v>120360.3</v>
      </c>
      <c r="M162" s="153">
        <f t="shared" si="26"/>
        <v>40956.1</v>
      </c>
      <c r="N162" s="153">
        <f t="shared" si="26"/>
        <v>0</v>
      </c>
    </row>
    <row r="163" spans="1:14" ht="12.75" customHeight="1">
      <c r="A163" s="222"/>
      <c r="B163" s="222"/>
      <c r="C163" s="222"/>
      <c r="D163" s="222"/>
      <c r="E163" s="213"/>
      <c r="F163" s="212"/>
      <c r="G163" s="98" t="s">
        <v>36</v>
      </c>
      <c r="H163" s="7">
        <f>L162+L163+L164+L165</f>
        <v>488505.76</v>
      </c>
      <c r="I163" s="98" t="s">
        <v>233</v>
      </c>
      <c r="J163" s="153">
        <f t="shared" ref="J163:J164" si="27">K163+L163+M163+N163</f>
        <v>159482.39000000001</v>
      </c>
      <c r="K163" s="153">
        <f t="shared" si="26"/>
        <v>0</v>
      </c>
      <c r="L163" s="153">
        <f t="shared" si="26"/>
        <v>120779.64</v>
      </c>
      <c r="M163" s="153">
        <f t="shared" si="26"/>
        <v>38702.75</v>
      </c>
      <c r="N163" s="153">
        <f t="shared" si="26"/>
        <v>0</v>
      </c>
    </row>
    <row r="164" spans="1:14" ht="12.75" customHeight="1">
      <c r="A164" s="222"/>
      <c r="B164" s="222"/>
      <c r="C164" s="222"/>
      <c r="D164" s="222"/>
      <c r="E164" s="213"/>
      <c r="F164" s="212"/>
      <c r="G164" s="98" t="s">
        <v>35</v>
      </c>
      <c r="H164" s="7">
        <f>M162+M163+M164+M165</f>
        <v>151539.25</v>
      </c>
      <c r="I164" s="98" t="s">
        <v>234</v>
      </c>
      <c r="J164" s="153">
        <f t="shared" si="27"/>
        <v>159623.10999999999</v>
      </c>
      <c r="K164" s="153">
        <f t="shared" si="26"/>
        <v>0</v>
      </c>
      <c r="L164" s="153">
        <f t="shared" si="26"/>
        <v>123682.91</v>
      </c>
      <c r="M164" s="153">
        <f t="shared" si="26"/>
        <v>35940.199999999997</v>
      </c>
      <c r="N164" s="153">
        <f t="shared" si="26"/>
        <v>0</v>
      </c>
    </row>
    <row r="165" spans="1:14" ht="12.75" customHeight="1">
      <c r="A165" s="222"/>
      <c r="B165" s="222"/>
      <c r="C165" s="222"/>
      <c r="D165" s="222"/>
      <c r="E165" s="213"/>
      <c r="F165" s="212"/>
      <c r="G165" s="98" t="s">
        <v>322</v>
      </c>
      <c r="H165" s="7">
        <f>N162+N163+N164+N165</f>
        <v>0</v>
      </c>
      <c r="I165" s="98" t="s">
        <v>235</v>
      </c>
      <c r="J165" s="153">
        <f>K165+L165+M165+N165</f>
        <v>159623.10999999999</v>
      </c>
      <c r="K165" s="153">
        <f>K117+K138+K160</f>
        <v>0</v>
      </c>
      <c r="L165" s="153">
        <f>L116+L138+L160</f>
        <v>123682.91</v>
      </c>
      <c r="M165" s="153">
        <f>M116+M138+M160</f>
        <v>35940.199999999997</v>
      </c>
      <c r="N165" s="153">
        <f>N117+N138+N160</f>
        <v>0</v>
      </c>
    </row>
    <row r="166" spans="1:14" ht="12.75" customHeight="1">
      <c r="A166" s="222"/>
      <c r="B166" s="222"/>
      <c r="C166" s="222"/>
      <c r="D166" s="222"/>
      <c r="E166" s="213"/>
      <c r="F166" s="212"/>
      <c r="G166" s="98" t="s">
        <v>14</v>
      </c>
      <c r="H166" s="7"/>
      <c r="I166" s="98"/>
      <c r="J166" s="153">
        <f>K166+L166+M166+N166</f>
        <v>640045.01</v>
      </c>
      <c r="K166" s="153">
        <f>K162+K163+K164+K165</f>
        <v>0</v>
      </c>
      <c r="L166" s="153">
        <f>L162+L163+L164+L165</f>
        <v>488505.76</v>
      </c>
      <c r="M166" s="153">
        <f>M162+M163+M164+M165</f>
        <v>151539.25</v>
      </c>
      <c r="N166" s="153">
        <f>N162+N163+N164+N165</f>
        <v>0</v>
      </c>
    </row>
    <row r="167" spans="1:14" ht="23.25" customHeight="1">
      <c r="A167" s="256" t="s">
        <v>470</v>
      </c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8"/>
    </row>
    <row r="168" spans="1:14" s="170" customFormat="1" ht="24.75" customHeight="1">
      <c r="A168" s="219" t="s">
        <v>472</v>
      </c>
      <c r="B168" s="220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1"/>
    </row>
    <row r="169" spans="1:14" s="171" customFormat="1" ht="14.25" customHeight="1">
      <c r="A169" s="210">
        <v>33</v>
      </c>
      <c r="B169" s="173"/>
      <c r="C169" s="211" t="s">
        <v>224</v>
      </c>
      <c r="D169" s="210" t="s">
        <v>22</v>
      </c>
      <c r="E169" s="210" t="s">
        <v>466</v>
      </c>
      <c r="F169" s="210" t="s">
        <v>11</v>
      </c>
      <c r="G169" s="174" t="s">
        <v>232</v>
      </c>
      <c r="H169" s="175">
        <v>0.7</v>
      </c>
      <c r="I169" s="174" t="s">
        <v>232</v>
      </c>
      <c r="J169" s="176">
        <f t="shared" ref="J169:J172" si="28">K169+L169+M169+N169</f>
        <v>9548.9</v>
      </c>
      <c r="K169" s="176"/>
      <c r="L169" s="176">
        <f>(7610.5)</f>
        <v>7610.5</v>
      </c>
      <c r="M169" s="176">
        <f>(1938.4)</f>
        <v>1938.4</v>
      </c>
      <c r="N169" s="176"/>
    </row>
    <row r="170" spans="1:14" s="171" customFormat="1">
      <c r="A170" s="210"/>
      <c r="B170" s="173"/>
      <c r="C170" s="211"/>
      <c r="D170" s="210"/>
      <c r="E170" s="210"/>
      <c r="F170" s="210"/>
      <c r="G170" s="174" t="s">
        <v>233</v>
      </c>
      <c r="H170" s="175">
        <v>0.75</v>
      </c>
      <c r="I170" s="174" t="s">
        <v>233</v>
      </c>
      <c r="J170" s="176">
        <f t="shared" si="28"/>
        <v>15280</v>
      </c>
      <c r="K170" s="176"/>
      <c r="L170" s="176">
        <f>7640</f>
        <v>7640</v>
      </c>
      <c r="M170" s="176">
        <f>7640</f>
        <v>7640</v>
      </c>
      <c r="N170" s="176"/>
    </row>
    <row r="171" spans="1:14" s="171" customFormat="1">
      <c r="A171" s="210"/>
      <c r="B171" s="173"/>
      <c r="C171" s="211"/>
      <c r="D171" s="210"/>
      <c r="E171" s="210"/>
      <c r="F171" s="210"/>
      <c r="G171" s="174" t="s">
        <v>234</v>
      </c>
      <c r="H171" s="175">
        <v>0.8</v>
      </c>
      <c r="I171" s="174" t="s">
        <v>234</v>
      </c>
      <c r="J171" s="176">
        <f t="shared" si="28"/>
        <v>15684.8</v>
      </c>
      <c r="K171" s="176"/>
      <c r="L171" s="176">
        <f>7842.4</f>
        <v>7842.4</v>
      </c>
      <c r="M171" s="176">
        <f>7842.4</f>
        <v>7842.4</v>
      </c>
      <c r="N171" s="176"/>
    </row>
    <row r="172" spans="1:14" s="171" customFormat="1">
      <c r="A172" s="210"/>
      <c r="B172" s="173"/>
      <c r="C172" s="211"/>
      <c r="D172" s="210"/>
      <c r="E172" s="210"/>
      <c r="F172" s="210"/>
      <c r="G172" s="174" t="s">
        <v>235</v>
      </c>
      <c r="H172" s="175">
        <v>0.8</v>
      </c>
      <c r="I172" s="174" t="s">
        <v>235</v>
      </c>
      <c r="J172" s="176">
        <f t="shared" si="28"/>
        <v>15684.8</v>
      </c>
      <c r="K172" s="176"/>
      <c r="L172" s="176">
        <f>L171</f>
        <v>7842.4</v>
      </c>
      <c r="M172" s="176">
        <f>M171</f>
        <v>7842.4</v>
      </c>
      <c r="N172" s="176"/>
    </row>
    <row r="173" spans="1:14" s="170" customFormat="1" ht="16.5">
      <c r="A173" s="219" t="s">
        <v>480</v>
      </c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1"/>
    </row>
    <row r="174" spans="1:14" ht="15" customHeight="1">
      <c r="A174" s="210">
        <v>34</v>
      </c>
      <c r="B174" s="173"/>
      <c r="C174" s="211" t="s">
        <v>464</v>
      </c>
      <c r="D174" s="210" t="s">
        <v>22</v>
      </c>
      <c r="E174" s="210" t="s">
        <v>18</v>
      </c>
      <c r="F174" s="210" t="s">
        <v>11</v>
      </c>
      <c r="G174" s="174" t="s">
        <v>232</v>
      </c>
      <c r="H174" s="175"/>
      <c r="I174" s="174" t="s">
        <v>232</v>
      </c>
      <c r="J174" s="176">
        <f t="shared" ref="J174:J177" si="29">K174+L174+M174+N174</f>
        <v>0</v>
      </c>
      <c r="K174" s="176"/>
      <c r="L174" s="176"/>
      <c r="M174" s="176"/>
      <c r="N174" s="176"/>
    </row>
    <row r="175" spans="1:14">
      <c r="A175" s="210"/>
      <c r="B175" s="173"/>
      <c r="C175" s="211"/>
      <c r="D175" s="210"/>
      <c r="E175" s="210"/>
      <c r="F175" s="210"/>
      <c r="G175" s="174" t="s">
        <v>233</v>
      </c>
      <c r="H175" s="175"/>
      <c r="I175" s="174" t="s">
        <v>233</v>
      </c>
      <c r="J175" s="176">
        <f t="shared" si="29"/>
        <v>0</v>
      </c>
      <c r="K175" s="176"/>
      <c r="L175" s="176"/>
      <c r="M175" s="176"/>
      <c r="N175" s="176"/>
    </row>
    <row r="176" spans="1:14">
      <c r="A176" s="210"/>
      <c r="B176" s="173"/>
      <c r="C176" s="211"/>
      <c r="D176" s="210"/>
      <c r="E176" s="210"/>
      <c r="F176" s="210"/>
      <c r="G176" s="174" t="s">
        <v>234</v>
      </c>
      <c r="H176" s="175"/>
      <c r="I176" s="174" t="s">
        <v>234</v>
      </c>
      <c r="J176" s="176">
        <f t="shared" si="29"/>
        <v>0</v>
      </c>
      <c r="K176" s="176"/>
      <c r="L176" s="176"/>
      <c r="M176" s="176"/>
      <c r="N176" s="176"/>
    </row>
    <row r="177" spans="1:14">
      <c r="A177" s="210"/>
      <c r="B177" s="173"/>
      <c r="C177" s="211"/>
      <c r="D177" s="210"/>
      <c r="E177" s="210"/>
      <c r="F177" s="210"/>
      <c r="G177" s="174" t="s">
        <v>235</v>
      </c>
      <c r="H177" s="175"/>
      <c r="I177" s="174" t="s">
        <v>235</v>
      </c>
      <c r="J177" s="176">
        <f t="shared" si="29"/>
        <v>0</v>
      </c>
      <c r="K177" s="176"/>
      <c r="L177" s="176"/>
      <c r="M177" s="176"/>
      <c r="N177" s="176"/>
    </row>
    <row r="178" spans="1:14" s="171" customFormat="1" ht="12.75" customHeight="1">
      <c r="A178" s="210">
        <v>35</v>
      </c>
      <c r="B178" s="177"/>
      <c r="C178" s="216" t="s">
        <v>260</v>
      </c>
      <c r="D178" s="210" t="s">
        <v>16</v>
      </c>
      <c r="E178" s="210"/>
      <c r="F178" s="210"/>
      <c r="G178" s="174" t="s">
        <v>232</v>
      </c>
      <c r="H178" s="175"/>
      <c r="I178" s="174" t="s">
        <v>232</v>
      </c>
      <c r="J178" s="176">
        <f t="shared" ref="J178:J181" si="30">K178+L178+M178+N178</f>
        <v>50</v>
      </c>
      <c r="K178" s="176"/>
      <c r="L178" s="176"/>
      <c r="M178" s="176">
        <v>50</v>
      </c>
      <c r="N178" s="176"/>
    </row>
    <row r="179" spans="1:14" s="171" customFormat="1">
      <c r="A179" s="210"/>
      <c r="B179" s="177"/>
      <c r="C179" s="216"/>
      <c r="D179" s="210"/>
      <c r="E179" s="210"/>
      <c r="F179" s="210"/>
      <c r="G179" s="174" t="s">
        <v>233</v>
      </c>
      <c r="H179" s="175"/>
      <c r="I179" s="174" t="s">
        <v>233</v>
      </c>
      <c r="J179" s="176">
        <f t="shared" si="30"/>
        <v>50</v>
      </c>
      <c r="K179" s="176"/>
      <c r="L179" s="176"/>
      <c r="M179" s="176">
        <v>50</v>
      </c>
      <c r="N179" s="176"/>
    </row>
    <row r="180" spans="1:14" s="171" customFormat="1">
      <c r="A180" s="210"/>
      <c r="B180" s="177"/>
      <c r="C180" s="216"/>
      <c r="D180" s="210"/>
      <c r="E180" s="210"/>
      <c r="F180" s="210"/>
      <c r="G180" s="174" t="s">
        <v>234</v>
      </c>
      <c r="H180" s="175"/>
      <c r="I180" s="174" t="s">
        <v>234</v>
      </c>
      <c r="J180" s="176">
        <f t="shared" si="30"/>
        <v>50</v>
      </c>
      <c r="K180" s="176"/>
      <c r="L180" s="176"/>
      <c r="M180" s="176">
        <v>50</v>
      </c>
      <c r="N180" s="176"/>
    </row>
    <row r="181" spans="1:14" s="171" customFormat="1">
      <c r="A181" s="210"/>
      <c r="B181" s="177"/>
      <c r="C181" s="216"/>
      <c r="D181" s="210"/>
      <c r="E181" s="210"/>
      <c r="F181" s="210"/>
      <c r="G181" s="174" t="s">
        <v>235</v>
      </c>
      <c r="H181" s="175"/>
      <c r="I181" s="174" t="s">
        <v>235</v>
      </c>
      <c r="J181" s="176">
        <f t="shared" si="30"/>
        <v>50</v>
      </c>
      <c r="K181" s="176"/>
      <c r="L181" s="176"/>
      <c r="M181" s="176">
        <v>50</v>
      </c>
      <c r="N181" s="176"/>
    </row>
    <row r="182" spans="1:14" s="171" customFormat="1">
      <c r="A182" s="210">
        <v>36</v>
      </c>
      <c r="B182" s="177"/>
      <c r="C182" s="216" t="s">
        <v>240</v>
      </c>
      <c r="D182" s="210" t="s">
        <v>16</v>
      </c>
      <c r="E182" s="214"/>
      <c r="F182" s="214"/>
      <c r="G182" s="181" t="s">
        <v>232</v>
      </c>
      <c r="H182" s="175"/>
      <c r="I182" s="181" t="s">
        <v>232</v>
      </c>
      <c r="J182" s="176">
        <f t="shared" ref="J182:J185" si="31">K182+L182+M182+N182</f>
        <v>737.1</v>
      </c>
      <c r="K182" s="176"/>
      <c r="L182" s="176">
        <v>737.1</v>
      </c>
      <c r="M182" s="176"/>
      <c r="N182" s="176"/>
    </row>
    <row r="183" spans="1:14" s="171" customFormat="1">
      <c r="A183" s="210"/>
      <c r="B183" s="177"/>
      <c r="C183" s="216"/>
      <c r="D183" s="210"/>
      <c r="E183" s="215"/>
      <c r="F183" s="215"/>
      <c r="G183" s="181" t="s">
        <v>233</v>
      </c>
      <c r="H183" s="175"/>
      <c r="I183" s="181" t="s">
        <v>233</v>
      </c>
      <c r="J183" s="176">
        <f t="shared" si="31"/>
        <v>737.1</v>
      </c>
      <c r="K183" s="176"/>
      <c r="L183" s="176">
        <v>737.1</v>
      </c>
      <c r="M183" s="176"/>
      <c r="N183" s="176"/>
    </row>
    <row r="184" spans="1:14" s="171" customFormat="1">
      <c r="A184" s="210"/>
      <c r="B184" s="177"/>
      <c r="C184" s="216"/>
      <c r="D184" s="210"/>
      <c r="E184" s="215"/>
      <c r="F184" s="215"/>
      <c r="G184" s="181" t="s">
        <v>234</v>
      </c>
      <c r="H184" s="175"/>
      <c r="I184" s="181" t="s">
        <v>234</v>
      </c>
      <c r="J184" s="176">
        <f t="shared" si="31"/>
        <v>737.1</v>
      </c>
      <c r="K184" s="176"/>
      <c r="L184" s="176">
        <v>737.1</v>
      </c>
      <c r="M184" s="176"/>
      <c r="N184" s="176"/>
    </row>
    <row r="185" spans="1:14" s="171" customFormat="1">
      <c r="A185" s="210"/>
      <c r="B185" s="177"/>
      <c r="C185" s="216"/>
      <c r="D185" s="210"/>
      <c r="E185" s="217"/>
      <c r="F185" s="217"/>
      <c r="G185" s="181" t="s">
        <v>235</v>
      </c>
      <c r="H185" s="175"/>
      <c r="I185" s="181" t="s">
        <v>235</v>
      </c>
      <c r="J185" s="176">
        <f t="shared" si="31"/>
        <v>737.1</v>
      </c>
      <c r="K185" s="176"/>
      <c r="L185" s="176">
        <v>737.1</v>
      </c>
      <c r="M185" s="176"/>
      <c r="N185" s="176"/>
    </row>
    <row r="186" spans="1:14" s="170" customFormat="1" ht="19.5" customHeight="1">
      <c r="A186" s="219" t="s">
        <v>465</v>
      </c>
      <c r="B186" s="220"/>
      <c r="C186" s="220"/>
      <c r="D186" s="220"/>
      <c r="E186" s="220"/>
      <c r="F186" s="220"/>
      <c r="G186" s="220"/>
      <c r="H186" s="220"/>
      <c r="I186" s="220"/>
      <c r="J186" s="220"/>
      <c r="K186" s="220"/>
      <c r="L186" s="220"/>
      <c r="M186" s="220"/>
      <c r="N186" s="221"/>
    </row>
    <row r="187" spans="1:14" ht="12.75" customHeight="1">
      <c r="A187" s="210">
        <v>37</v>
      </c>
      <c r="B187" s="173"/>
      <c r="C187" s="211" t="s">
        <v>450</v>
      </c>
      <c r="D187" s="214" t="s">
        <v>22</v>
      </c>
      <c r="E187" s="210"/>
      <c r="F187" s="214"/>
      <c r="G187" s="174" t="s">
        <v>232</v>
      </c>
      <c r="H187" s="175"/>
      <c r="I187" s="174" t="s">
        <v>232</v>
      </c>
      <c r="J187" s="176">
        <f t="shared" ref="J187:J194" si="32">K187+L187+M187+N187</f>
        <v>0</v>
      </c>
      <c r="K187" s="176"/>
      <c r="L187" s="176"/>
      <c r="M187" s="176"/>
      <c r="N187" s="176"/>
    </row>
    <row r="188" spans="1:14" ht="12.75" customHeight="1">
      <c r="A188" s="210"/>
      <c r="B188" s="173"/>
      <c r="C188" s="211"/>
      <c r="D188" s="215"/>
      <c r="E188" s="210"/>
      <c r="F188" s="215"/>
      <c r="G188" s="174" t="s">
        <v>233</v>
      </c>
      <c r="H188" s="175"/>
      <c r="I188" s="174" t="s">
        <v>233</v>
      </c>
      <c r="J188" s="176">
        <f t="shared" si="32"/>
        <v>0</v>
      </c>
      <c r="K188" s="176"/>
      <c r="L188" s="176"/>
      <c r="M188" s="176"/>
      <c r="N188" s="176"/>
    </row>
    <row r="189" spans="1:14" ht="12.75" customHeight="1">
      <c r="A189" s="210"/>
      <c r="B189" s="173"/>
      <c r="C189" s="211"/>
      <c r="D189" s="215"/>
      <c r="E189" s="210"/>
      <c r="F189" s="215"/>
      <c r="G189" s="174" t="s">
        <v>234</v>
      </c>
      <c r="H189" s="175"/>
      <c r="I189" s="174" t="s">
        <v>234</v>
      </c>
      <c r="J189" s="176">
        <f t="shared" si="32"/>
        <v>0</v>
      </c>
      <c r="K189" s="176"/>
      <c r="L189" s="176"/>
      <c r="M189" s="176"/>
      <c r="N189" s="176"/>
    </row>
    <row r="190" spans="1:14" ht="12.75" customHeight="1">
      <c r="A190" s="210"/>
      <c r="B190" s="173"/>
      <c r="C190" s="211"/>
      <c r="D190" s="215"/>
      <c r="E190" s="210"/>
      <c r="F190" s="215"/>
      <c r="G190" s="174" t="s">
        <v>235</v>
      </c>
      <c r="H190" s="175"/>
      <c r="I190" s="174" t="s">
        <v>235</v>
      </c>
      <c r="J190" s="176">
        <f t="shared" si="32"/>
        <v>0</v>
      </c>
      <c r="K190" s="176"/>
      <c r="L190" s="176"/>
      <c r="M190" s="176"/>
      <c r="N190" s="176"/>
    </row>
    <row r="191" spans="1:14" ht="12.75" customHeight="1">
      <c r="A191" s="214">
        <v>38</v>
      </c>
      <c r="B191" s="173"/>
      <c r="C191" s="230" t="s">
        <v>225</v>
      </c>
      <c r="D191" s="207" t="s">
        <v>22</v>
      </c>
      <c r="E191" s="209" t="s">
        <v>243</v>
      </c>
      <c r="F191" s="178"/>
      <c r="G191" s="174" t="s">
        <v>232</v>
      </c>
      <c r="H191" s="175"/>
      <c r="I191" s="174" t="s">
        <v>232</v>
      </c>
      <c r="J191" s="176">
        <f t="shared" si="32"/>
        <v>0</v>
      </c>
      <c r="K191" s="176"/>
      <c r="L191" s="176"/>
      <c r="M191" s="176"/>
      <c r="N191" s="176"/>
    </row>
    <row r="192" spans="1:14" ht="12.75" customHeight="1">
      <c r="A192" s="215"/>
      <c r="B192" s="173"/>
      <c r="C192" s="230"/>
      <c r="D192" s="207"/>
      <c r="E192" s="209"/>
      <c r="F192" s="178"/>
      <c r="G192" s="174" t="s">
        <v>233</v>
      </c>
      <c r="H192" s="175"/>
      <c r="I192" s="174" t="s">
        <v>233</v>
      </c>
      <c r="J192" s="176">
        <f t="shared" si="32"/>
        <v>0</v>
      </c>
      <c r="K192" s="176"/>
      <c r="L192" s="176"/>
      <c r="M192" s="176"/>
      <c r="N192" s="176"/>
    </row>
    <row r="193" spans="1:14" ht="12.75" customHeight="1">
      <c r="A193" s="215"/>
      <c r="B193" s="173"/>
      <c r="C193" s="230"/>
      <c r="D193" s="207"/>
      <c r="E193" s="209"/>
      <c r="F193" s="178"/>
      <c r="G193" s="174" t="s">
        <v>234</v>
      </c>
      <c r="H193" s="175"/>
      <c r="I193" s="174" t="s">
        <v>234</v>
      </c>
      <c r="J193" s="176">
        <f t="shared" si="32"/>
        <v>0</v>
      </c>
      <c r="K193" s="176"/>
      <c r="L193" s="176"/>
      <c r="M193" s="176"/>
      <c r="N193" s="176"/>
    </row>
    <row r="194" spans="1:14" ht="12.75" customHeight="1">
      <c r="A194" s="217"/>
      <c r="B194" s="173"/>
      <c r="C194" s="230"/>
      <c r="D194" s="207"/>
      <c r="E194" s="209"/>
      <c r="F194" s="178"/>
      <c r="G194" s="174" t="s">
        <v>235</v>
      </c>
      <c r="H194" s="175"/>
      <c r="I194" s="174" t="s">
        <v>235</v>
      </c>
      <c r="J194" s="176">
        <f t="shared" si="32"/>
        <v>0</v>
      </c>
      <c r="K194" s="176"/>
      <c r="L194" s="176"/>
      <c r="M194" s="176"/>
      <c r="N194" s="176"/>
    </row>
    <row r="195" spans="1:14">
      <c r="A195" s="205">
        <v>39</v>
      </c>
      <c r="B195" s="142"/>
      <c r="C195" s="209" t="s">
        <v>314</v>
      </c>
      <c r="D195" s="205" t="s">
        <v>22</v>
      </c>
      <c r="E195" s="205"/>
      <c r="F195" s="205"/>
      <c r="G195" s="143" t="s">
        <v>232</v>
      </c>
      <c r="H195" s="15"/>
      <c r="I195" s="143" t="s">
        <v>232</v>
      </c>
      <c r="J195" s="152">
        <f t="shared" ref="J195:J198" si="33">K195+L195+M195+N195</f>
        <v>20.7</v>
      </c>
      <c r="K195" s="152"/>
      <c r="L195" s="152"/>
      <c r="M195" s="152">
        <v>20.7</v>
      </c>
      <c r="N195" s="152"/>
    </row>
    <row r="196" spans="1:14">
      <c r="A196" s="206"/>
      <c r="B196" s="142"/>
      <c r="C196" s="209"/>
      <c r="D196" s="206"/>
      <c r="E196" s="206"/>
      <c r="F196" s="206"/>
      <c r="G196" s="143" t="s">
        <v>233</v>
      </c>
      <c r="H196" s="15"/>
      <c r="I196" s="143" t="s">
        <v>233</v>
      </c>
      <c r="J196" s="152">
        <f t="shared" si="33"/>
        <v>20.7</v>
      </c>
      <c r="K196" s="152"/>
      <c r="L196" s="152"/>
      <c r="M196" s="152">
        <v>20.7</v>
      </c>
      <c r="N196" s="152"/>
    </row>
    <row r="197" spans="1:14">
      <c r="A197" s="206"/>
      <c r="B197" s="142"/>
      <c r="C197" s="209"/>
      <c r="D197" s="206"/>
      <c r="E197" s="206"/>
      <c r="F197" s="206"/>
      <c r="G197" s="143" t="s">
        <v>234</v>
      </c>
      <c r="H197" s="15"/>
      <c r="I197" s="143" t="s">
        <v>234</v>
      </c>
      <c r="J197" s="152">
        <f t="shared" si="33"/>
        <v>20.7</v>
      </c>
      <c r="K197" s="152"/>
      <c r="L197" s="152"/>
      <c r="M197" s="152">
        <v>20.7</v>
      </c>
      <c r="N197" s="152"/>
    </row>
    <row r="198" spans="1:14">
      <c r="A198" s="206"/>
      <c r="B198" s="142"/>
      <c r="C198" s="209"/>
      <c r="D198" s="206"/>
      <c r="E198" s="206"/>
      <c r="F198" s="206"/>
      <c r="G198" s="143" t="s">
        <v>235</v>
      </c>
      <c r="H198" s="15"/>
      <c r="I198" s="143" t="s">
        <v>235</v>
      </c>
      <c r="J198" s="152">
        <f t="shared" si="33"/>
        <v>20.7</v>
      </c>
      <c r="K198" s="152"/>
      <c r="L198" s="152"/>
      <c r="M198" s="152">
        <v>20.7</v>
      </c>
      <c r="N198" s="152"/>
    </row>
    <row r="199" spans="1:14" ht="24.75" customHeight="1">
      <c r="A199" s="253" t="s">
        <v>471</v>
      </c>
      <c r="B199" s="254"/>
      <c r="C199" s="254"/>
      <c r="D199" s="254"/>
      <c r="E199" s="254"/>
      <c r="F199" s="254"/>
      <c r="G199" s="254"/>
      <c r="H199" s="254"/>
      <c r="I199" s="254"/>
      <c r="J199" s="254"/>
      <c r="K199" s="254"/>
      <c r="L199" s="254"/>
      <c r="M199" s="254"/>
      <c r="N199" s="255"/>
    </row>
    <row r="200" spans="1:14" s="192" customFormat="1">
      <c r="A200" s="259">
        <v>40</v>
      </c>
      <c r="B200" s="190"/>
      <c r="C200" s="208" t="s">
        <v>485</v>
      </c>
      <c r="D200" s="262" t="s">
        <v>40</v>
      </c>
      <c r="E200" s="262" t="s">
        <v>29</v>
      </c>
      <c r="F200" s="240" t="s">
        <v>11</v>
      </c>
      <c r="G200" s="187">
        <v>2018</v>
      </c>
      <c r="H200" s="191"/>
      <c r="I200" s="187">
        <v>2018</v>
      </c>
      <c r="J200" s="154">
        <f t="shared" ref="J200:J203" si="34">K200+L200+M200+N200</f>
        <v>120</v>
      </c>
      <c r="K200" s="154"/>
      <c r="L200" s="154"/>
      <c r="M200" s="154">
        <v>120</v>
      </c>
      <c r="N200" s="154"/>
    </row>
    <row r="201" spans="1:14" s="192" customFormat="1">
      <c r="A201" s="260"/>
      <c r="B201" s="190"/>
      <c r="C201" s="208"/>
      <c r="D201" s="262"/>
      <c r="E201" s="262"/>
      <c r="F201" s="240"/>
      <c r="G201" s="187">
        <v>2019</v>
      </c>
      <c r="H201" s="191"/>
      <c r="I201" s="187">
        <v>2019</v>
      </c>
      <c r="J201" s="154">
        <f t="shared" si="34"/>
        <v>120</v>
      </c>
      <c r="K201" s="154"/>
      <c r="L201" s="154"/>
      <c r="M201" s="154">
        <v>120</v>
      </c>
      <c r="N201" s="154"/>
    </row>
    <row r="202" spans="1:14" s="192" customFormat="1">
      <c r="A202" s="260"/>
      <c r="B202" s="190"/>
      <c r="C202" s="208"/>
      <c r="D202" s="262"/>
      <c r="E202" s="262"/>
      <c r="F202" s="240"/>
      <c r="G202" s="187">
        <v>2020</v>
      </c>
      <c r="H202" s="191"/>
      <c r="I202" s="187">
        <v>2020</v>
      </c>
      <c r="J202" s="154">
        <f t="shared" si="34"/>
        <v>120</v>
      </c>
      <c r="K202" s="154"/>
      <c r="L202" s="154"/>
      <c r="M202" s="154">
        <v>120</v>
      </c>
      <c r="N202" s="154"/>
    </row>
    <row r="203" spans="1:14" s="192" customFormat="1">
      <c r="A203" s="261"/>
      <c r="B203" s="190"/>
      <c r="C203" s="208"/>
      <c r="D203" s="262"/>
      <c r="E203" s="262"/>
      <c r="F203" s="240"/>
      <c r="G203" s="187">
        <v>2021</v>
      </c>
      <c r="H203" s="191"/>
      <c r="I203" s="187">
        <v>2021</v>
      </c>
      <c r="J203" s="154">
        <f t="shared" si="34"/>
        <v>120</v>
      </c>
      <c r="K203" s="154"/>
      <c r="L203" s="154"/>
      <c r="M203" s="154">
        <v>120</v>
      </c>
      <c r="N203" s="154"/>
    </row>
    <row r="204" spans="1:14" s="192" customFormat="1">
      <c r="A204" s="242" t="s">
        <v>14</v>
      </c>
      <c r="B204" s="243"/>
      <c r="C204" s="243"/>
      <c r="D204" s="244"/>
      <c r="E204" s="213">
        <f>H204+H205+H206+H208</f>
        <v>59909.7</v>
      </c>
      <c r="F204" s="212"/>
      <c r="G204" s="10" t="s">
        <v>39</v>
      </c>
      <c r="H204" s="193">
        <f>SUM(K204:K207)</f>
        <v>0</v>
      </c>
      <c r="I204" s="10" t="s">
        <v>232</v>
      </c>
      <c r="J204" s="194">
        <f t="shared" ref="J204:J207" si="35">K204+L204+M204+N204</f>
        <v>10476.700000000001</v>
      </c>
      <c r="K204" s="194">
        <f>K169+K174+K178+K182+K187+K191+K195+K200</f>
        <v>0</v>
      </c>
      <c r="L204" s="194">
        <f>L169+L174+L178+L182+L187+L191+L195+L200</f>
        <v>8347.6</v>
      </c>
      <c r="M204" s="194">
        <f t="shared" ref="M204:N204" si="36">M169+M174+M178+M182+M187+M191+M195+M200</f>
        <v>2129.1</v>
      </c>
      <c r="N204" s="194">
        <f t="shared" si="36"/>
        <v>0</v>
      </c>
    </row>
    <row r="205" spans="1:14">
      <c r="A205" s="245"/>
      <c r="B205" s="246"/>
      <c r="C205" s="246"/>
      <c r="D205" s="247"/>
      <c r="E205" s="213"/>
      <c r="F205" s="212"/>
      <c r="G205" s="98" t="s">
        <v>36</v>
      </c>
      <c r="H205" s="7">
        <f>SUM(L204:L207)</f>
        <v>33883.699999999997</v>
      </c>
      <c r="I205" s="98" t="s">
        <v>233</v>
      </c>
      <c r="J205" s="153">
        <f t="shared" si="35"/>
        <v>16207.8</v>
      </c>
      <c r="K205" s="153">
        <f t="shared" ref="K205:N207" si="37">K170+K175+K179+K183+K188+K192+K196+K201</f>
        <v>0</v>
      </c>
      <c r="L205" s="153">
        <f t="shared" si="37"/>
        <v>8377.1</v>
      </c>
      <c r="M205" s="153">
        <f t="shared" si="37"/>
        <v>7830.7</v>
      </c>
      <c r="N205" s="153">
        <f t="shared" si="37"/>
        <v>0</v>
      </c>
    </row>
    <row r="206" spans="1:14">
      <c r="A206" s="245"/>
      <c r="B206" s="246"/>
      <c r="C206" s="246"/>
      <c r="D206" s="247"/>
      <c r="E206" s="213"/>
      <c r="F206" s="212"/>
      <c r="G206" s="98" t="s">
        <v>35</v>
      </c>
      <c r="H206" s="7">
        <f>SUM(M204:M207)</f>
        <v>26026</v>
      </c>
      <c r="I206" s="98" t="s">
        <v>234</v>
      </c>
      <c r="J206" s="153">
        <f t="shared" si="35"/>
        <v>16612.599999999999</v>
      </c>
      <c r="K206" s="153">
        <f t="shared" si="37"/>
        <v>0</v>
      </c>
      <c r="L206" s="153">
        <f t="shared" si="37"/>
        <v>8579.5</v>
      </c>
      <c r="M206" s="153">
        <f t="shared" si="37"/>
        <v>8033.1</v>
      </c>
      <c r="N206" s="153">
        <f t="shared" si="37"/>
        <v>0</v>
      </c>
    </row>
    <row r="207" spans="1:14" ht="25.5">
      <c r="A207" s="245"/>
      <c r="B207" s="246"/>
      <c r="C207" s="246"/>
      <c r="D207" s="247"/>
      <c r="E207" s="213"/>
      <c r="F207" s="212"/>
      <c r="G207" s="98" t="s">
        <v>322</v>
      </c>
      <c r="H207" s="7">
        <f>SUM(N204:N207)</f>
        <v>0</v>
      </c>
      <c r="I207" s="98" t="s">
        <v>235</v>
      </c>
      <c r="J207" s="153">
        <f t="shared" si="35"/>
        <v>16612.599999999999</v>
      </c>
      <c r="K207" s="153">
        <f t="shared" si="37"/>
        <v>0</v>
      </c>
      <c r="L207" s="153">
        <f t="shared" si="37"/>
        <v>8579.5</v>
      </c>
      <c r="M207" s="153">
        <f t="shared" si="37"/>
        <v>8033.1</v>
      </c>
      <c r="N207" s="153">
        <f t="shared" si="37"/>
        <v>0</v>
      </c>
    </row>
    <row r="208" spans="1:14">
      <c r="A208" s="248"/>
      <c r="B208" s="249"/>
      <c r="C208" s="249"/>
      <c r="D208" s="250"/>
      <c r="E208" s="213"/>
      <c r="F208" s="212"/>
      <c r="G208" s="98" t="s">
        <v>14</v>
      </c>
      <c r="H208" s="7"/>
      <c r="I208" s="98"/>
      <c r="J208" s="166">
        <f>SUM(J204:J207)</f>
        <v>59909.7</v>
      </c>
      <c r="K208" s="166">
        <f>SUM(K204:K207)</f>
        <v>0</v>
      </c>
      <c r="L208" s="166">
        <f>SUM(L204:L207)</f>
        <v>33883.699999999997</v>
      </c>
      <c r="M208" s="166">
        <f>SUM(M204:M207)</f>
        <v>26026</v>
      </c>
      <c r="N208" s="166">
        <f>SUM(N204:N207)</f>
        <v>0</v>
      </c>
    </row>
    <row r="209" spans="1:14" ht="23.25" customHeight="1">
      <c r="A209" s="241" t="s">
        <v>473</v>
      </c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</row>
    <row r="210" spans="1:14" ht="15" customHeight="1">
      <c r="A210" s="237">
        <v>43</v>
      </c>
      <c r="B210" s="146"/>
      <c r="C210" s="233" t="s">
        <v>486</v>
      </c>
      <c r="D210" s="236" t="s">
        <v>324</v>
      </c>
      <c r="E210" s="237"/>
      <c r="F210" s="237"/>
      <c r="G210" s="143" t="s">
        <v>232</v>
      </c>
      <c r="H210" s="146"/>
      <c r="I210" s="143" t="s">
        <v>232</v>
      </c>
      <c r="J210" s="152">
        <f t="shared" ref="J210:J217" si="38">K210+L210+M210+N210</f>
        <v>75</v>
      </c>
      <c r="K210" s="140"/>
      <c r="L210" s="140"/>
      <c r="M210" s="140">
        <v>75</v>
      </c>
      <c r="N210" s="140"/>
    </row>
    <row r="211" spans="1:14" ht="15" customHeight="1">
      <c r="A211" s="238"/>
      <c r="B211" s="146"/>
      <c r="C211" s="234"/>
      <c r="D211" s="236"/>
      <c r="E211" s="238"/>
      <c r="F211" s="238"/>
      <c r="G211" s="143" t="s">
        <v>233</v>
      </c>
      <c r="H211" s="146"/>
      <c r="I211" s="143" t="s">
        <v>233</v>
      </c>
      <c r="J211" s="152">
        <f t="shared" si="38"/>
        <v>75</v>
      </c>
      <c r="K211" s="140"/>
      <c r="L211" s="140"/>
      <c r="M211" s="140">
        <v>75</v>
      </c>
      <c r="N211" s="140"/>
    </row>
    <row r="212" spans="1:14" ht="15" customHeight="1">
      <c r="A212" s="238"/>
      <c r="B212" s="146"/>
      <c r="C212" s="234"/>
      <c r="D212" s="236"/>
      <c r="E212" s="238"/>
      <c r="F212" s="238"/>
      <c r="G212" s="143" t="s">
        <v>234</v>
      </c>
      <c r="H212" s="146"/>
      <c r="I212" s="143" t="s">
        <v>234</v>
      </c>
      <c r="J212" s="152">
        <f t="shared" si="38"/>
        <v>75</v>
      </c>
      <c r="K212" s="140"/>
      <c r="L212" s="140"/>
      <c r="M212" s="140">
        <v>75</v>
      </c>
      <c r="N212" s="140"/>
    </row>
    <row r="213" spans="1:14" ht="15" customHeight="1">
      <c r="A213" s="239"/>
      <c r="B213" s="146"/>
      <c r="C213" s="235"/>
      <c r="D213" s="236"/>
      <c r="E213" s="239"/>
      <c r="F213" s="239"/>
      <c r="G213" s="143" t="s">
        <v>235</v>
      </c>
      <c r="H213" s="146"/>
      <c r="I213" s="143" t="s">
        <v>235</v>
      </c>
      <c r="J213" s="152">
        <f t="shared" si="38"/>
        <v>75</v>
      </c>
      <c r="K213" s="140"/>
      <c r="L213" s="140"/>
      <c r="M213" s="140">
        <v>75</v>
      </c>
      <c r="N213" s="140"/>
    </row>
    <row r="214" spans="1:14" ht="15" customHeight="1">
      <c r="A214" s="237">
        <v>44</v>
      </c>
      <c r="B214" s="146"/>
      <c r="C214" s="233" t="s">
        <v>487</v>
      </c>
      <c r="D214" s="236" t="s">
        <v>324</v>
      </c>
      <c r="E214" s="237"/>
      <c r="F214" s="237"/>
      <c r="G214" s="143" t="s">
        <v>232</v>
      </c>
      <c r="H214" s="146"/>
      <c r="I214" s="143" t="s">
        <v>232</v>
      </c>
      <c r="J214" s="152">
        <f t="shared" si="38"/>
        <v>30</v>
      </c>
      <c r="K214" s="140"/>
      <c r="L214" s="140"/>
      <c r="M214" s="140">
        <v>30</v>
      </c>
      <c r="N214" s="140"/>
    </row>
    <row r="215" spans="1:14" ht="15" customHeight="1">
      <c r="A215" s="238"/>
      <c r="B215" s="146"/>
      <c r="C215" s="234"/>
      <c r="D215" s="236"/>
      <c r="E215" s="238"/>
      <c r="F215" s="238"/>
      <c r="G215" s="143" t="s">
        <v>233</v>
      </c>
      <c r="H215" s="146"/>
      <c r="I215" s="143" t="s">
        <v>233</v>
      </c>
      <c r="J215" s="152">
        <f t="shared" si="38"/>
        <v>30</v>
      </c>
      <c r="K215" s="140"/>
      <c r="L215" s="140"/>
      <c r="M215" s="140">
        <v>30</v>
      </c>
      <c r="N215" s="140"/>
    </row>
    <row r="216" spans="1:14" ht="15" customHeight="1">
      <c r="A216" s="238"/>
      <c r="B216" s="146"/>
      <c r="C216" s="234"/>
      <c r="D216" s="236"/>
      <c r="E216" s="238"/>
      <c r="F216" s="238"/>
      <c r="G216" s="143" t="s">
        <v>234</v>
      </c>
      <c r="H216" s="146"/>
      <c r="I216" s="143" t="s">
        <v>234</v>
      </c>
      <c r="J216" s="152">
        <f t="shared" si="38"/>
        <v>30</v>
      </c>
      <c r="K216" s="140"/>
      <c r="L216" s="140"/>
      <c r="M216" s="140">
        <v>30</v>
      </c>
      <c r="N216" s="140"/>
    </row>
    <row r="217" spans="1:14" ht="15" customHeight="1">
      <c r="A217" s="239"/>
      <c r="B217" s="146"/>
      <c r="C217" s="235"/>
      <c r="D217" s="236"/>
      <c r="E217" s="239"/>
      <c r="F217" s="239"/>
      <c r="G217" s="143" t="s">
        <v>235</v>
      </c>
      <c r="H217" s="146"/>
      <c r="I217" s="143" t="s">
        <v>235</v>
      </c>
      <c r="J217" s="152">
        <f t="shared" si="38"/>
        <v>30</v>
      </c>
      <c r="K217" s="140"/>
      <c r="L217" s="140"/>
      <c r="M217" s="140">
        <v>30</v>
      </c>
      <c r="N217" s="140"/>
    </row>
    <row r="218" spans="1:14">
      <c r="A218" s="222" t="s">
        <v>14</v>
      </c>
      <c r="B218" s="222"/>
      <c r="C218" s="222"/>
      <c r="D218" s="222"/>
      <c r="E218" s="213">
        <f>H218+H219+H220+H221</f>
        <v>420</v>
      </c>
      <c r="F218" s="212"/>
      <c r="G218" s="10" t="s">
        <v>39</v>
      </c>
      <c r="H218" s="165">
        <f>K218+K219+K220+K221</f>
        <v>0</v>
      </c>
      <c r="I218" s="98" t="s">
        <v>232</v>
      </c>
      <c r="J218" s="153">
        <f>K218+L218+M218+N218</f>
        <v>105</v>
      </c>
      <c r="K218" s="153">
        <f>K210+K214</f>
        <v>0</v>
      </c>
      <c r="L218" s="153">
        <f t="shared" ref="L218:N218" si="39">L210+L214</f>
        <v>0</v>
      </c>
      <c r="M218" s="153">
        <f t="shared" si="39"/>
        <v>105</v>
      </c>
      <c r="N218" s="153">
        <f t="shared" si="39"/>
        <v>0</v>
      </c>
    </row>
    <row r="219" spans="1:14">
      <c r="A219" s="222"/>
      <c r="B219" s="222"/>
      <c r="C219" s="222"/>
      <c r="D219" s="222"/>
      <c r="E219" s="213"/>
      <c r="F219" s="212"/>
      <c r="G219" s="98" t="s">
        <v>36</v>
      </c>
      <c r="H219" s="165">
        <f>L218+L219+L220+L221</f>
        <v>0</v>
      </c>
      <c r="I219" s="98" t="s">
        <v>233</v>
      </c>
      <c r="J219" s="153">
        <f t="shared" ref="J219:J221" si="40">K219+L219+M219+N219</f>
        <v>105</v>
      </c>
      <c r="K219" s="153">
        <f t="shared" ref="K219:N221" si="41">K211+K215</f>
        <v>0</v>
      </c>
      <c r="L219" s="153">
        <f t="shared" si="41"/>
        <v>0</v>
      </c>
      <c r="M219" s="153">
        <f t="shared" si="41"/>
        <v>105</v>
      </c>
      <c r="N219" s="153">
        <f t="shared" si="41"/>
        <v>0</v>
      </c>
    </row>
    <row r="220" spans="1:14">
      <c r="A220" s="222"/>
      <c r="B220" s="222"/>
      <c r="C220" s="222"/>
      <c r="D220" s="222"/>
      <c r="E220" s="213"/>
      <c r="F220" s="212"/>
      <c r="G220" s="98" t="s">
        <v>35</v>
      </c>
      <c r="H220" s="165">
        <f>M218+M219+M220+M221</f>
        <v>420</v>
      </c>
      <c r="I220" s="98" t="s">
        <v>234</v>
      </c>
      <c r="J220" s="153">
        <f t="shared" si="40"/>
        <v>105</v>
      </c>
      <c r="K220" s="153">
        <f t="shared" si="41"/>
        <v>0</v>
      </c>
      <c r="L220" s="153">
        <f t="shared" si="41"/>
        <v>0</v>
      </c>
      <c r="M220" s="153">
        <f t="shared" si="41"/>
        <v>105</v>
      </c>
      <c r="N220" s="153">
        <f t="shared" si="41"/>
        <v>0</v>
      </c>
    </row>
    <row r="221" spans="1:14" ht="25.5">
      <c r="A221" s="222"/>
      <c r="B221" s="222"/>
      <c r="C221" s="222"/>
      <c r="D221" s="222"/>
      <c r="E221" s="213"/>
      <c r="F221" s="212"/>
      <c r="G221" s="98" t="s">
        <v>322</v>
      </c>
      <c r="H221" s="165">
        <f>N218+N219+N220+N221</f>
        <v>0</v>
      </c>
      <c r="I221" s="98" t="s">
        <v>235</v>
      </c>
      <c r="J221" s="153">
        <f t="shared" si="40"/>
        <v>105</v>
      </c>
      <c r="K221" s="153">
        <f t="shared" si="41"/>
        <v>0</v>
      </c>
      <c r="L221" s="153">
        <f t="shared" si="41"/>
        <v>0</v>
      </c>
      <c r="M221" s="153">
        <f t="shared" si="41"/>
        <v>105</v>
      </c>
      <c r="N221" s="153">
        <f t="shared" si="41"/>
        <v>0</v>
      </c>
    </row>
    <row r="222" spans="1:14">
      <c r="A222" s="222"/>
      <c r="B222" s="222"/>
      <c r="C222" s="222"/>
      <c r="D222" s="222"/>
      <c r="E222" s="213"/>
      <c r="F222" s="212"/>
      <c r="G222" s="98" t="s">
        <v>14</v>
      </c>
      <c r="H222" s="12"/>
      <c r="I222" s="98"/>
      <c r="J222" s="166">
        <f>SUM(J218:J221)</f>
        <v>420</v>
      </c>
      <c r="K222" s="166">
        <f>SUM(K218:K221)</f>
        <v>0</v>
      </c>
      <c r="L222" s="166">
        <f>SUM(L218:L221)</f>
        <v>0</v>
      </c>
      <c r="M222" s="166">
        <f>SUM(M218:M221)</f>
        <v>420</v>
      </c>
      <c r="N222" s="166">
        <f>SUM(N218:N221)</f>
        <v>0</v>
      </c>
    </row>
    <row r="223" spans="1:14" s="167" customFormat="1" ht="12.75" customHeight="1">
      <c r="A223" s="242" t="s">
        <v>451</v>
      </c>
      <c r="B223" s="243"/>
      <c r="C223" s="243"/>
      <c r="D223" s="244"/>
      <c r="E223" s="251">
        <f>H223+H224+H225+H226</f>
        <v>60329.7</v>
      </c>
      <c r="F223" s="188"/>
      <c r="G223" s="10" t="s">
        <v>39</v>
      </c>
      <c r="H223" s="99">
        <f>SUM(K223:K226)</f>
        <v>0</v>
      </c>
      <c r="I223" s="185">
        <v>2018</v>
      </c>
      <c r="J223" s="157">
        <f t="shared" ref="J223:J226" si="42">K223+L223+M223+N223</f>
        <v>10581.7</v>
      </c>
      <c r="K223" s="157">
        <f t="shared" ref="K223:N226" si="43">K204+K218</f>
        <v>0</v>
      </c>
      <c r="L223" s="157">
        <f>L204+L218</f>
        <v>8347.6</v>
      </c>
      <c r="M223" s="157">
        <f t="shared" si="43"/>
        <v>2234.1</v>
      </c>
      <c r="N223" s="157">
        <f t="shared" si="43"/>
        <v>0</v>
      </c>
    </row>
    <row r="224" spans="1:14" s="167" customFormat="1" ht="12.75" customHeight="1">
      <c r="A224" s="245"/>
      <c r="B224" s="246"/>
      <c r="C224" s="246"/>
      <c r="D224" s="247"/>
      <c r="E224" s="252"/>
      <c r="F224" s="188"/>
      <c r="G224" s="98" t="s">
        <v>36</v>
      </c>
      <c r="H224" s="7">
        <f>SUM(L223:L226)</f>
        <v>33883.699999999997</v>
      </c>
      <c r="I224" s="185">
        <v>2019</v>
      </c>
      <c r="J224" s="158">
        <f t="shared" si="42"/>
        <v>16312.8</v>
      </c>
      <c r="K224" s="157">
        <f t="shared" si="43"/>
        <v>0</v>
      </c>
      <c r="L224" s="157">
        <f t="shared" si="43"/>
        <v>8377.1</v>
      </c>
      <c r="M224" s="157">
        <f t="shared" si="43"/>
        <v>7935.7</v>
      </c>
      <c r="N224" s="157">
        <f t="shared" si="43"/>
        <v>0</v>
      </c>
    </row>
    <row r="225" spans="1:14" s="167" customFormat="1" ht="12.75" customHeight="1">
      <c r="A225" s="245"/>
      <c r="B225" s="246"/>
      <c r="C225" s="246"/>
      <c r="D225" s="247"/>
      <c r="E225" s="252"/>
      <c r="F225" s="188"/>
      <c r="G225" s="98" t="s">
        <v>35</v>
      </c>
      <c r="H225" s="7">
        <f>SUM(M223:M226)</f>
        <v>26446</v>
      </c>
      <c r="I225" s="185">
        <v>2020</v>
      </c>
      <c r="J225" s="157">
        <f t="shared" si="42"/>
        <v>16717.599999999999</v>
      </c>
      <c r="K225" s="157">
        <f t="shared" si="43"/>
        <v>0</v>
      </c>
      <c r="L225" s="157">
        <f t="shared" si="43"/>
        <v>8579.5</v>
      </c>
      <c r="M225" s="157">
        <f t="shared" si="43"/>
        <v>8138.1</v>
      </c>
      <c r="N225" s="157">
        <f t="shared" si="43"/>
        <v>0</v>
      </c>
    </row>
    <row r="226" spans="1:14" s="167" customFormat="1" ht="12.75" customHeight="1">
      <c r="A226" s="248"/>
      <c r="B226" s="249"/>
      <c r="C226" s="249"/>
      <c r="D226" s="250"/>
      <c r="E226" s="252"/>
      <c r="F226" s="188"/>
      <c r="G226" s="98" t="s">
        <v>322</v>
      </c>
      <c r="H226" s="7">
        <f>SUM(N223:N226)</f>
        <v>0</v>
      </c>
      <c r="I226" s="185">
        <v>2021</v>
      </c>
      <c r="J226" s="157">
        <f t="shared" si="42"/>
        <v>16717.599999999999</v>
      </c>
      <c r="K226" s="157">
        <f t="shared" si="43"/>
        <v>0</v>
      </c>
      <c r="L226" s="157">
        <f t="shared" si="43"/>
        <v>8579.5</v>
      </c>
      <c r="M226" s="157">
        <f t="shared" si="43"/>
        <v>8138.1</v>
      </c>
      <c r="N226" s="157">
        <f t="shared" si="43"/>
        <v>0</v>
      </c>
    </row>
    <row r="227" spans="1:14" ht="18.75" customHeight="1">
      <c r="A227" s="232" t="s">
        <v>453</v>
      </c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</row>
    <row r="228" spans="1:14" ht="13.5" customHeight="1">
      <c r="A228" s="230">
        <v>57</v>
      </c>
      <c r="B228" s="144" t="s">
        <v>26</v>
      </c>
      <c r="C228" s="230" t="s">
        <v>227</v>
      </c>
      <c r="D228" s="230"/>
      <c r="E228" s="230"/>
      <c r="F228" s="231"/>
      <c r="G228" s="143">
        <v>2018</v>
      </c>
      <c r="H228" s="15"/>
      <c r="I228" s="143">
        <v>2018</v>
      </c>
      <c r="J228" s="156">
        <f>K228+L228+M228+N228</f>
        <v>177.1</v>
      </c>
      <c r="K228" s="156"/>
      <c r="L228" s="156">
        <v>177.1</v>
      </c>
      <c r="M228" s="156"/>
      <c r="N228" s="156"/>
    </row>
    <row r="229" spans="1:14">
      <c r="A229" s="230"/>
      <c r="B229" s="144"/>
      <c r="C229" s="230"/>
      <c r="D229" s="230"/>
      <c r="E229" s="230"/>
      <c r="F229" s="231"/>
      <c r="G229" s="143">
        <v>2019</v>
      </c>
      <c r="H229" s="15"/>
      <c r="I229" s="143">
        <v>2019</v>
      </c>
      <c r="J229" s="156">
        <f t="shared" ref="J229:J239" si="44">K229+L229+M229+N229</f>
        <v>177.1</v>
      </c>
      <c r="K229" s="156"/>
      <c r="L229" s="156">
        <v>177.1</v>
      </c>
      <c r="M229" s="156">
        <v>0</v>
      </c>
      <c r="N229" s="156"/>
    </row>
    <row r="230" spans="1:14">
      <c r="A230" s="230"/>
      <c r="B230" s="144"/>
      <c r="C230" s="230"/>
      <c r="D230" s="230"/>
      <c r="E230" s="230"/>
      <c r="F230" s="231"/>
      <c r="G230" s="143">
        <v>2020</v>
      </c>
      <c r="H230" s="15"/>
      <c r="I230" s="143">
        <v>2020</v>
      </c>
      <c r="J230" s="156">
        <f t="shared" si="44"/>
        <v>177.1</v>
      </c>
      <c r="K230" s="156"/>
      <c r="L230" s="156">
        <v>177.1</v>
      </c>
      <c r="M230" s="156"/>
      <c r="N230" s="156"/>
    </row>
    <row r="231" spans="1:14">
      <c r="A231" s="230"/>
      <c r="B231" s="144"/>
      <c r="C231" s="230"/>
      <c r="D231" s="230"/>
      <c r="E231" s="230"/>
      <c r="F231" s="231"/>
      <c r="G231" s="143">
        <v>2021</v>
      </c>
      <c r="H231" s="15"/>
      <c r="I231" s="143">
        <v>2021</v>
      </c>
      <c r="J231" s="156">
        <f t="shared" si="44"/>
        <v>177.1</v>
      </c>
      <c r="K231" s="156"/>
      <c r="L231" s="156">
        <v>177.1</v>
      </c>
      <c r="M231" s="156"/>
      <c r="N231" s="156"/>
    </row>
    <row r="232" spans="1:14" ht="13.5" customHeight="1">
      <c r="A232" s="230">
        <v>58</v>
      </c>
      <c r="B232" s="144" t="s">
        <v>27</v>
      </c>
      <c r="C232" s="230" t="s">
        <v>228</v>
      </c>
      <c r="D232" s="230"/>
      <c r="E232" s="230"/>
      <c r="F232" s="231"/>
      <c r="G232" s="143">
        <v>2018</v>
      </c>
      <c r="H232" s="15"/>
      <c r="I232" s="143">
        <v>2018</v>
      </c>
      <c r="J232" s="156">
        <f t="shared" si="44"/>
        <v>2210.9</v>
      </c>
      <c r="K232" s="156"/>
      <c r="L232" s="156">
        <v>2210.9</v>
      </c>
      <c r="M232" s="156"/>
      <c r="N232" s="156"/>
    </row>
    <row r="233" spans="1:14">
      <c r="A233" s="230"/>
      <c r="B233" s="144"/>
      <c r="C233" s="230"/>
      <c r="D233" s="230"/>
      <c r="E233" s="230"/>
      <c r="F233" s="231"/>
      <c r="G233" s="143">
        <v>2019</v>
      </c>
      <c r="H233" s="15"/>
      <c r="I233" s="143">
        <v>2019</v>
      </c>
      <c r="J233" s="156">
        <f t="shared" si="44"/>
        <v>2210.9</v>
      </c>
      <c r="K233" s="156"/>
      <c r="L233" s="156">
        <v>2210.9</v>
      </c>
      <c r="M233" s="156"/>
      <c r="N233" s="156"/>
    </row>
    <row r="234" spans="1:14">
      <c r="A234" s="230"/>
      <c r="B234" s="144"/>
      <c r="C234" s="230"/>
      <c r="D234" s="230"/>
      <c r="E234" s="230"/>
      <c r="F234" s="231"/>
      <c r="G234" s="143">
        <v>2020</v>
      </c>
      <c r="H234" s="15"/>
      <c r="I234" s="143">
        <v>2020</v>
      </c>
      <c r="J234" s="156">
        <f t="shared" si="44"/>
        <v>2210.9</v>
      </c>
      <c r="K234" s="156"/>
      <c r="L234" s="156">
        <v>2210.9</v>
      </c>
      <c r="M234" s="156"/>
      <c r="N234" s="156"/>
    </row>
    <row r="235" spans="1:14">
      <c r="A235" s="230"/>
      <c r="B235" s="144"/>
      <c r="C235" s="230"/>
      <c r="D235" s="230"/>
      <c r="E235" s="230"/>
      <c r="F235" s="231"/>
      <c r="G235" s="143">
        <v>2021</v>
      </c>
      <c r="H235" s="15"/>
      <c r="I235" s="143">
        <v>2021</v>
      </c>
      <c r="J235" s="156">
        <f t="shared" si="44"/>
        <v>2210.9</v>
      </c>
      <c r="K235" s="156"/>
      <c r="L235" s="156">
        <v>2210.9</v>
      </c>
      <c r="M235" s="156"/>
      <c r="N235" s="156"/>
    </row>
    <row r="236" spans="1:14" ht="15" customHeight="1">
      <c r="A236" s="230">
        <v>59</v>
      </c>
      <c r="B236" s="144" t="s">
        <v>28</v>
      </c>
      <c r="C236" s="230" t="s">
        <v>229</v>
      </c>
      <c r="D236" s="230"/>
      <c r="E236" s="230"/>
      <c r="F236" s="231"/>
      <c r="G236" s="143">
        <v>2018</v>
      </c>
      <c r="H236" s="15"/>
      <c r="I236" s="143">
        <v>2018</v>
      </c>
      <c r="J236" s="156">
        <f t="shared" si="44"/>
        <v>1919</v>
      </c>
      <c r="K236" s="156">
        <v>1448.4</v>
      </c>
      <c r="L236" s="156">
        <v>470.6</v>
      </c>
      <c r="M236" s="156"/>
      <c r="N236" s="156"/>
    </row>
    <row r="237" spans="1:14">
      <c r="A237" s="230"/>
      <c r="B237" s="144"/>
      <c r="C237" s="230"/>
      <c r="D237" s="230"/>
      <c r="E237" s="230"/>
      <c r="F237" s="231"/>
      <c r="G237" s="143">
        <v>2019</v>
      </c>
      <c r="H237" s="15"/>
      <c r="I237" s="143">
        <v>2019</v>
      </c>
      <c r="J237" s="156">
        <f t="shared" si="44"/>
        <v>1550.5</v>
      </c>
      <c r="K237" s="156">
        <v>1550.5</v>
      </c>
      <c r="L237" s="156">
        <v>0</v>
      </c>
      <c r="M237" s="156"/>
      <c r="N237" s="156"/>
    </row>
    <row r="238" spans="1:14">
      <c r="A238" s="230"/>
      <c r="B238" s="144"/>
      <c r="C238" s="230"/>
      <c r="D238" s="230"/>
      <c r="E238" s="230"/>
      <c r="F238" s="231"/>
      <c r="G238" s="143">
        <v>2020</v>
      </c>
      <c r="H238" s="15"/>
      <c r="I238" s="143">
        <v>2020</v>
      </c>
      <c r="J238" s="156">
        <f t="shared" si="44"/>
        <v>2078.5</v>
      </c>
      <c r="K238" s="156">
        <v>1576.1</v>
      </c>
      <c r="L238" s="156">
        <v>502.4</v>
      </c>
      <c r="M238" s="156"/>
      <c r="N238" s="156"/>
    </row>
    <row r="239" spans="1:14">
      <c r="A239" s="230"/>
      <c r="B239" s="144"/>
      <c r="C239" s="230"/>
      <c r="D239" s="230"/>
      <c r="E239" s="230"/>
      <c r="F239" s="231"/>
      <c r="G239" s="143">
        <v>2021</v>
      </c>
      <c r="H239" s="15"/>
      <c r="I239" s="143">
        <v>2021</v>
      </c>
      <c r="J239" s="156">
        <f t="shared" si="44"/>
        <v>1576.1</v>
      </c>
      <c r="K239" s="156">
        <v>1576.1</v>
      </c>
      <c r="L239" s="156">
        <v>0</v>
      </c>
      <c r="M239" s="156"/>
      <c r="N239" s="156"/>
    </row>
    <row r="240" spans="1:14" s="164" customFormat="1" ht="12.75" customHeight="1">
      <c r="A240" s="222" t="s">
        <v>452</v>
      </c>
      <c r="B240" s="222"/>
      <c r="C240" s="222"/>
      <c r="D240" s="222"/>
      <c r="E240" s="251">
        <f>H240+H241+H242+H243</f>
        <v>16676.099999999999</v>
      </c>
      <c r="F240" s="150"/>
      <c r="G240" s="10" t="s">
        <v>39</v>
      </c>
      <c r="H240" s="99">
        <f>SUM(K240:K243)</f>
        <v>6151.1</v>
      </c>
      <c r="I240" s="143">
        <v>2018</v>
      </c>
      <c r="J240" s="157">
        <f t="shared" ref="J240:J243" si="45">K240+L240+M240+N240</f>
        <v>4307</v>
      </c>
      <c r="K240" s="157">
        <f>K228+K232+K236</f>
        <v>1448.4</v>
      </c>
      <c r="L240" s="157">
        <f t="shared" ref="L240:N240" si="46">L228+L232+L236</f>
        <v>2858.6</v>
      </c>
      <c r="M240" s="157">
        <f t="shared" si="46"/>
        <v>0</v>
      </c>
      <c r="N240" s="157">
        <f t="shared" si="46"/>
        <v>0</v>
      </c>
    </row>
    <row r="241" spans="1:14" s="164" customFormat="1" ht="12.75" customHeight="1">
      <c r="A241" s="222"/>
      <c r="B241" s="222"/>
      <c r="C241" s="222"/>
      <c r="D241" s="222"/>
      <c r="E241" s="252"/>
      <c r="F241" s="150"/>
      <c r="G241" s="98" t="s">
        <v>36</v>
      </c>
      <c r="H241" s="7">
        <f>SUM(L240:L243)</f>
        <v>10525</v>
      </c>
      <c r="I241" s="143">
        <v>2019</v>
      </c>
      <c r="J241" s="158">
        <f t="shared" si="45"/>
        <v>3938.5</v>
      </c>
      <c r="K241" s="157">
        <f t="shared" ref="K241:N243" si="47">K229+K233+K237</f>
        <v>1550.5</v>
      </c>
      <c r="L241" s="157">
        <f t="shared" si="47"/>
        <v>2388</v>
      </c>
      <c r="M241" s="157">
        <f t="shared" si="47"/>
        <v>0</v>
      </c>
      <c r="N241" s="157">
        <f t="shared" si="47"/>
        <v>0</v>
      </c>
    </row>
    <row r="242" spans="1:14" s="164" customFormat="1" ht="12.75" customHeight="1">
      <c r="A242" s="222"/>
      <c r="B242" s="222"/>
      <c r="C242" s="222"/>
      <c r="D242" s="222"/>
      <c r="E242" s="252"/>
      <c r="F242" s="150"/>
      <c r="G242" s="98" t="s">
        <v>35</v>
      </c>
      <c r="H242" s="7">
        <f>SUM(M240:M243)</f>
        <v>0</v>
      </c>
      <c r="I242" s="143">
        <v>2020</v>
      </c>
      <c r="J242" s="157">
        <f t="shared" si="45"/>
        <v>4466.5</v>
      </c>
      <c r="K242" s="157">
        <f t="shared" si="47"/>
        <v>1576.1</v>
      </c>
      <c r="L242" s="157">
        <f t="shared" si="47"/>
        <v>2890.4</v>
      </c>
      <c r="M242" s="157">
        <f t="shared" si="47"/>
        <v>0</v>
      </c>
      <c r="N242" s="157">
        <f t="shared" si="47"/>
        <v>0</v>
      </c>
    </row>
    <row r="243" spans="1:14" s="164" customFormat="1" ht="12.75" customHeight="1">
      <c r="A243" s="222"/>
      <c r="B243" s="222"/>
      <c r="C243" s="222"/>
      <c r="D243" s="222"/>
      <c r="E243" s="252"/>
      <c r="F243" s="150"/>
      <c r="G243" s="98" t="s">
        <v>322</v>
      </c>
      <c r="H243" s="7">
        <f>SUM(N240:N243)</f>
        <v>0</v>
      </c>
      <c r="I243" s="143">
        <v>2021</v>
      </c>
      <c r="J243" s="157">
        <f t="shared" si="45"/>
        <v>3964.1</v>
      </c>
      <c r="K243" s="157">
        <f t="shared" si="47"/>
        <v>1576.1</v>
      </c>
      <c r="L243" s="157">
        <f t="shared" si="47"/>
        <v>2388</v>
      </c>
      <c r="M243" s="157">
        <f t="shared" si="47"/>
        <v>0</v>
      </c>
      <c r="N243" s="157">
        <f t="shared" si="47"/>
        <v>0</v>
      </c>
    </row>
    <row r="244" spans="1:14" s="168" customFormat="1" ht="12.75" customHeight="1">
      <c r="A244" s="279" t="s">
        <v>230</v>
      </c>
      <c r="B244" s="279"/>
      <c r="C244" s="279"/>
      <c r="D244" s="279"/>
      <c r="E244" s="280">
        <f>H244+H245+H246+H247</f>
        <v>939598.82</v>
      </c>
      <c r="F244" s="100"/>
      <c r="G244" s="10" t="s">
        <v>39</v>
      </c>
      <c r="H244" s="101">
        <f>K244+K245+K246+K247</f>
        <v>6151.1</v>
      </c>
      <c r="I244" s="143">
        <v>2018</v>
      </c>
      <c r="J244" s="159">
        <f>K244+L244+M244+N244</f>
        <v>233087.38</v>
      </c>
      <c r="K244" s="159">
        <f>K78+K162+K223+K240</f>
        <v>1448.4</v>
      </c>
      <c r="L244" s="159">
        <f t="shared" ref="K244:N247" si="48">L78+L162+L223+L240</f>
        <v>171875.9</v>
      </c>
      <c r="M244" s="159">
        <f t="shared" si="48"/>
        <v>59763.08</v>
      </c>
      <c r="N244" s="159">
        <f t="shared" si="48"/>
        <v>0</v>
      </c>
    </row>
    <row r="245" spans="1:14" s="168" customFormat="1" ht="12.75" customHeight="1">
      <c r="A245" s="279"/>
      <c r="B245" s="279"/>
      <c r="C245" s="279"/>
      <c r="D245" s="279"/>
      <c r="E245" s="279"/>
      <c r="F245" s="100"/>
      <c r="G245" s="98" t="s">
        <v>36</v>
      </c>
      <c r="H245" s="103">
        <f>L244+L245+L246+L247</f>
        <v>694142.75</v>
      </c>
      <c r="I245" s="143">
        <v>2019</v>
      </c>
      <c r="J245" s="159">
        <f>K245+L245+M245+N245</f>
        <v>235113.78</v>
      </c>
      <c r="K245" s="159">
        <f t="shared" si="48"/>
        <v>1550.5</v>
      </c>
      <c r="L245" s="159">
        <f t="shared" si="48"/>
        <v>171263.53</v>
      </c>
      <c r="M245" s="159">
        <f t="shared" si="48"/>
        <v>62299.75</v>
      </c>
      <c r="N245" s="159">
        <f t="shared" si="48"/>
        <v>0</v>
      </c>
    </row>
    <row r="246" spans="1:14" s="168" customFormat="1" ht="12.75" customHeight="1">
      <c r="A246" s="279"/>
      <c r="B246" s="279"/>
      <c r="C246" s="279"/>
      <c r="D246" s="279"/>
      <c r="E246" s="279"/>
      <c r="F246" s="100"/>
      <c r="G246" s="98" t="s">
        <v>35</v>
      </c>
      <c r="H246" s="104">
        <f>M244+M245+M246+M247</f>
        <v>239304.97</v>
      </c>
      <c r="I246" s="143">
        <v>2020</v>
      </c>
      <c r="J246" s="159">
        <f>K246+L246+M246+N246</f>
        <v>235950.03</v>
      </c>
      <c r="K246" s="159">
        <f t="shared" si="48"/>
        <v>1576.1</v>
      </c>
      <c r="L246" s="159">
        <f>L80+L164+L225+L242</f>
        <v>175752.86</v>
      </c>
      <c r="M246" s="159">
        <f t="shared" si="48"/>
        <v>58621.07</v>
      </c>
      <c r="N246" s="159">
        <f t="shared" si="48"/>
        <v>0</v>
      </c>
    </row>
    <row r="247" spans="1:14" s="168" customFormat="1" ht="12.75" customHeight="1">
      <c r="A247" s="279"/>
      <c r="B247" s="279"/>
      <c r="C247" s="279"/>
      <c r="D247" s="279"/>
      <c r="E247" s="279"/>
      <c r="F247" s="100"/>
      <c r="G247" s="98" t="s">
        <v>322</v>
      </c>
      <c r="H247" s="103">
        <f>N244+N245+N246+N247</f>
        <v>0</v>
      </c>
      <c r="I247" s="143">
        <v>2021</v>
      </c>
      <c r="J247" s="159">
        <f>K247+L247+M247+N247</f>
        <v>235447.63</v>
      </c>
      <c r="K247" s="159">
        <f>K81+K165+K226+K243</f>
        <v>1576.1</v>
      </c>
      <c r="L247" s="159">
        <f>L81+L165+L226+L243</f>
        <v>175250.46</v>
      </c>
      <c r="M247" s="159">
        <f t="shared" si="48"/>
        <v>58621.07</v>
      </c>
      <c r="N247" s="159">
        <f t="shared" si="48"/>
        <v>0</v>
      </c>
    </row>
    <row r="248" spans="1:14" s="168" customFormat="1" ht="12.75" customHeight="1">
      <c r="A248" s="279"/>
      <c r="B248" s="279"/>
      <c r="C248" s="279"/>
      <c r="D248" s="279"/>
      <c r="E248" s="279"/>
      <c r="F248" s="100"/>
      <c r="G248" s="102"/>
      <c r="H248" s="103"/>
      <c r="I248" s="143"/>
      <c r="J248" s="159">
        <f>SUM(J244:J247)</f>
        <v>939598.82</v>
      </c>
      <c r="K248" s="159">
        <f>SUM(K244:K247)</f>
        <v>6151.1</v>
      </c>
      <c r="L248" s="159">
        <f>SUM(L244:L247)</f>
        <v>694142.75</v>
      </c>
      <c r="M248" s="159">
        <f>SUM(M244:M247)</f>
        <v>239304.97</v>
      </c>
      <c r="N248" s="159">
        <f>SUM(N244:N247)</f>
        <v>0</v>
      </c>
    </row>
  </sheetData>
  <mergeCells count="258">
    <mergeCell ref="J1:N1"/>
    <mergeCell ref="A240:D243"/>
    <mergeCell ref="A244:D248"/>
    <mergeCell ref="A218:D222"/>
    <mergeCell ref="A162:D166"/>
    <mergeCell ref="A55:D59"/>
    <mergeCell ref="E244:E248"/>
    <mergeCell ref="E240:E243"/>
    <mergeCell ref="E21:E24"/>
    <mergeCell ref="E113:E117"/>
    <mergeCell ref="A101:A104"/>
    <mergeCell ref="F93:F96"/>
    <mergeCell ref="E93:E96"/>
    <mergeCell ref="D93:D96"/>
    <mergeCell ref="C93:C96"/>
    <mergeCell ref="A113:D117"/>
    <mergeCell ref="C109:C112"/>
    <mergeCell ref="F101:F104"/>
    <mergeCell ref="E89:E92"/>
    <mergeCell ref="C47:C50"/>
    <mergeCell ref="F65:F68"/>
    <mergeCell ref="D47:D50"/>
    <mergeCell ref="A47:A50"/>
    <mergeCell ref="A84:N84"/>
    <mergeCell ref="E101:E104"/>
    <mergeCell ref="D101:D104"/>
    <mergeCell ref="C101:C104"/>
    <mergeCell ref="A85:A88"/>
    <mergeCell ref="C85:C88"/>
    <mergeCell ref="D85:D88"/>
    <mergeCell ref="F51:F54"/>
    <mergeCell ref="E51:E54"/>
    <mergeCell ref="D51:D54"/>
    <mergeCell ref="C51:C54"/>
    <mergeCell ref="E55:E59"/>
    <mergeCell ref="A97:A100"/>
    <mergeCell ref="C97:C100"/>
    <mergeCell ref="D97:D100"/>
    <mergeCell ref="E97:E100"/>
    <mergeCell ref="F97:F100"/>
    <mergeCell ref="A31:A34"/>
    <mergeCell ref="C31:C34"/>
    <mergeCell ref="E31:E34"/>
    <mergeCell ref="E73:E76"/>
    <mergeCell ref="F31:F38"/>
    <mergeCell ref="C61:C64"/>
    <mergeCell ref="A61:A64"/>
    <mergeCell ref="D61:D64"/>
    <mergeCell ref="E61:E64"/>
    <mergeCell ref="F61:F64"/>
    <mergeCell ref="A69:A72"/>
    <mergeCell ref="D69:D72"/>
    <mergeCell ref="C65:C68"/>
    <mergeCell ref="D65:D68"/>
    <mergeCell ref="C69:C72"/>
    <mergeCell ref="F47:F50"/>
    <mergeCell ref="E47:E50"/>
    <mergeCell ref="F69:F72"/>
    <mergeCell ref="E69:E72"/>
    <mergeCell ref="F39:F42"/>
    <mergeCell ref="A35:A38"/>
    <mergeCell ref="C35:C38"/>
    <mergeCell ref="D31:D38"/>
    <mergeCell ref="F43:F46"/>
    <mergeCell ref="A3:N3"/>
    <mergeCell ref="C4:C5"/>
    <mergeCell ref="D4:D5"/>
    <mergeCell ref="A4:A5"/>
    <mergeCell ref="D9:D12"/>
    <mergeCell ref="D17:D20"/>
    <mergeCell ref="I5:J5"/>
    <mergeCell ref="G5:H5"/>
    <mergeCell ref="A7:N7"/>
    <mergeCell ref="A9:A12"/>
    <mergeCell ref="A13:A16"/>
    <mergeCell ref="E4:H4"/>
    <mergeCell ref="I4:N4"/>
    <mergeCell ref="F9:F24"/>
    <mergeCell ref="C9:C12"/>
    <mergeCell ref="C13:C16"/>
    <mergeCell ref="C17:C20"/>
    <mergeCell ref="A8:N8"/>
    <mergeCell ref="E9:E12"/>
    <mergeCell ref="E13:E16"/>
    <mergeCell ref="A30:N30"/>
    <mergeCell ref="E17:E20"/>
    <mergeCell ref="D13:D16"/>
    <mergeCell ref="A17:A20"/>
    <mergeCell ref="D21:D24"/>
    <mergeCell ref="A118:N118"/>
    <mergeCell ref="C21:C24"/>
    <mergeCell ref="A21:A24"/>
    <mergeCell ref="E25:E29"/>
    <mergeCell ref="E35:E38"/>
    <mergeCell ref="A60:N60"/>
    <mergeCell ref="F55:F59"/>
    <mergeCell ref="A51:A54"/>
    <mergeCell ref="A65:A68"/>
    <mergeCell ref="E85:E88"/>
    <mergeCell ref="F85:F88"/>
    <mergeCell ref="E65:E68"/>
    <mergeCell ref="F25:F29"/>
    <mergeCell ref="A25:D29"/>
    <mergeCell ref="A83:N83"/>
    <mergeCell ref="C39:C42"/>
    <mergeCell ref="A39:A42"/>
    <mergeCell ref="E39:E42"/>
    <mergeCell ref="D39:D42"/>
    <mergeCell ref="E43:E46"/>
    <mergeCell ref="D43:D46"/>
    <mergeCell ref="C43:C46"/>
    <mergeCell ref="A43:A46"/>
    <mergeCell ref="F113:F117"/>
    <mergeCell ref="E105:E108"/>
    <mergeCell ref="D105:D108"/>
    <mergeCell ref="C105:C108"/>
    <mergeCell ref="A105:A108"/>
    <mergeCell ref="F105:F108"/>
    <mergeCell ref="A109:A112"/>
    <mergeCell ref="F109:F112"/>
    <mergeCell ref="E109:E112"/>
    <mergeCell ref="D109:D112"/>
    <mergeCell ref="A73:D76"/>
    <mergeCell ref="F78:F82"/>
    <mergeCell ref="F73:F76"/>
    <mergeCell ref="E78:E82"/>
    <mergeCell ref="A78:D82"/>
    <mergeCell ref="D89:D92"/>
    <mergeCell ref="C89:C92"/>
    <mergeCell ref="A89:A92"/>
    <mergeCell ref="F89:F92"/>
    <mergeCell ref="A93:A96"/>
    <mergeCell ref="A199:N199"/>
    <mergeCell ref="A167:N167"/>
    <mergeCell ref="A200:A203"/>
    <mergeCell ref="E200:E203"/>
    <mergeCell ref="D200:D203"/>
    <mergeCell ref="A204:D208"/>
    <mergeCell ref="C145:C148"/>
    <mergeCell ref="D145:D148"/>
    <mergeCell ref="E145:E148"/>
    <mergeCell ref="F145:F148"/>
    <mergeCell ref="A145:A148"/>
    <mergeCell ref="D149:D152"/>
    <mergeCell ref="E149:E152"/>
    <mergeCell ref="F149:F152"/>
    <mergeCell ref="A195:A198"/>
    <mergeCell ref="C195:C198"/>
    <mergeCell ref="D195:D198"/>
    <mergeCell ref="E195:E198"/>
    <mergeCell ref="F195:F198"/>
    <mergeCell ref="C191:C194"/>
    <mergeCell ref="E191:E194"/>
    <mergeCell ref="A191:A194"/>
    <mergeCell ref="D191:D194"/>
    <mergeCell ref="A186:N186"/>
    <mergeCell ref="A227:N227"/>
    <mergeCell ref="C210:C213"/>
    <mergeCell ref="D210:D213"/>
    <mergeCell ref="E210:E213"/>
    <mergeCell ref="F210:F213"/>
    <mergeCell ref="A210:A213"/>
    <mergeCell ref="E218:E222"/>
    <mergeCell ref="F218:F222"/>
    <mergeCell ref="F200:F203"/>
    <mergeCell ref="C200:C203"/>
    <mergeCell ref="A209:N209"/>
    <mergeCell ref="A214:A217"/>
    <mergeCell ref="C214:C217"/>
    <mergeCell ref="D214:D217"/>
    <mergeCell ref="E214:E217"/>
    <mergeCell ref="F214:F217"/>
    <mergeCell ref="F204:F208"/>
    <mergeCell ref="E204:E208"/>
    <mergeCell ref="A223:D226"/>
    <mergeCell ref="E223:E226"/>
    <mergeCell ref="A228:A231"/>
    <mergeCell ref="C228:C231"/>
    <mergeCell ref="D228:D231"/>
    <mergeCell ref="E228:E231"/>
    <mergeCell ref="F228:F239"/>
    <mergeCell ref="A232:A235"/>
    <mergeCell ref="C232:C235"/>
    <mergeCell ref="D232:D235"/>
    <mergeCell ref="E232:E235"/>
    <mergeCell ref="A236:A239"/>
    <mergeCell ref="C236:C239"/>
    <mergeCell ref="D236:D239"/>
    <mergeCell ref="E236:E239"/>
    <mergeCell ref="J2:N2"/>
    <mergeCell ref="A168:N168"/>
    <mergeCell ref="A169:A172"/>
    <mergeCell ref="C169:C172"/>
    <mergeCell ref="D169:D172"/>
    <mergeCell ref="E169:E172"/>
    <mergeCell ref="F169:F172"/>
    <mergeCell ref="A173:N173"/>
    <mergeCell ref="F153:F156"/>
    <mergeCell ref="E153:E156"/>
    <mergeCell ref="D153:D156"/>
    <mergeCell ref="A157:D161"/>
    <mergeCell ref="C153:C156"/>
    <mergeCell ref="A153:A156"/>
    <mergeCell ref="A140:N140"/>
    <mergeCell ref="E141:E144"/>
    <mergeCell ref="D141:D144"/>
    <mergeCell ref="C141:C144"/>
    <mergeCell ref="A141:A144"/>
    <mergeCell ref="F135:F139"/>
    <mergeCell ref="E135:E139"/>
    <mergeCell ref="C149:C152"/>
    <mergeCell ref="A149:A152"/>
    <mergeCell ref="A135:D139"/>
    <mergeCell ref="A187:A190"/>
    <mergeCell ref="C187:C190"/>
    <mergeCell ref="D187:D190"/>
    <mergeCell ref="E187:E190"/>
    <mergeCell ref="F187:F190"/>
    <mergeCell ref="A178:A181"/>
    <mergeCell ref="C178:C181"/>
    <mergeCell ref="D178:D181"/>
    <mergeCell ref="E178:E181"/>
    <mergeCell ref="F178:F181"/>
    <mergeCell ref="C182:C185"/>
    <mergeCell ref="D182:D185"/>
    <mergeCell ref="A182:A185"/>
    <mergeCell ref="E182:E185"/>
    <mergeCell ref="F182:F185"/>
    <mergeCell ref="A174:A177"/>
    <mergeCell ref="C174:C177"/>
    <mergeCell ref="D174:D177"/>
    <mergeCell ref="E174:E177"/>
    <mergeCell ref="F174:F177"/>
    <mergeCell ref="F157:F161"/>
    <mergeCell ref="E157:E161"/>
    <mergeCell ref="E162:E166"/>
    <mergeCell ref="F162:F166"/>
    <mergeCell ref="F141:F144"/>
    <mergeCell ref="A131:A134"/>
    <mergeCell ref="F127:F130"/>
    <mergeCell ref="E127:E130"/>
    <mergeCell ref="D127:D130"/>
    <mergeCell ref="C127:C130"/>
    <mergeCell ref="A119:A122"/>
    <mergeCell ref="C119:C122"/>
    <mergeCell ref="A127:A130"/>
    <mergeCell ref="F131:F134"/>
    <mergeCell ref="E131:E134"/>
    <mergeCell ref="D131:D134"/>
    <mergeCell ref="C131:C134"/>
    <mergeCell ref="F123:F126"/>
    <mergeCell ref="E123:E126"/>
    <mergeCell ref="D123:D126"/>
    <mergeCell ref="C123:C126"/>
    <mergeCell ref="A123:A126"/>
    <mergeCell ref="F119:F122"/>
    <mergeCell ref="E119:E122"/>
    <mergeCell ref="D119:D122"/>
  </mergeCells>
  <phoneticPr fontId="0" type="noConversion"/>
  <pageMargins left="0.35433070866141736" right="0.35433070866141736" top="0.55118110236220474" bottom="0.19685039370078741" header="0.51181102362204722" footer="0.15748031496062992"/>
  <pageSetup paperSize="9" scale="70" orientation="landscape" verticalDpi="0" r:id="rId1"/>
  <headerFooter alignWithMargins="0"/>
  <rowBreaks count="4" manualBreakCount="4">
    <brk id="82" max="16383" man="1"/>
    <brk id="139" max="13" man="1"/>
    <brk id="185" max="16383" man="1"/>
    <brk id="2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114"/>
  <sheetViews>
    <sheetView view="pageBreakPreview" zoomScaleSheetLayoutView="100" workbookViewId="0">
      <selection activeCell="F9" sqref="F9"/>
    </sheetView>
  </sheetViews>
  <sheetFormatPr defaultRowHeight="12.75"/>
  <cols>
    <col min="1" max="1" width="3" style="1" customWidth="1"/>
    <col min="2" max="2" width="15.140625" style="1" customWidth="1"/>
    <col min="3" max="3" width="15.7109375" style="1" customWidth="1"/>
    <col min="4" max="4" width="49.140625" style="1" customWidth="1"/>
    <col min="5" max="5" width="10.140625" style="1" bestFit="1" customWidth="1"/>
    <col min="6" max="6" width="10.28515625" style="1" customWidth="1"/>
    <col min="7" max="8" width="10.85546875" style="1" customWidth="1"/>
    <col min="9" max="9" width="12.5703125" style="1" customWidth="1"/>
    <col min="10" max="16384" width="9.140625" style="1"/>
  </cols>
  <sheetData>
    <row r="1" spans="1:9">
      <c r="A1" s="73"/>
      <c r="B1" s="74"/>
      <c r="C1" s="74"/>
      <c r="D1" s="74"/>
      <c r="E1" s="74"/>
      <c r="F1" s="281" t="s">
        <v>459</v>
      </c>
      <c r="G1" s="281"/>
      <c r="H1" s="281"/>
      <c r="I1" s="282"/>
    </row>
    <row r="2" spans="1:9" ht="40.5" customHeight="1">
      <c r="A2" s="73"/>
      <c r="B2" s="74"/>
      <c r="C2" s="74"/>
      <c r="D2" s="74"/>
      <c r="E2" s="74"/>
      <c r="F2" s="281" t="s">
        <v>460</v>
      </c>
      <c r="G2" s="281"/>
      <c r="H2" s="281"/>
      <c r="I2" s="282"/>
    </row>
    <row r="3" spans="1:9" ht="15.75">
      <c r="A3" s="300" t="s">
        <v>217</v>
      </c>
      <c r="B3" s="300"/>
      <c r="C3" s="300"/>
      <c r="D3" s="300"/>
      <c r="E3" s="300"/>
      <c r="F3" s="300"/>
      <c r="G3" s="300"/>
      <c r="H3" s="300"/>
      <c r="I3" s="300"/>
    </row>
    <row r="4" spans="1:9" ht="17.25" customHeight="1">
      <c r="A4" s="285" t="s">
        <v>0</v>
      </c>
      <c r="B4" s="285" t="s">
        <v>42</v>
      </c>
      <c r="C4" s="285" t="s">
        <v>43</v>
      </c>
      <c r="D4" s="285" t="s">
        <v>44</v>
      </c>
      <c r="E4" s="285" t="s">
        <v>45</v>
      </c>
      <c r="F4" s="285"/>
      <c r="G4" s="285"/>
      <c r="H4" s="285"/>
      <c r="I4" s="285" t="s">
        <v>14</v>
      </c>
    </row>
    <row r="5" spans="1:9" ht="27" customHeight="1">
      <c r="A5" s="285"/>
      <c r="B5" s="285"/>
      <c r="C5" s="285"/>
      <c r="D5" s="285"/>
      <c r="E5" s="23">
        <v>2018</v>
      </c>
      <c r="F5" s="105">
        <v>2019</v>
      </c>
      <c r="G5" s="105">
        <v>2020</v>
      </c>
      <c r="H5" s="105">
        <v>2021</v>
      </c>
      <c r="I5" s="285"/>
    </row>
    <row r="6" spans="1:9">
      <c r="A6" s="283">
        <v>1</v>
      </c>
      <c r="B6" s="285" t="s">
        <v>78</v>
      </c>
      <c r="C6" s="285" t="s">
        <v>61</v>
      </c>
      <c r="D6" s="27" t="s">
        <v>245</v>
      </c>
      <c r="E6" s="70"/>
      <c r="F6" s="70"/>
      <c r="G6" s="70"/>
      <c r="H6" s="70"/>
      <c r="I6" s="70">
        <f t="shared" ref="I6:I43" si="0">SUM(E6:H6)</f>
        <v>0</v>
      </c>
    </row>
    <row r="7" spans="1:9">
      <c r="A7" s="283"/>
      <c r="B7" s="285"/>
      <c r="C7" s="285"/>
      <c r="D7" s="28" t="s">
        <v>62</v>
      </c>
      <c r="E7" s="70">
        <v>380</v>
      </c>
      <c r="F7" s="70">
        <v>360</v>
      </c>
      <c r="G7" s="70">
        <v>350</v>
      </c>
      <c r="H7" s="70">
        <v>350</v>
      </c>
      <c r="I7" s="70">
        <f t="shared" si="0"/>
        <v>1440</v>
      </c>
    </row>
    <row r="8" spans="1:9">
      <c r="A8" s="283"/>
      <c r="B8" s="285"/>
      <c r="C8" s="285"/>
      <c r="D8" s="28" t="s">
        <v>80</v>
      </c>
      <c r="E8" s="70">
        <v>15</v>
      </c>
      <c r="F8" s="70">
        <v>50</v>
      </c>
      <c r="G8" s="70">
        <v>10</v>
      </c>
      <c r="H8" s="70">
        <v>15</v>
      </c>
      <c r="I8" s="70">
        <f t="shared" si="0"/>
        <v>90</v>
      </c>
    </row>
    <row r="9" spans="1:9">
      <c r="A9" s="283"/>
      <c r="B9" s="285"/>
      <c r="C9" s="285"/>
      <c r="D9" s="28" t="s">
        <v>81</v>
      </c>
      <c r="E9" s="70">
        <v>200</v>
      </c>
      <c r="F9" s="70">
        <v>200</v>
      </c>
      <c r="G9" s="70">
        <v>200</v>
      </c>
      <c r="H9" s="70">
        <v>200</v>
      </c>
      <c r="I9" s="70">
        <f t="shared" si="0"/>
        <v>800</v>
      </c>
    </row>
    <row r="10" spans="1:9">
      <c r="A10" s="283"/>
      <c r="B10" s="285"/>
      <c r="C10" s="285"/>
      <c r="D10" s="28" t="s">
        <v>300</v>
      </c>
      <c r="E10" s="70">
        <v>50</v>
      </c>
      <c r="F10" s="70">
        <v>50</v>
      </c>
      <c r="G10" s="70">
        <v>50</v>
      </c>
      <c r="H10" s="70">
        <v>50</v>
      </c>
      <c r="I10" s="70">
        <f t="shared" si="0"/>
        <v>200</v>
      </c>
    </row>
    <row r="11" spans="1:9">
      <c r="A11" s="283"/>
      <c r="B11" s="285"/>
      <c r="C11" s="285"/>
      <c r="D11" s="24" t="s">
        <v>48</v>
      </c>
      <c r="E11" s="76">
        <f>SUM(E6:E10)</f>
        <v>645</v>
      </c>
      <c r="F11" s="76">
        <f>SUM(F6:F10)</f>
        <v>660</v>
      </c>
      <c r="G11" s="76">
        <f>SUM(G6:G10)</f>
        <v>610</v>
      </c>
      <c r="H11" s="76">
        <f>SUM(H6:H10)</f>
        <v>615</v>
      </c>
      <c r="I11" s="76">
        <f>SUM(E11:H11)</f>
        <v>2530</v>
      </c>
    </row>
    <row r="12" spans="1:9">
      <c r="A12" s="283"/>
      <c r="B12" s="285"/>
      <c r="C12" s="285" t="s">
        <v>82</v>
      </c>
      <c r="D12" s="121" t="s">
        <v>301</v>
      </c>
      <c r="E12" s="70">
        <v>80</v>
      </c>
      <c r="F12" s="70">
        <v>80</v>
      </c>
      <c r="G12" s="70">
        <v>340</v>
      </c>
      <c r="H12" s="70">
        <v>340</v>
      </c>
      <c r="I12" s="70">
        <f t="shared" si="0"/>
        <v>840</v>
      </c>
    </row>
    <row r="13" spans="1:9">
      <c r="A13" s="283"/>
      <c r="B13" s="285"/>
      <c r="C13" s="285"/>
      <c r="D13" s="25" t="s">
        <v>83</v>
      </c>
      <c r="E13" s="70">
        <v>10</v>
      </c>
      <c r="F13" s="70">
        <v>10</v>
      </c>
      <c r="G13" s="70">
        <v>112</v>
      </c>
      <c r="H13" s="70"/>
      <c r="I13" s="70">
        <f t="shared" si="0"/>
        <v>132</v>
      </c>
    </row>
    <row r="14" spans="1:9">
      <c r="A14" s="283"/>
      <c r="B14" s="285"/>
      <c r="C14" s="285"/>
      <c r="D14" s="121" t="s">
        <v>302</v>
      </c>
      <c r="E14" s="70">
        <v>30</v>
      </c>
      <c r="F14" s="70">
        <v>300</v>
      </c>
      <c r="G14" s="70">
        <v>300</v>
      </c>
      <c r="H14" s="70">
        <v>10</v>
      </c>
      <c r="I14" s="70">
        <f t="shared" si="0"/>
        <v>640</v>
      </c>
    </row>
    <row r="15" spans="1:9">
      <c r="A15" s="283"/>
      <c r="B15" s="285"/>
      <c r="C15" s="285"/>
      <c r="D15" s="24" t="s">
        <v>48</v>
      </c>
      <c r="E15" s="76">
        <f>SUM(E12:E14)</f>
        <v>120</v>
      </c>
      <c r="F15" s="76">
        <f>SUM(F12:F14)</f>
        <v>390</v>
      </c>
      <c r="G15" s="76">
        <f t="shared" ref="G15:H15" si="1">SUM(G12:G14)</f>
        <v>752</v>
      </c>
      <c r="H15" s="76">
        <f t="shared" si="1"/>
        <v>350</v>
      </c>
      <c r="I15" s="76">
        <f>SUM(E15:H15)</f>
        <v>1612</v>
      </c>
    </row>
    <row r="16" spans="1:9">
      <c r="A16" s="283"/>
      <c r="B16" s="285"/>
      <c r="C16" s="285" t="s">
        <v>84</v>
      </c>
      <c r="D16" s="25" t="s">
        <v>85</v>
      </c>
      <c r="E16" s="70">
        <v>1000</v>
      </c>
      <c r="F16" s="70"/>
      <c r="G16" s="70"/>
      <c r="H16" s="70"/>
      <c r="I16" s="70">
        <f t="shared" si="0"/>
        <v>1000</v>
      </c>
    </row>
    <row r="17" spans="1:9">
      <c r="A17" s="283"/>
      <c r="B17" s="285"/>
      <c r="C17" s="285"/>
      <c r="D17" s="25" t="s">
        <v>86</v>
      </c>
      <c r="E17" s="70">
        <v>3</v>
      </c>
      <c r="F17" s="70"/>
      <c r="G17" s="70"/>
      <c r="H17" s="70"/>
      <c r="I17" s="70">
        <f t="shared" si="0"/>
        <v>3</v>
      </c>
    </row>
    <row r="18" spans="1:9">
      <c r="A18" s="283"/>
      <c r="B18" s="285"/>
      <c r="C18" s="285"/>
      <c r="D18" s="25" t="s">
        <v>87</v>
      </c>
      <c r="E18" s="70">
        <v>27.3</v>
      </c>
      <c r="F18" s="70"/>
      <c r="G18" s="70"/>
      <c r="H18" s="70"/>
      <c r="I18" s="70">
        <f t="shared" si="0"/>
        <v>27.3</v>
      </c>
    </row>
    <row r="19" spans="1:9" ht="25.5">
      <c r="A19" s="283"/>
      <c r="B19" s="285"/>
      <c r="C19" s="285"/>
      <c r="D19" s="25" t="s">
        <v>88</v>
      </c>
      <c r="E19" s="70">
        <v>470</v>
      </c>
      <c r="F19" s="70">
        <v>470</v>
      </c>
      <c r="G19" s="70"/>
      <c r="H19" s="70"/>
      <c r="I19" s="70">
        <f t="shared" si="0"/>
        <v>940</v>
      </c>
    </row>
    <row r="20" spans="1:9">
      <c r="A20" s="283"/>
      <c r="B20" s="285"/>
      <c r="C20" s="285"/>
      <c r="D20" s="24" t="s">
        <v>48</v>
      </c>
      <c r="E20" s="76">
        <f>SUM(E16:E19)</f>
        <v>1500.3</v>
      </c>
      <c r="F20" s="76">
        <f t="shared" ref="F20:H20" si="2">SUM(F16:F19)</f>
        <v>470</v>
      </c>
      <c r="G20" s="76">
        <f t="shared" si="2"/>
        <v>0</v>
      </c>
      <c r="H20" s="76">
        <f t="shared" si="2"/>
        <v>0</v>
      </c>
      <c r="I20" s="70">
        <f t="shared" si="0"/>
        <v>1970.3</v>
      </c>
    </row>
    <row r="21" spans="1:9">
      <c r="A21" s="283"/>
      <c r="B21" s="285"/>
      <c r="C21" s="285" t="s">
        <v>89</v>
      </c>
      <c r="D21" s="121" t="s">
        <v>303</v>
      </c>
      <c r="E21" s="70">
        <v>10300</v>
      </c>
      <c r="F21" s="70"/>
      <c r="G21" s="70"/>
      <c r="H21" s="70"/>
      <c r="I21" s="70">
        <f t="shared" si="0"/>
        <v>10300</v>
      </c>
    </row>
    <row r="22" spans="1:9">
      <c r="A22" s="283"/>
      <c r="B22" s="285"/>
      <c r="C22" s="285"/>
      <c r="D22" s="121" t="s">
        <v>304</v>
      </c>
      <c r="E22" s="70"/>
      <c r="F22" s="70">
        <v>10300</v>
      </c>
      <c r="G22" s="70"/>
      <c r="H22" s="70"/>
      <c r="I22" s="70">
        <f t="shared" si="0"/>
        <v>10300</v>
      </c>
    </row>
    <row r="23" spans="1:9">
      <c r="A23" s="283"/>
      <c r="B23" s="285"/>
      <c r="C23" s="285"/>
      <c r="D23" s="121" t="s">
        <v>305</v>
      </c>
      <c r="E23" s="70"/>
      <c r="F23" s="70"/>
      <c r="G23" s="70">
        <v>10300</v>
      </c>
      <c r="H23" s="70"/>
      <c r="I23" s="70">
        <f t="shared" si="0"/>
        <v>10300</v>
      </c>
    </row>
    <row r="24" spans="1:9">
      <c r="A24" s="283"/>
      <c r="B24" s="285"/>
      <c r="C24" s="285"/>
      <c r="D24" s="25" t="s">
        <v>90</v>
      </c>
      <c r="E24" s="70"/>
      <c r="F24" s="70"/>
      <c r="G24" s="70"/>
      <c r="H24" s="70">
        <v>500</v>
      </c>
      <c r="I24" s="70">
        <f t="shared" si="0"/>
        <v>500</v>
      </c>
    </row>
    <row r="25" spans="1:9">
      <c r="A25" s="283"/>
      <c r="B25" s="285"/>
      <c r="C25" s="285"/>
      <c r="D25" s="24" t="s">
        <v>48</v>
      </c>
      <c r="E25" s="76">
        <f>SUM(E21:E24)</f>
        <v>10300</v>
      </c>
      <c r="F25" s="76">
        <f>SUM(F21:F24)</f>
        <v>10300</v>
      </c>
      <c r="G25" s="76">
        <f>SUM(G21:G24)</f>
        <v>10300</v>
      </c>
      <c r="H25" s="76">
        <f>SUM(H21:H24)</f>
        <v>500</v>
      </c>
      <c r="I25" s="76">
        <f t="shared" si="0"/>
        <v>31400</v>
      </c>
    </row>
    <row r="26" spans="1:9">
      <c r="A26" s="283"/>
      <c r="B26" s="285"/>
      <c r="C26" s="285" t="s">
        <v>91</v>
      </c>
      <c r="D26" s="121" t="s">
        <v>306</v>
      </c>
      <c r="E26" s="70">
        <v>9881.74</v>
      </c>
      <c r="F26" s="70"/>
      <c r="G26" s="70"/>
      <c r="H26" s="70"/>
      <c r="I26" s="70">
        <f t="shared" si="0"/>
        <v>9881.74</v>
      </c>
    </row>
    <row r="27" spans="1:9">
      <c r="A27" s="283"/>
      <c r="B27" s="285"/>
      <c r="C27" s="285"/>
      <c r="D27" s="24" t="s">
        <v>77</v>
      </c>
      <c r="E27" s="76">
        <f>SUM(E26:E26)</f>
        <v>9881.74</v>
      </c>
      <c r="F27" s="76">
        <f>SUM(F26:F26)</f>
        <v>0</v>
      </c>
      <c r="G27" s="76">
        <f>SUM(G26:G26)</f>
        <v>0</v>
      </c>
      <c r="H27" s="76">
        <f>SUM(H26:H26)</f>
        <v>0</v>
      </c>
      <c r="I27" s="76">
        <f t="shared" si="0"/>
        <v>9881.74</v>
      </c>
    </row>
    <row r="28" spans="1:9">
      <c r="A28" s="283"/>
      <c r="B28" s="285"/>
      <c r="C28" s="285" t="s">
        <v>93</v>
      </c>
      <c r="D28" s="121" t="s">
        <v>307</v>
      </c>
      <c r="E28" s="70">
        <v>11.7</v>
      </c>
      <c r="F28" s="70">
        <v>11.7</v>
      </c>
      <c r="G28" s="70">
        <v>11.7</v>
      </c>
      <c r="H28" s="70">
        <v>11.7</v>
      </c>
      <c r="I28" s="70">
        <f t="shared" si="0"/>
        <v>46.8</v>
      </c>
    </row>
    <row r="29" spans="1:9">
      <c r="A29" s="283"/>
      <c r="B29" s="285"/>
      <c r="C29" s="295"/>
      <c r="D29" s="24" t="s">
        <v>48</v>
      </c>
      <c r="E29" s="76">
        <f>SUM(E28:E28)</f>
        <v>11.7</v>
      </c>
      <c r="F29" s="76">
        <f>SUM(F28:F28)</f>
        <v>11.7</v>
      </c>
      <c r="G29" s="76">
        <f>SUM(G28:G28)</f>
        <v>11.7</v>
      </c>
      <c r="H29" s="76">
        <f>SUM(H28:H28)</f>
        <v>11.7</v>
      </c>
      <c r="I29" s="76">
        <f>SUM(E29:H29)</f>
        <v>46.8</v>
      </c>
    </row>
    <row r="30" spans="1:9">
      <c r="A30" s="283"/>
      <c r="B30" s="285"/>
      <c r="C30" s="296" t="s">
        <v>79</v>
      </c>
      <c r="D30" s="296"/>
      <c r="E30" s="75">
        <f>E11+E15+E20+E25+E27+E29</f>
        <v>22458.74</v>
      </c>
      <c r="F30" s="75">
        <f>F11+F15+F20+F25+F27+F29</f>
        <v>11831.7</v>
      </c>
      <c r="G30" s="75">
        <f>G11+G15+G20+G25+G27+G29</f>
        <v>11673.7</v>
      </c>
      <c r="H30" s="75">
        <f>H11+H15+H20+H25+H27+H29</f>
        <v>1476.7</v>
      </c>
      <c r="I30" s="117">
        <f>SUM(E30:H30)</f>
        <v>47440.84</v>
      </c>
    </row>
    <row r="31" spans="1:9">
      <c r="A31" s="286">
        <v>2</v>
      </c>
      <c r="B31" s="289" t="s">
        <v>98</v>
      </c>
      <c r="C31" s="285" t="s">
        <v>61</v>
      </c>
      <c r="D31" s="25" t="s">
        <v>62</v>
      </c>
      <c r="E31" s="70">
        <v>100</v>
      </c>
      <c r="F31" s="70">
        <v>100</v>
      </c>
      <c r="G31" s="70">
        <v>100</v>
      </c>
      <c r="H31" s="70">
        <v>100</v>
      </c>
      <c r="I31" s="70">
        <f t="shared" si="0"/>
        <v>400</v>
      </c>
    </row>
    <row r="32" spans="1:9">
      <c r="A32" s="287"/>
      <c r="B32" s="290"/>
      <c r="C32" s="285"/>
      <c r="D32" s="27" t="s">
        <v>245</v>
      </c>
      <c r="E32" s="70"/>
      <c r="F32" s="70"/>
      <c r="G32" s="70"/>
      <c r="H32" s="70"/>
      <c r="I32" s="76">
        <f t="shared" si="0"/>
        <v>0</v>
      </c>
    </row>
    <row r="33" spans="1:9" ht="25.5">
      <c r="A33" s="287"/>
      <c r="B33" s="290"/>
      <c r="C33" s="285"/>
      <c r="D33" s="25" t="s">
        <v>63</v>
      </c>
      <c r="E33" s="77">
        <v>3000</v>
      </c>
      <c r="F33" s="77"/>
      <c r="G33" s="77"/>
      <c r="H33" s="77"/>
      <c r="I33" s="70">
        <f t="shared" si="0"/>
        <v>3000</v>
      </c>
    </row>
    <row r="34" spans="1:9" ht="25.5">
      <c r="A34" s="287"/>
      <c r="B34" s="290"/>
      <c r="C34" s="285"/>
      <c r="D34" s="116" t="s">
        <v>262</v>
      </c>
      <c r="E34" s="70"/>
      <c r="F34" s="70"/>
      <c r="G34" s="70">
        <v>1600</v>
      </c>
      <c r="H34" s="70"/>
      <c r="I34" s="70">
        <f t="shared" si="0"/>
        <v>1600</v>
      </c>
    </row>
    <row r="35" spans="1:9" ht="25.5">
      <c r="A35" s="287"/>
      <c r="B35" s="290"/>
      <c r="C35" s="285"/>
      <c r="D35" s="116" t="s">
        <v>263</v>
      </c>
      <c r="E35" s="70"/>
      <c r="F35" s="70"/>
      <c r="G35" s="70"/>
      <c r="H35" s="70">
        <v>550</v>
      </c>
      <c r="I35" s="70">
        <f t="shared" si="0"/>
        <v>550</v>
      </c>
    </row>
    <row r="36" spans="1:9" ht="38.25">
      <c r="A36" s="287"/>
      <c r="B36" s="290"/>
      <c r="C36" s="285"/>
      <c r="D36" s="116" t="s">
        <v>264</v>
      </c>
      <c r="E36" s="70"/>
      <c r="F36" s="70"/>
      <c r="G36" s="70"/>
      <c r="H36" s="70">
        <v>1000</v>
      </c>
      <c r="I36" s="70">
        <f t="shared" si="0"/>
        <v>1000</v>
      </c>
    </row>
    <row r="37" spans="1:9">
      <c r="A37" s="287"/>
      <c r="B37" s="290"/>
      <c r="C37" s="285"/>
      <c r="D37" s="116" t="s">
        <v>265</v>
      </c>
      <c r="E37" s="70"/>
      <c r="F37" s="70"/>
      <c r="G37" s="70"/>
      <c r="H37" s="70">
        <v>200</v>
      </c>
      <c r="I37" s="70">
        <f t="shared" si="0"/>
        <v>200</v>
      </c>
    </row>
    <row r="38" spans="1:9">
      <c r="A38" s="287"/>
      <c r="B38" s="290"/>
      <c r="C38" s="285"/>
      <c r="D38" s="116" t="s">
        <v>266</v>
      </c>
      <c r="E38" s="77"/>
      <c r="F38" s="77"/>
      <c r="G38" s="77"/>
      <c r="H38" s="77">
        <v>40</v>
      </c>
      <c r="I38" s="70">
        <f t="shared" si="0"/>
        <v>40</v>
      </c>
    </row>
    <row r="39" spans="1:9">
      <c r="A39" s="287"/>
      <c r="B39" s="290"/>
      <c r="C39" s="285"/>
      <c r="D39" s="26" t="s">
        <v>48</v>
      </c>
      <c r="E39" s="76">
        <f t="shared" ref="E39:H39" si="3">SUM(E31:E38)</f>
        <v>3100</v>
      </c>
      <c r="F39" s="76">
        <f t="shared" si="3"/>
        <v>100</v>
      </c>
      <c r="G39" s="76">
        <f t="shared" si="3"/>
        <v>1700</v>
      </c>
      <c r="H39" s="76">
        <f t="shared" si="3"/>
        <v>1890</v>
      </c>
      <c r="I39" s="76">
        <f t="shared" si="0"/>
        <v>6790</v>
      </c>
    </row>
    <row r="40" spans="1:9">
      <c r="A40" s="287"/>
      <c r="B40" s="290"/>
      <c r="C40" s="289" t="s">
        <v>65</v>
      </c>
      <c r="D40" s="26" t="s">
        <v>62</v>
      </c>
      <c r="E40" s="76">
        <v>10</v>
      </c>
      <c r="F40" s="76">
        <v>10</v>
      </c>
      <c r="G40" s="76">
        <v>10</v>
      </c>
      <c r="H40" s="76">
        <v>20</v>
      </c>
      <c r="I40" s="70">
        <f t="shared" si="0"/>
        <v>50</v>
      </c>
    </row>
    <row r="41" spans="1:9" ht="12.75" customHeight="1">
      <c r="A41" s="287"/>
      <c r="B41" s="290"/>
      <c r="C41" s="293"/>
      <c r="D41" s="25" t="s">
        <v>64</v>
      </c>
      <c r="E41" s="77">
        <v>50</v>
      </c>
      <c r="F41" s="77"/>
      <c r="G41" s="77"/>
      <c r="H41" s="77"/>
      <c r="I41" s="70">
        <f t="shared" si="0"/>
        <v>50</v>
      </c>
    </row>
    <row r="42" spans="1:9" ht="12.75" customHeight="1">
      <c r="A42" s="287"/>
      <c r="B42" s="290"/>
      <c r="C42" s="293"/>
      <c r="D42" s="116" t="s">
        <v>267</v>
      </c>
      <c r="E42" s="77"/>
      <c r="F42" s="77">
        <v>30</v>
      </c>
      <c r="G42" s="77"/>
      <c r="H42" s="77"/>
      <c r="I42" s="70">
        <f t="shared" si="0"/>
        <v>30</v>
      </c>
    </row>
    <row r="43" spans="1:9">
      <c r="A43" s="287"/>
      <c r="B43" s="290"/>
      <c r="C43" s="293"/>
      <c r="D43" s="25" t="s">
        <v>66</v>
      </c>
      <c r="E43" s="70"/>
      <c r="F43" s="70"/>
      <c r="G43" s="70">
        <v>30</v>
      </c>
      <c r="H43" s="70"/>
      <c r="I43" s="70">
        <f t="shared" si="0"/>
        <v>30</v>
      </c>
    </row>
    <row r="44" spans="1:9">
      <c r="A44" s="287"/>
      <c r="B44" s="290"/>
      <c r="C44" s="294"/>
      <c r="D44" s="26" t="s">
        <v>48</v>
      </c>
      <c r="E44" s="76">
        <f t="shared" ref="E44:I44" si="4">SUM(E40:E43)</f>
        <v>60</v>
      </c>
      <c r="F44" s="76">
        <f t="shared" si="4"/>
        <v>40</v>
      </c>
      <c r="G44" s="76">
        <f t="shared" si="4"/>
        <v>40</v>
      </c>
      <c r="H44" s="76">
        <f t="shared" si="4"/>
        <v>20</v>
      </c>
      <c r="I44" s="76">
        <f t="shared" si="4"/>
        <v>160</v>
      </c>
    </row>
    <row r="45" spans="1:9">
      <c r="A45" s="287"/>
      <c r="B45" s="290"/>
      <c r="C45" s="285" t="s">
        <v>67</v>
      </c>
      <c r="D45" s="116" t="s">
        <v>60</v>
      </c>
      <c r="E45" s="70">
        <v>80</v>
      </c>
      <c r="F45" s="70">
        <v>85</v>
      </c>
      <c r="G45" s="70">
        <v>85</v>
      </c>
      <c r="H45" s="70">
        <v>90</v>
      </c>
      <c r="I45" s="70">
        <f>SUM(E45:H45)</f>
        <v>340</v>
      </c>
    </row>
    <row r="46" spans="1:9">
      <c r="A46" s="287"/>
      <c r="B46" s="290"/>
      <c r="C46" s="285"/>
      <c r="D46" s="116" t="s">
        <v>268</v>
      </c>
      <c r="E46" s="77"/>
      <c r="F46" s="70">
        <v>1000</v>
      </c>
      <c r="G46" s="77"/>
      <c r="H46" s="77"/>
      <c r="I46" s="70">
        <f>SUM(E46:H46)</f>
        <v>1000</v>
      </c>
    </row>
    <row r="47" spans="1:9" ht="51">
      <c r="A47" s="287"/>
      <c r="B47" s="290"/>
      <c r="C47" s="285"/>
      <c r="D47" s="116" t="s">
        <v>269</v>
      </c>
      <c r="E47" s="70">
        <v>2800</v>
      </c>
      <c r="F47" s="70"/>
      <c r="G47" s="70"/>
      <c r="H47" s="70"/>
      <c r="I47" s="70">
        <f>SUM(E47:H47)</f>
        <v>2800</v>
      </c>
    </row>
    <row r="48" spans="1:9" ht="25.5">
      <c r="A48" s="287"/>
      <c r="B48" s="290"/>
      <c r="C48" s="285"/>
      <c r="D48" s="116" t="s">
        <v>270</v>
      </c>
      <c r="E48" s="70"/>
      <c r="F48" s="70">
        <v>70</v>
      </c>
      <c r="G48" s="70"/>
      <c r="H48" s="70"/>
      <c r="I48" s="70">
        <f>SUM(E48:H48)</f>
        <v>70</v>
      </c>
    </row>
    <row r="49" spans="1:9" ht="25.5">
      <c r="A49" s="287"/>
      <c r="B49" s="290"/>
      <c r="C49" s="285"/>
      <c r="D49" s="116" t="s">
        <v>271</v>
      </c>
      <c r="E49" s="70"/>
      <c r="F49" s="70">
        <v>450</v>
      </c>
      <c r="G49" s="70"/>
      <c r="H49" s="70"/>
      <c r="I49" s="70">
        <f>SUM(E49:H49)</f>
        <v>450</v>
      </c>
    </row>
    <row r="50" spans="1:9">
      <c r="A50" s="287"/>
      <c r="B50" s="290"/>
      <c r="C50" s="285"/>
      <c r="D50" s="116" t="s">
        <v>272</v>
      </c>
      <c r="E50" s="70"/>
      <c r="F50" s="70"/>
      <c r="G50" s="70">
        <v>400</v>
      </c>
      <c r="H50" s="70"/>
      <c r="I50" s="70"/>
    </row>
    <row r="51" spans="1:9">
      <c r="A51" s="287"/>
      <c r="B51" s="290"/>
      <c r="C51" s="285"/>
      <c r="D51" s="116" t="s">
        <v>273</v>
      </c>
      <c r="E51" s="70"/>
      <c r="F51" s="70"/>
      <c r="G51" s="70"/>
      <c r="H51" s="70">
        <v>150</v>
      </c>
      <c r="I51" s="70"/>
    </row>
    <row r="52" spans="1:9">
      <c r="A52" s="287"/>
      <c r="B52" s="290"/>
      <c r="C52" s="285"/>
      <c r="D52" s="25" t="s">
        <v>68</v>
      </c>
      <c r="E52" s="70"/>
      <c r="F52" s="70"/>
      <c r="G52" s="70"/>
      <c r="H52" s="70"/>
      <c r="I52" s="70">
        <f t="shared" ref="I52:I86" si="5">SUM(E52:H52)</f>
        <v>0</v>
      </c>
    </row>
    <row r="53" spans="1:9">
      <c r="A53" s="287"/>
      <c r="B53" s="290"/>
      <c r="C53" s="285"/>
      <c r="D53" s="24" t="s">
        <v>48</v>
      </c>
      <c r="E53" s="76">
        <f t="shared" ref="E53:H53" si="6">SUM(E45:E52)</f>
        <v>2880</v>
      </c>
      <c r="F53" s="76">
        <f t="shared" si="6"/>
        <v>1605</v>
      </c>
      <c r="G53" s="76">
        <f t="shared" si="6"/>
        <v>485</v>
      </c>
      <c r="H53" s="76">
        <f t="shared" si="6"/>
        <v>240</v>
      </c>
      <c r="I53" s="76">
        <f t="shared" si="5"/>
        <v>5210</v>
      </c>
    </row>
    <row r="54" spans="1:9">
      <c r="A54" s="287"/>
      <c r="B54" s="290"/>
      <c r="C54" s="285" t="s">
        <v>69</v>
      </c>
      <c r="D54" s="25" t="s">
        <v>70</v>
      </c>
      <c r="E54" s="70">
        <v>80</v>
      </c>
      <c r="F54" s="70">
        <v>75</v>
      </c>
      <c r="G54" s="70">
        <v>80</v>
      </c>
      <c r="H54" s="70">
        <v>80</v>
      </c>
      <c r="I54" s="70">
        <f t="shared" si="5"/>
        <v>315</v>
      </c>
    </row>
    <row r="55" spans="1:9" ht="25.5">
      <c r="A55" s="287"/>
      <c r="B55" s="290"/>
      <c r="C55" s="285"/>
      <c r="D55" s="116" t="s">
        <v>274</v>
      </c>
      <c r="E55" s="70">
        <v>40</v>
      </c>
      <c r="F55" s="70"/>
      <c r="G55" s="70"/>
      <c r="H55" s="70"/>
      <c r="I55" s="70">
        <f t="shared" si="5"/>
        <v>40</v>
      </c>
    </row>
    <row r="56" spans="1:9">
      <c r="A56" s="287"/>
      <c r="B56" s="290"/>
      <c r="C56" s="285"/>
      <c r="D56" s="116" t="s">
        <v>272</v>
      </c>
      <c r="E56" s="70"/>
      <c r="F56" s="70">
        <v>336</v>
      </c>
      <c r="G56" s="70"/>
      <c r="H56" s="70"/>
      <c r="I56" s="70">
        <f t="shared" si="5"/>
        <v>336</v>
      </c>
    </row>
    <row r="57" spans="1:9">
      <c r="A57" s="287"/>
      <c r="B57" s="290"/>
      <c r="C57" s="285"/>
      <c r="D57" s="116" t="s">
        <v>273</v>
      </c>
      <c r="E57" s="70"/>
      <c r="F57" s="70"/>
      <c r="G57" s="70"/>
      <c r="H57" s="70">
        <v>150</v>
      </c>
      <c r="I57" s="70">
        <f t="shared" si="5"/>
        <v>150</v>
      </c>
    </row>
    <row r="58" spans="1:9">
      <c r="A58" s="287"/>
      <c r="B58" s="290"/>
      <c r="C58" s="285"/>
      <c r="D58" s="116" t="s">
        <v>275</v>
      </c>
      <c r="E58" s="70"/>
      <c r="F58" s="70"/>
      <c r="G58" s="70"/>
      <c r="H58" s="70"/>
      <c r="I58" s="70">
        <f t="shared" si="5"/>
        <v>0</v>
      </c>
    </row>
    <row r="59" spans="1:9">
      <c r="A59" s="287"/>
      <c r="B59" s="290"/>
      <c r="C59" s="285"/>
      <c r="D59" s="24" t="s">
        <v>48</v>
      </c>
      <c r="E59" s="76">
        <f t="shared" ref="E59:H59" si="7">SUM(E54:E58)</f>
        <v>120</v>
      </c>
      <c r="F59" s="76">
        <f t="shared" si="7"/>
        <v>411</v>
      </c>
      <c r="G59" s="76">
        <f t="shared" si="7"/>
        <v>80</v>
      </c>
      <c r="H59" s="76">
        <f t="shared" si="7"/>
        <v>230</v>
      </c>
      <c r="I59" s="76">
        <f t="shared" si="5"/>
        <v>841</v>
      </c>
    </row>
    <row r="60" spans="1:9">
      <c r="A60" s="287"/>
      <c r="B60" s="290"/>
      <c r="C60" s="285" t="s">
        <v>71</v>
      </c>
      <c r="D60" s="29" t="s">
        <v>72</v>
      </c>
      <c r="E60" s="70">
        <v>100</v>
      </c>
      <c r="F60" s="70"/>
      <c r="G60" s="70"/>
      <c r="H60" s="70"/>
      <c r="I60" s="70">
        <f t="shared" si="5"/>
        <v>100</v>
      </c>
    </row>
    <row r="61" spans="1:9" ht="25.5">
      <c r="A61" s="287"/>
      <c r="B61" s="290"/>
      <c r="C61" s="285"/>
      <c r="D61" s="116" t="s">
        <v>276</v>
      </c>
      <c r="E61" s="70"/>
      <c r="F61" s="70">
        <v>400</v>
      </c>
      <c r="G61" s="70"/>
      <c r="H61" s="70"/>
      <c r="I61" s="70">
        <f t="shared" si="5"/>
        <v>400</v>
      </c>
    </row>
    <row r="62" spans="1:9">
      <c r="A62" s="287"/>
      <c r="B62" s="290"/>
      <c r="C62" s="285"/>
      <c r="D62" s="116" t="s">
        <v>272</v>
      </c>
      <c r="E62" s="70"/>
      <c r="F62" s="70"/>
      <c r="G62" s="70">
        <v>400</v>
      </c>
      <c r="H62" s="70"/>
      <c r="I62" s="70">
        <f t="shared" si="5"/>
        <v>400</v>
      </c>
    </row>
    <row r="63" spans="1:9">
      <c r="A63" s="287"/>
      <c r="B63" s="290"/>
      <c r="C63" s="285"/>
      <c r="D63" s="116" t="s">
        <v>64</v>
      </c>
      <c r="E63" s="70"/>
      <c r="F63" s="70">
        <v>20</v>
      </c>
      <c r="G63" s="70"/>
      <c r="H63" s="70"/>
      <c r="I63" s="70">
        <f t="shared" si="5"/>
        <v>20</v>
      </c>
    </row>
    <row r="64" spans="1:9">
      <c r="A64" s="287"/>
      <c r="B64" s="290"/>
      <c r="C64" s="285"/>
      <c r="D64" s="116" t="s">
        <v>277</v>
      </c>
      <c r="E64" s="70"/>
      <c r="F64" s="70"/>
      <c r="G64" s="70"/>
      <c r="H64" s="70">
        <v>1000</v>
      </c>
      <c r="I64" s="70">
        <f t="shared" si="5"/>
        <v>1000</v>
      </c>
    </row>
    <row r="65" spans="1:9">
      <c r="A65" s="287"/>
      <c r="B65" s="290"/>
      <c r="C65" s="285"/>
      <c r="D65" s="29" t="s">
        <v>73</v>
      </c>
      <c r="E65" s="70"/>
      <c r="F65" s="70">
        <v>120</v>
      </c>
      <c r="G65" s="70"/>
      <c r="H65" s="70"/>
      <c r="I65" s="70">
        <f t="shared" si="5"/>
        <v>120</v>
      </c>
    </row>
    <row r="66" spans="1:9">
      <c r="A66" s="287"/>
      <c r="B66" s="290"/>
      <c r="C66" s="285"/>
      <c r="D66" s="29" t="s">
        <v>278</v>
      </c>
      <c r="E66" s="70">
        <v>60</v>
      </c>
      <c r="F66" s="70"/>
      <c r="G66" s="70"/>
      <c r="H66" s="70"/>
      <c r="I66" s="70">
        <f t="shared" si="5"/>
        <v>60</v>
      </c>
    </row>
    <row r="67" spans="1:9">
      <c r="A67" s="287"/>
      <c r="B67" s="290"/>
      <c r="C67" s="285"/>
      <c r="D67" s="29" t="s">
        <v>74</v>
      </c>
      <c r="E67" s="70">
        <v>40</v>
      </c>
      <c r="F67" s="70">
        <v>40</v>
      </c>
      <c r="G67" s="70">
        <v>40</v>
      </c>
      <c r="H67" s="70">
        <v>50</v>
      </c>
      <c r="I67" s="70">
        <f t="shared" si="5"/>
        <v>170</v>
      </c>
    </row>
    <row r="68" spans="1:9">
      <c r="A68" s="287"/>
      <c r="B68" s="290"/>
      <c r="C68" s="285"/>
      <c r="D68" s="29" t="s">
        <v>75</v>
      </c>
      <c r="E68" s="70"/>
      <c r="F68" s="70"/>
      <c r="G68" s="70"/>
      <c r="H68" s="70"/>
      <c r="I68" s="70">
        <f t="shared" si="5"/>
        <v>0</v>
      </c>
    </row>
    <row r="69" spans="1:9">
      <c r="A69" s="287"/>
      <c r="B69" s="290"/>
      <c r="C69" s="285"/>
      <c r="D69" s="27" t="s">
        <v>48</v>
      </c>
      <c r="E69" s="76">
        <f t="shared" ref="E69:H69" si="8">SUM(E60:E68)</f>
        <v>200</v>
      </c>
      <c r="F69" s="76">
        <f t="shared" si="8"/>
        <v>580</v>
      </c>
      <c r="G69" s="76">
        <f t="shared" si="8"/>
        <v>440</v>
      </c>
      <c r="H69" s="76">
        <f t="shared" si="8"/>
        <v>1050</v>
      </c>
      <c r="I69" s="70">
        <f t="shared" si="5"/>
        <v>2270</v>
      </c>
    </row>
    <row r="70" spans="1:9">
      <c r="A70" s="287"/>
      <c r="B70" s="290"/>
      <c r="C70" s="292" t="s">
        <v>76</v>
      </c>
      <c r="D70" s="29" t="s">
        <v>279</v>
      </c>
      <c r="E70" s="70">
        <v>20</v>
      </c>
      <c r="F70" s="70">
        <v>20</v>
      </c>
      <c r="G70" s="70">
        <v>20</v>
      </c>
      <c r="H70" s="70">
        <v>30</v>
      </c>
      <c r="I70" s="70">
        <f t="shared" si="5"/>
        <v>90</v>
      </c>
    </row>
    <row r="71" spans="1:9">
      <c r="A71" s="287"/>
      <c r="B71" s="290"/>
      <c r="C71" s="292"/>
      <c r="D71" s="26" t="s">
        <v>77</v>
      </c>
      <c r="E71" s="76">
        <f t="shared" ref="E71:H71" si="9">SUM(E70:E70)</f>
        <v>20</v>
      </c>
      <c r="F71" s="76">
        <f t="shared" si="9"/>
        <v>20</v>
      </c>
      <c r="G71" s="76">
        <f t="shared" si="9"/>
        <v>20</v>
      </c>
      <c r="H71" s="76">
        <f t="shared" si="9"/>
        <v>30</v>
      </c>
      <c r="I71" s="70">
        <f t="shared" si="5"/>
        <v>90</v>
      </c>
    </row>
    <row r="72" spans="1:9">
      <c r="A72" s="288"/>
      <c r="B72" s="291"/>
      <c r="C72" s="284" t="s">
        <v>46</v>
      </c>
      <c r="D72" s="284"/>
      <c r="E72" s="75">
        <f>E39+E44+E53+E59+E69+E71</f>
        <v>6380</v>
      </c>
      <c r="F72" s="75">
        <f>F39+F44+F53+F59+F69+F71</f>
        <v>2756</v>
      </c>
      <c r="G72" s="75">
        <f>G39+G44+G53+G59+G69+G71</f>
        <v>2765</v>
      </c>
      <c r="H72" s="75">
        <f>H39+H44+H53+H59+H69+H71</f>
        <v>3460</v>
      </c>
      <c r="I72" s="117">
        <f t="shared" si="5"/>
        <v>15361</v>
      </c>
    </row>
    <row r="73" spans="1:9">
      <c r="A73" s="283">
        <v>3</v>
      </c>
      <c r="B73" s="285" t="s">
        <v>53</v>
      </c>
      <c r="C73" s="283" t="s">
        <v>47</v>
      </c>
      <c r="D73" s="27" t="s">
        <v>245</v>
      </c>
      <c r="E73" s="70"/>
      <c r="F73" s="70"/>
      <c r="G73" s="70"/>
      <c r="H73" s="70"/>
      <c r="I73" s="70">
        <f t="shared" si="5"/>
        <v>0</v>
      </c>
    </row>
    <row r="74" spans="1:9">
      <c r="A74" s="283"/>
      <c r="B74" s="285"/>
      <c r="C74" s="283"/>
      <c r="D74" s="25" t="s">
        <v>54</v>
      </c>
      <c r="E74" s="70">
        <v>254.5</v>
      </c>
      <c r="F74" s="70">
        <v>250</v>
      </c>
      <c r="G74" s="70">
        <v>250</v>
      </c>
      <c r="H74" s="70">
        <v>250</v>
      </c>
      <c r="I74" s="70">
        <f t="shared" si="5"/>
        <v>1004.5</v>
      </c>
    </row>
    <row r="75" spans="1:9">
      <c r="A75" s="283"/>
      <c r="B75" s="285"/>
      <c r="C75" s="283"/>
      <c r="D75" s="122" t="s">
        <v>92</v>
      </c>
      <c r="E75" s="70">
        <v>366.9</v>
      </c>
      <c r="F75" s="70"/>
      <c r="G75" s="70">
        <v>400</v>
      </c>
      <c r="H75" s="70"/>
      <c r="I75" s="70"/>
    </row>
    <row r="76" spans="1:9">
      <c r="A76" s="283"/>
      <c r="B76" s="285"/>
      <c r="C76" s="283"/>
      <c r="D76" s="122" t="s">
        <v>310</v>
      </c>
      <c r="E76" s="70">
        <v>162.4</v>
      </c>
      <c r="F76" s="70"/>
      <c r="G76" s="70"/>
      <c r="H76" s="70"/>
      <c r="I76" s="70"/>
    </row>
    <row r="77" spans="1:9">
      <c r="A77" s="283"/>
      <c r="B77" s="285"/>
      <c r="C77" s="283"/>
      <c r="D77" s="122" t="s">
        <v>311</v>
      </c>
      <c r="E77" s="70"/>
      <c r="F77" s="70">
        <v>300</v>
      </c>
      <c r="G77" s="70">
        <v>250</v>
      </c>
      <c r="H77" s="70"/>
      <c r="I77" s="70"/>
    </row>
    <row r="78" spans="1:9">
      <c r="A78" s="283"/>
      <c r="B78" s="285"/>
      <c r="C78" s="283"/>
      <c r="D78" s="25" t="s">
        <v>49</v>
      </c>
      <c r="E78" s="70">
        <v>154.80000000000001</v>
      </c>
      <c r="F78" s="70"/>
      <c r="G78" s="70"/>
      <c r="H78" s="70"/>
      <c r="I78" s="70">
        <f t="shared" si="5"/>
        <v>154.80000000000001</v>
      </c>
    </row>
    <row r="79" spans="1:9">
      <c r="A79" s="283"/>
      <c r="B79" s="285"/>
      <c r="C79" s="283"/>
      <c r="D79" s="26" t="s">
        <v>48</v>
      </c>
      <c r="E79" s="76">
        <f t="shared" ref="E79:H79" si="10">SUM(E73:E78)</f>
        <v>938.6</v>
      </c>
      <c r="F79" s="76">
        <f t="shared" si="10"/>
        <v>550</v>
      </c>
      <c r="G79" s="76">
        <f t="shared" si="10"/>
        <v>900</v>
      </c>
      <c r="H79" s="76">
        <f t="shared" si="10"/>
        <v>250</v>
      </c>
      <c r="I79" s="70">
        <f t="shared" si="5"/>
        <v>2638.6</v>
      </c>
    </row>
    <row r="80" spans="1:9" ht="25.5">
      <c r="A80" s="283"/>
      <c r="B80" s="285"/>
      <c r="C80" s="283" t="s">
        <v>55</v>
      </c>
      <c r="D80" s="25" t="s">
        <v>56</v>
      </c>
      <c r="E80" s="70">
        <v>64.5</v>
      </c>
      <c r="F80" s="70">
        <v>100</v>
      </c>
      <c r="G80" s="70">
        <v>100</v>
      </c>
      <c r="H80" s="70">
        <v>100</v>
      </c>
      <c r="I80" s="70">
        <f t="shared" si="5"/>
        <v>364.5</v>
      </c>
    </row>
    <row r="81" spans="1:9">
      <c r="A81" s="283"/>
      <c r="B81" s="285"/>
      <c r="C81" s="283"/>
      <c r="D81" s="24" t="s">
        <v>48</v>
      </c>
      <c r="E81" s="70">
        <f t="shared" ref="E81:H81" si="11">E80</f>
        <v>64.5</v>
      </c>
      <c r="F81" s="70">
        <f t="shared" si="11"/>
        <v>100</v>
      </c>
      <c r="G81" s="70">
        <f t="shared" si="11"/>
        <v>100</v>
      </c>
      <c r="H81" s="70">
        <f t="shared" si="11"/>
        <v>100</v>
      </c>
      <c r="I81" s="70">
        <f t="shared" si="5"/>
        <v>364.5</v>
      </c>
    </row>
    <row r="82" spans="1:9">
      <c r="A82" s="283"/>
      <c r="B82" s="285"/>
      <c r="C82" s="284" t="s">
        <v>46</v>
      </c>
      <c r="D82" s="284"/>
      <c r="E82" s="75">
        <f>E79+E81</f>
        <v>1003.1</v>
      </c>
      <c r="F82" s="75">
        <f>F79+F81</f>
        <v>650</v>
      </c>
      <c r="G82" s="75">
        <f>G79+G81</f>
        <v>1000</v>
      </c>
      <c r="H82" s="75">
        <f>H79+H81</f>
        <v>350</v>
      </c>
      <c r="I82" s="78">
        <f t="shared" si="5"/>
        <v>3003.1</v>
      </c>
    </row>
    <row r="83" spans="1:9" ht="12.75" customHeight="1">
      <c r="A83" s="286">
        <v>4</v>
      </c>
      <c r="B83" s="289" t="s">
        <v>100</v>
      </c>
      <c r="C83" s="297" t="s">
        <v>47</v>
      </c>
      <c r="D83" s="118" t="s">
        <v>74</v>
      </c>
      <c r="E83" s="70">
        <v>42</v>
      </c>
      <c r="F83" s="70">
        <v>45</v>
      </c>
      <c r="G83" s="70">
        <v>50</v>
      </c>
      <c r="H83" s="70"/>
      <c r="I83" s="70">
        <f t="shared" si="5"/>
        <v>137</v>
      </c>
    </row>
    <row r="84" spans="1:9">
      <c r="A84" s="287"/>
      <c r="B84" s="290"/>
      <c r="C84" s="297"/>
      <c r="D84" s="27" t="s">
        <v>245</v>
      </c>
      <c r="E84" s="70"/>
      <c r="F84" s="70"/>
      <c r="G84" s="70"/>
      <c r="H84" s="70">
        <v>3000</v>
      </c>
      <c r="I84" s="70">
        <f t="shared" si="5"/>
        <v>3000</v>
      </c>
    </row>
    <row r="85" spans="1:9">
      <c r="A85" s="287"/>
      <c r="B85" s="290"/>
      <c r="C85" s="297"/>
      <c r="D85" s="118" t="s">
        <v>92</v>
      </c>
      <c r="E85" s="70"/>
      <c r="F85" s="70"/>
      <c r="G85" s="70"/>
      <c r="H85" s="70"/>
      <c r="I85" s="70">
        <f t="shared" si="5"/>
        <v>0</v>
      </c>
    </row>
    <row r="86" spans="1:9">
      <c r="A86" s="287"/>
      <c r="B86" s="290"/>
      <c r="C86" s="297"/>
      <c r="D86" s="25" t="s">
        <v>49</v>
      </c>
      <c r="E86" s="70"/>
      <c r="F86" s="70">
        <v>500</v>
      </c>
      <c r="G86" s="70"/>
      <c r="H86" s="70"/>
      <c r="I86" s="70">
        <f t="shared" si="5"/>
        <v>500</v>
      </c>
    </row>
    <row r="87" spans="1:9">
      <c r="A87" s="287"/>
      <c r="B87" s="290"/>
      <c r="C87" s="297"/>
      <c r="D87" s="27" t="s">
        <v>48</v>
      </c>
      <c r="E87" s="76">
        <f t="shared" ref="E87:H87" si="12">SUM(E83:E86)</f>
        <v>42</v>
      </c>
      <c r="F87" s="76">
        <f t="shared" si="12"/>
        <v>545</v>
      </c>
      <c r="G87" s="76">
        <f t="shared" si="12"/>
        <v>50</v>
      </c>
      <c r="H87" s="76">
        <f t="shared" si="12"/>
        <v>3000</v>
      </c>
      <c r="I87" s="70">
        <f t="shared" ref="I87:I113" si="13">SUM(E87:H87)</f>
        <v>3637</v>
      </c>
    </row>
    <row r="88" spans="1:9">
      <c r="A88" s="287"/>
      <c r="B88" s="290"/>
      <c r="C88" s="283" t="s">
        <v>50</v>
      </c>
      <c r="D88" s="118" t="s">
        <v>92</v>
      </c>
      <c r="E88" s="70">
        <v>1603</v>
      </c>
      <c r="F88" s="70"/>
      <c r="G88" s="70"/>
      <c r="H88" s="70"/>
      <c r="I88" s="70">
        <f t="shared" si="13"/>
        <v>1603</v>
      </c>
    </row>
    <row r="89" spans="1:9">
      <c r="A89" s="287"/>
      <c r="B89" s="290"/>
      <c r="C89" s="283"/>
      <c r="D89" s="118" t="s">
        <v>293</v>
      </c>
      <c r="E89" s="70">
        <v>30</v>
      </c>
      <c r="F89" s="70">
        <v>20</v>
      </c>
      <c r="G89" s="70">
        <v>30</v>
      </c>
      <c r="H89" s="70">
        <v>30</v>
      </c>
      <c r="I89" s="70">
        <f t="shared" si="13"/>
        <v>110</v>
      </c>
    </row>
    <row r="90" spans="1:9">
      <c r="A90" s="287"/>
      <c r="B90" s="290"/>
      <c r="C90" s="283"/>
      <c r="D90" s="118" t="s">
        <v>294</v>
      </c>
      <c r="E90" s="70">
        <v>622.79999999999995</v>
      </c>
      <c r="F90" s="70"/>
      <c r="G90" s="70"/>
      <c r="H90" s="70"/>
      <c r="I90" s="70">
        <f t="shared" si="13"/>
        <v>622.79999999999995</v>
      </c>
    </row>
    <row r="91" spans="1:9">
      <c r="A91" s="287"/>
      <c r="B91" s="290"/>
      <c r="C91" s="283"/>
      <c r="D91" s="24" t="s">
        <v>48</v>
      </c>
      <c r="E91" s="76">
        <f t="shared" ref="E91:H91" si="14">SUM(E88:E90)</f>
        <v>2255.8000000000002</v>
      </c>
      <c r="F91" s="76">
        <f t="shared" si="14"/>
        <v>20</v>
      </c>
      <c r="G91" s="76">
        <f t="shared" si="14"/>
        <v>30</v>
      </c>
      <c r="H91" s="76">
        <f t="shared" si="14"/>
        <v>30</v>
      </c>
      <c r="I91" s="70">
        <f t="shared" si="13"/>
        <v>2335.8000000000002</v>
      </c>
    </row>
    <row r="92" spans="1:9">
      <c r="A92" s="287"/>
      <c r="B92" s="290"/>
      <c r="C92" s="297" t="s">
        <v>99</v>
      </c>
      <c r="D92" s="118" t="s">
        <v>293</v>
      </c>
      <c r="E92" s="70">
        <v>10</v>
      </c>
      <c r="F92" s="70"/>
      <c r="G92" s="70">
        <v>20</v>
      </c>
      <c r="H92" s="70"/>
      <c r="I92" s="70">
        <f t="shared" si="13"/>
        <v>30</v>
      </c>
    </row>
    <row r="93" spans="1:9">
      <c r="A93" s="287"/>
      <c r="B93" s="290"/>
      <c r="C93" s="297"/>
      <c r="D93" s="118" t="s">
        <v>295</v>
      </c>
      <c r="E93" s="70"/>
      <c r="F93" s="70">
        <v>10</v>
      </c>
      <c r="G93" s="70"/>
      <c r="H93" s="70"/>
      <c r="I93" s="70">
        <f t="shared" si="13"/>
        <v>10</v>
      </c>
    </row>
    <row r="94" spans="1:9">
      <c r="A94" s="287"/>
      <c r="B94" s="290"/>
      <c r="C94" s="297"/>
      <c r="D94" s="24" t="s">
        <v>48</v>
      </c>
      <c r="E94" s="76">
        <f t="shared" ref="E94:H94" si="15">SUM(E92:E93)</f>
        <v>10</v>
      </c>
      <c r="F94" s="76">
        <f t="shared" si="15"/>
        <v>10</v>
      </c>
      <c r="G94" s="76">
        <f t="shared" si="15"/>
        <v>20</v>
      </c>
      <c r="H94" s="76">
        <f t="shared" si="15"/>
        <v>0</v>
      </c>
      <c r="I94" s="70">
        <f t="shared" si="13"/>
        <v>40</v>
      </c>
    </row>
    <row r="95" spans="1:9">
      <c r="A95" s="287"/>
      <c r="B95" s="290"/>
      <c r="C95" s="283" t="s">
        <v>51</v>
      </c>
      <c r="D95" s="28" t="s">
        <v>52</v>
      </c>
      <c r="E95" s="70">
        <v>25</v>
      </c>
      <c r="F95" s="70"/>
      <c r="G95" s="70">
        <v>30</v>
      </c>
      <c r="H95" s="70"/>
      <c r="I95" s="70">
        <f t="shared" si="13"/>
        <v>55</v>
      </c>
    </row>
    <row r="96" spans="1:9">
      <c r="A96" s="287"/>
      <c r="B96" s="290"/>
      <c r="C96" s="283"/>
      <c r="D96" s="27" t="s">
        <v>48</v>
      </c>
      <c r="E96" s="76">
        <f t="shared" ref="E96:H96" si="16">E95</f>
        <v>25</v>
      </c>
      <c r="F96" s="76">
        <f t="shared" si="16"/>
        <v>0</v>
      </c>
      <c r="G96" s="76">
        <f t="shared" si="16"/>
        <v>30</v>
      </c>
      <c r="H96" s="76">
        <f t="shared" si="16"/>
        <v>0</v>
      </c>
      <c r="I96" s="70">
        <f t="shared" si="13"/>
        <v>55</v>
      </c>
    </row>
    <row r="97" spans="1:9" ht="12.75" customHeight="1">
      <c r="A97" s="288"/>
      <c r="B97" s="291"/>
      <c r="C97" s="298" t="s">
        <v>46</v>
      </c>
      <c r="D97" s="299"/>
      <c r="E97" s="75">
        <f t="shared" ref="E97:H97" si="17">E87+E91+E94+E96</f>
        <v>2332.8000000000002</v>
      </c>
      <c r="F97" s="75">
        <f t="shared" si="17"/>
        <v>575</v>
      </c>
      <c r="G97" s="75">
        <f t="shared" si="17"/>
        <v>130</v>
      </c>
      <c r="H97" s="75">
        <f t="shared" si="17"/>
        <v>3030</v>
      </c>
      <c r="I97" s="117">
        <f t="shared" si="13"/>
        <v>6067.8</v>
      </c>
    </row>
    <row r="98" spans="1:9">
      <c r="A98" s="286">
        <v>5</v>
      </c>
      <c r="B98" s="289" t="s">
        <v>57</v>
      </c>
      <c r="C98" s="286" t="s">
        <v>58</v>
      </c>
      <c r="D98" s="27" t="s">
        <v>245</v>
      </c>
      <c r="E98" s="70"/>
      <c r="F98" s="70"/>
      <c r="G98" s="70"/>
      <c r="H98" s="70"/>
      <c r="I98" s="70">
        <f t="shared" si="13"/>
        <v>0</v>
      </c>
    </row>
    <row r="99" spans="1:9">
      <c r="A99" s="287"/>
      <c r="B99" s="290"/>
      <c r="C99" s="287"/>
      <c r="D99" s="120" t="s">
        <v>296</v>
      </c>
      <c r="E99" s="70">
        <v>10</v>
      </c>
      <c r="F99" s="70"/>
      <c r="G99" s="70"/>
      <c r="H99" s="70"/>
      <c r="I99" s="70">
        <f t="shared" si="13"/>
        <v>10</v>
      </c>
    </row>
    <row r="100" spans="1:9">
      <c r="A100" s="287"/>
      <c r="B100" s="290"/>
      <c r="C100" s="287"/>
      <c r="D100" s="121" t="s">
        <v>308</v>
      </c>
      <c r="E100" s="70">
        <v>2200</v>
      </c>
      <c r="F100" s="70">
        <v>500</v>
      </c>
      <c r="G100" s="70">
        <v>700</v>
      </c>
      <c r="H100" s="70"/>
      <c r="I100" s="70">
        <f t="shared" si="13"/>
        <v>3400</v>
      </c>
    </row>
    <row r="101" spans="1:9">
      <c r="A101" s="287"/>
      <c r="B101" s="290"/>
      <c r="C101" s="287"/>
      <c r="D101" s="120" t="s">
        <v>297</v>
      </c>
      <c r="E101" s="70">
        <v>10</v>
      </c>
      <c r="F101" s="70">
        <v>20</v>
      </c>
      <c r="G101" s="70">
        <v>10</v>
      </c>
      <c r="H101" s="70"/>
      <c r="I101" s="70">
        <f t="shared" si="13"/>
        <v>40</v>
      </c>
    </row>
    <row r="102" spans="1:9">
      <c r="A102" s="287"/>
      <c r="B102" s="290"/>
      <c r="C102" s="287"/>
      <c r="D102" s="120" t="s">
        <v>94</v>
      </c>
      <c r="E102" s="70">
        <v>500</v>
      </c>
      <c r="F102" s="70">
        <v>500</v>
      </c>
      <c r="G102" s="70">
        <v>500</v>
      </c>
      <c r="H102" s="70">
        <v>500</v>
      </c>
      <c r="I102" s="70">
        <f t="shared" si="13"/>
        <v>2000</v>
      </c>
    </row>
    <row r="103" spans="1:9">
      <c r="A103" s="287"/>
      <c r="B103" s="290"/>
      <c r="C103" s="287"/>
      <c r="D103" s="120" t="s">
        <v>49</v>
      </c>
      <c r="E103" s="70"/>
      <c r="F103" s="70"/>
      <c r="G103" s="70"/>
      <c r="H103" s="70">
        <v>500</v>
      </c>
      <c r="I103" s="70">
        <f t="shared" si="13"/>
        <v>500</v>
      </c>
    </row>
    <row r="104" spans="1:9">
      <c r="A104" s="287"/>
      <c r="B104" s="290"/>
      <c r="C104" s="287"/>
      <c r="D104" s="120" t="s">
        <v>298</v>
      </c>
      <c r="E104" s="70"/>
      <c r="F104" s="70"/>
      <c r="G104" s="70">
        <v>500</v>
      </c>
      <c r="H104" s="70"/>
      <c r="I104" s="70">
        <f t="shared" si="13"/>
        <v>500</v>
      </c>
    </row>
    <row r="105" spans="1:9">
      <c r="A105" s="287"/>
      <c r="B105" s="290"/>
      <c r="C105" s="287"/>
      <c r="D105" s="25" t="s">
        <v>54</v>
      </c>
      <c r="E105" s="70">
        <v>19</v>
      </c>
      <c r="F105" s="70">
        <v>35</v>
      </c>
      <c r="G105" s="70">
        <v>10</v>
      </c>
      <c r="H105" s="70">
        <v>20</v>
      </c>
      <c r="I105" s="70">
        <f t="shared" si="13"/>
        <v>84</v>
      </c>
    </row>
    <row r="106" spans="1:9">
      <c r="A106" s="287"/>
      <c r="B106" s="290"/>
      <c r="C106" s="288"/>
      <c r="D106" s="26" t="s">
        <v>48</v>
      </c>
      <c r="E106" s="76">
        <f t="shared" ref="E106:H106" si="18">SUM(E98:E105)</f>
        <v>2739</v>
      </c>
      <c r="F106" s="76">
        <f t="shared" si="18"/>
        <v>1055</v>
      </c>
      <c r="G106" s="76">
        <f t="shared" si="18"/>
        <v>1720</v>
      </c>
      <c r="H106" s="76">
        <f t="shared" si="18"/>
        <v>1020</v>
      </c>
      <c r="I106" s="70">
        <f t="shared" si="13"/>
        <v>6534</v>
      </c>
    </row>
    <row r="107" spans="1:9">
      <c r="A107" s="287"/>
      <c r="B107" s="290"/>
      <c r="C107" s="119"/>
      <c r="D107" s="29" t="s">
        <v>299</v>
      </c>
      <c r="E107" s="76"/>
      <c r="F107" s="70">
        <v>100</v>
      </c>
      <c r="G107" s="76"/>
      <c r="H107" s="76"/>
      <c r="I107" s="70">
        <f t="shared" si="13"/>
        <v>100</v>
      </c>
    </row>
    <row r="108" spans="1:9">
      <c r="A108" s="287"/>
      <c r="B108" s="290"/>
      <c r="C108" s="286" t="s">
        <v>59</v>
      </c>
      <c r="D108" s="25" t="s">
        <v>60</v>
      </c>
      <c r="E108" s="70">
        <v>10</v>
      </c>
      <c r="F108" s="70">
        <v>10</v>
      </c>
      <c r="G108" s="70">
        <v>15</v>
      </c>
      <c r="H108" s="70">
        <v>15</v>
      </c>
      <c r="I108" s="70">
        <f t="shared" si="13"/>
        <v>50</v>
      </c>
    </row>
    <row r="109" spans="1:9">
      <c r="A109" s="287"/>
      <c r="B109" s="290"/>
      <c r="C109" s="288"/>
      <c r="D109" s="27" t="s">
        <v>48</v>
      </c>
      <c r="E109" s="75">
        <f t="shared" ref="E109:H109" si="19">E107+E108</f>
        <v>10</v>
      </c>
      <c r="F109" s="75">
        <f t="shared" si="19"/>
        <v>110</v>
      </c>
      <c r="G109" s="75">
        <f t="shared" si="19"/>
        <v>15</v>
      </c>
      <c r="H109" s="75">
        <f t="shared" si="19"/>
        <v>15</v>
      </c>
      <c r="I109" s="70">
        <f t="shared" si="13"/>
        <v>150</v>
      </c>
    </row>
    <row r="110" spans="1:9">
      <c r="A110" s="288"/>
      <c r="B110" s="291"/>
      <c r="C110" s="313" t="s">
        <v>46</v>
      </c>
      <c r="D110" s="313"/>
      <c r="E110" s="75">
        <f>E106+E109</f>
        <v>2749</v>
      </c>
      <c r="F110" s="75">
        <f>F106+F109</f>
        <v>1165</v>
      </c>
      <c r="G110" s="75">
        <f>G106+G109</f>
        <v>1735</v>
      </c>
      <c r="H110" s="75">
        <f>H106+H109</f>
        <v>1035</v>
      </c>
      <c r="I110" s="117">
        <f t="shared" si="13"/>
        <v>6684</v>
      </c>
    </row>
    <row r="111" spans="1:9">
      <c r="A111" s="307" t="s">
        <v>95</v>
      </c>
      <c r="B111" s="308"/>
      <c r="C111" s="308"/>
      <c r="D111" s="309"/>
      <c r="E111" s="76">
        <f t="shared" ref="E111:H111" si="20">E30+E72+E82+E97+E110</f>
        <v>34923.64</v>
      </c>
      <c r="F111" s="76">
        <f t="shared" si="20"/>
        <v>16977.7</v>
      </c>
      <c r="G111" s="76">
        <f t="shared" si="20"/>
        <v>17303.7</v>
      </c>
      <c r="H111" s="76">
        <f t="shared" si="20"/>
        <v>9351.7000000000007</v>
      </c>
      <c r="I111" s="76">
        <f t="shared" si="13"/>
        <v>78556.740000000005</v>
      </c>
    </row>
    <row r="112" spans="1:9">
      <c r="A112" s="304" t="s">
        <v>96</v>
      </c>
      <c r="B112" s="305"/>
      <c r="C112" s="305"/>
      <c r="D112" s="306"/>
      <c r="E112" s="70">
        <f>E11+E20+E29+E39+E44+E79+E87+E94+E106</f>
        <v>9046.6</v>
      </c>
      <c r="F112" s="70">
        <f>F11+F20+F29+F39+F44+F79+F87+F94+F106</f>
        <v>3441.7</v>
      </c>
      <c r="G112" s="70">
        <f>G11+G20+G29+G39+G44+G79+G87+G94+G106</f>
        <v>5051.7</v>
      </c>
      <c r="H112" s="70">
        <f>H11+H20+H29+H39+H44+H79+H87+H94+H106</f>
        <v>6806.7</v>
      </c>
      <c r="I112" s="76">
        <f t="shared" si="13"/>
        <v>24346.7</v>
      </c>
    </row>
    <row r="113" spans="1:9">
      <c r="A113" s="301" t="s">
        <v>97</v>
      </c>
      <c r="B113" s="302"/>
      <c r="C113" s="302"/>
      <c r="D113" s="303"/>
      <c r="E113" s="70">
        <f>E25+E27+E53+E59+E81+E96+E109</f>
        <v>23281.24</v>
      </c>
      <c r="F113" s="70">
        <f>F25+F27+F53+F59+F81+F96+F109</f>
        <v>12526</v>
      </c>
      <c r="G113" s="70">
        <f>G25+G27+G53+G59+G81+G96+G109</f>
        <v>11010</v>
      </c>
      <c r="H113" s="70">
        <f>H25+H27+H53+H59+H81+H96+H109</f>
        <v>1085</v>
      </c>
      <c r="I113" s="76">
        <f t="shared" si="13"/>
        <v>47902.239999999998</v>
      </c>
    </row>
    <row r="114" spans="1:9">
      <c r="A114" s="310" t="s">
        <v>312</v>
      </c>
      <c r="B114" s="311"/>
      <c r="C114" s="311"/>
      <c r="D114" s="312"/>
      <c r="E114" s="70">
        <f>E15+E69+E71+E91</f>
        <v>2595.8000000000002</v>
      </c>
      <c r="F114" s="70">
        <f>F15+F69+F71+F91</f>
        <v>1010</v>
      </c>
      <c r="G114" s="70">
        <f>G15+G69+G71+G91</f>
        <v>1242</v>
      </c>
      <c r="H114" s="70">
        <f>H15+H69+H71+H91</f>
        <v>1460</v>
      </c>
      <c r="I114" s="70">
        <f>I15+I69+I71+I91</f>
        <v>6307.8</v>
      </c>
    </row>
  </sheetData>
  <mergeCells count="48">
    <mergeCell ref="A113:D113"/>
    <mergeCell ref="A112:D112"/>
    <mergeCell ref="A111:D111"/>
    <mergeCell ref="A114:D114"/>
    <mergeCell ref="C110:D110"/>
    <mergeCell ref="F1:I1"/>
    <mergeCell ref="C98:C106"/>
    <mergeCell ref="C108:C109"/>
    <mergeCell ref="B83:B97"/>
    <mergeCell ref="A83:A97"/>
    <mergeCell ref="A98:A110"/>
    <mergeCell ref="B98:B110"/>
    <mergeCell ref="C88:C91"/>
    <mergeCell ref="C92:C94"/>
    <mergeCell ref="C95:C96"/>
    <mergeCell ref="C97:D97"/>
    <mergeCell ref="C83:C87"/>
    <mergeCell ref="A3:I3"/>
    <mergeCell ref="A4:A5"/>
    <mergeCell ref="B4:B5"/>
    <mergeCell ref="C4:C5"/>
    <mergeCell ref="I4:I5"/>
    <mergeCell ref="E4:H4"/>
    <mergeCell ref="A6:A30"/>
    <mergeCell ref="B6:B30"/>
    <mergeCell ref="C6:C11"/>
    <mergeCell ref="C12:C15"/>
    <mergeCell ref="C16:C20"/>
    <mergeCell ref="C21:C25"/>
    <mergeCell ref="C26:C27"/>
    <mergeCell ref="C28:C29"/>
    <mergeCell ref="C30:D30"/>
    <mergeCell ref="F2:I2"/>
    <mergeCell ref="C73:C79"/>
    <mergeCell ref="C72:D72"/>
    <mergeCell ref="A73:A82"/>
    <mergeCell ref="B73:B82"/>
    <mergeCell ref="C80:C81"/>
    <mergeCell ref="C82:D82"/>
    <mergeCell ref="A31:A72"/>
    <mergeCell ref="B31:B72"/>
    <mergeCell ref="C31:C39"/>
    <mergeCell ref="C45:C53"/>
    <mergeCell ref="C54:C59"/>
    <mergeCell ref="C60:C69"/>
    <mergeCell ref="C70:C71"/>
    <mergeCell ref="C40:C44"/>
    <mergeCell ref="D4:D5"/>
  </mergeCells>
  <phoneticPr fontId="0" type="noConversion"/>
  <pageMargins left="0.35433070866141736" right="0.35433070866141736" top="0.51181102362204722" bottom="0.35433070866141736" header="0.51181102362204722" footer="0.39370078740157483"/>
  <pageSetup paperSize="9" orientation="landscape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view="pageBreakPreview" zoomScaleSheetLayoutView="100" workbookViewId="0">
      <selection activeCell="B15" sqref="B15:C15"/>
    </sheetView>
  </sheetViews>
  <sheetFormatPr defaultRowHeight="12.75"/>
  <cols>
    <col min="1" max="1" width="5.5703125" style="59" customWidth="1"/>
    <col min="2" max="2" width="44" style="59" customWidth="1"/>
    <col min="3" max="3" width="12" style="59" customWidth="1"/>
    <col min="4" max="4" width="9.140625" style="59"/>
    <col min="5" max="5" width="7.7109375" style="59" bestFit="1" customWidth="1"/>
    <col min="6" max="6" width="8.28515625" style="59" bestFit="1" customWidth="1"/>
    <col min="7" max="7" width="7.7109375" style="59" bestFit="1" customWidth="1"/>
    <col min="8" max="8" width="7.7109375" style="59" customWidth="1"/>
    <col min="9" max="9" width="9.42578125" style="59" customWidth="1"/>
    <col min="10" max="10" width="35.85546875" style="59" customWidth="1"/>
    <col min="11" max="16384" width="9.140625" style="59"/>
  </cols>
  <sheetData>
    <row r="1" spans="1:10" ht="72" customHeight="1">
      <c r="A1" s="58"/>
      <c r="I1" s="97"/>
      <c r="J1" s="87" t="s">
        <v>391</v>
      </c>
    </row>
    <row r="2" spans="1:10" ht="33.75" customHeight="1">
      <c r="A2" s="316" t="s">
        <v>392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 ht="25.5">
      <c r="A3" s="317" t="s">
        <v>0</v>
      </c>
      <c r="B3" s="318" t="s">
        <v>102</v>
      </c>
      <c r="C3" s="318" t="s">
        <v>103</v>
      </c>
      <c r="D3" s="319" t="s">
        <v>104</v>
      </c>
      <c r="E3" s="318" t="s">
        <v>105</v>
      </c>
      <c r="F3" s="318"/>
      <c r="G3" s="318"/>
      <c r="H3" s="318"/>
      <c r="I3" s="318"/>
      <c r="J3" s="62" t="s">
        <v>106</v>
      </c>
    </row>
    <row r="4" spans="1:10">
      <c r="A4" s="317"/>
      <c r="B4" s="318"/>
      <c r="C4" s="318"/>
      <c r="D4" s="319"/>
      <c r="E4" s="62">
        <v>2018</v>
      </c>
      <c r="F4" s="62">
        <v>2019</v>
      </c>
      <c r="G4" s="62">
        <v>2020</v>
      </c>
      <c r="H4" s="108">
        <v>2021</v>
      </c>
      <c r="I4" s="62" t="s">
        <v>107</v>
      </c>
      <c r="J4" s="62"/>
    </row>
    <row r="5" spans="1:10">
      <c r="A5" s="63" t="s">
        <v>108</v>
      </c>
      <c r="B5" s="64">
        <v>2</v>
      </c>
      <c r="C5" s="63" t="s">
        <v>109</v>
      </c>
      <c r="D5" s="64">
        <v>4</v>
      </c>
      <c r="E5" s="63" t="s">
        <v>110</v>
      </c>
      <c r="F5" s="64">
        <v>6</v>
      </c>
      <c r="G5" s="63" t="s">
        <v>111</v>
      </c>
      <c r="H5" s="107"/>
      <c r="I5" s="63" t="s">
        <v>112</v>
      </c>
      <c r="J5" s="64">
        <v>10</v>
      </c>
    </row>
    <row r="6" spans="1:10" ht="30.75" customHeight="1">
      <c r="A6" s="60" t="s">
        <v>113</v>
      </c>
      <c r="B6" s="315" t="s">
        <v>348</v>
      </c>
      <c r="C6" s="315"/>
      <c r="D6" s="314" t="s">
        <v>181</v>
      </c>
      <c r="E6" s="81"/>
      <c r="F6" s="81"/>
      <c r="G6" s="81"/>
      <c r="H6" s="81"/>
      <c r="I6" s="81"/>
      <c r="J6" s="61"/>
    </row>
    <row r="7" spans="1:10" ht="25.5">
      <c r="A7" s="60" t="s">
        <v>114</v>
      </c>
      <c r="B7" s="61" t="s">
        <v>393</v>
      </c>
      <c r="C7" s="132" t="s">
        <v>344</v>
      </c>
      <c r="D7" s="314"/>
      <c r="E7" s="69">
        <v>0</v>
      </c>
      <c r="F7" s="69">
        <v>0</v>
      </c>
      <c r="G7" s="69">
        <v>0</v>
      </c>
      <c r="H7" s="69">
        <v>0</v>
      </c>
      <c r="I7" s="69">
        <f t="shared" ref="I7:I13" si="0">SUM(E7:H7)</f>
        <v>0</v>
      </c>
      <c r="J7" s="79" t="s">
        <v>394</v>
      </c>
    </row>
    <row r="8" spans="1:10" ht="25.5">
      <c r="A8" s="60" t="s">
        <v>115</v>
      </c>
      <c r="B8" s="61" t="s">
        <v>395</v>
      </c>
      <c r="C8" s="132" t="s">
        <v>344</v>
      </c>
      <c r="D8" s="314"/>
      <c r="E8" s="69">
        <v>0</v>
      </c>
      <c r="F8" s="69">
        <v>0</v>
      </c>
      <c r="G8" s="69">
        <v>0</v>
      </c>
      <c r="H8" s="69">
        <v>0</v>
      </c>
      <c r="I8" s="69">
        <f t="shared" si="0"/>
        <v>0</v>
      </c>
      <c r="J8" s="79" t="s">
        <v>396</v>
      </c>
    </row>
    <row r="9" spans="1:10" ht="25.5">
      <c r="A9" s="60" t="s">
        <v>116</v>
      </c>
      <c r="B9" s="61" t="s">
        <v>397</v>
      </c>
      <c r="C9" s="132" t="s">
        <v>344</v>
      </c>
      <c r="D9" s="314"/>
      <c r="E9" s="69">
        <v>15</v>
      </c>
      <c r="F9" s="69">
        <v>15</v>
      </c>
      <c r="G9" s="69">
        <v>15</v>
      </c>
      <c r="H9" s="69">
        <v>15</v>
      </c>
      <c r="I9" s="69">
        <f t="shared" si="0"/>
        <v>60</v>
      </c>
      <c r="J9" s="79" t="s">
        <v>398</v>
      </c>
    </row>
    <row r="10" spans="1:10" ht="25.5">
      <c r="A10" s="60" t="s">
        <v>117</v>
      </c>
      <c r="B10" s="61" t="s">
        <v>399</v>
      </c>
      <c r="C10" s="132" t="s">
        <v>344</v>
      </c>
      <c r="D10" s="314"/>
      <c r="E10" s="69">
        <v>2</v>
      </c>
      <c r="F10" s="69">
        <v>2</v>
      </c>
      <c r="G10" s="69">
        <v>2</v>
      </c>
      <c r="H10" s="69">
        <v>2</v>
      </c>
      <c r="I10" s="69">
        <f t="shared" si="0"/>
        <v>8</v>
      </c>
      <c r="J10" s="79" t="s">
        <v>400</v>
      </c>
    </row>
    <row r="11" spans="1:10" ht="38.25">
      <c r="A11" s="60" t="s">
        <v>118</v>
      </c>
      <c r="B11" s="61" t="s">
        <v>401</v>
      </c>
      <c r="C11" s="132" t="s">
        <v>344</v>
      </c>
      <c r="D11" s="314"/>
      <c r="E11" s="69">
        <v>2.5</v>
      </c>
      <c r="F11" s="69">
        <v>2.5</v>
      </c>
      <c r="G11" s="69">
        <v>3</v>
      </c>
      <c r="H11" s="69">
        <v>3</v>
      </c>
      <c r="I11" s="69">
        <f t="shared" si="0"/>
        <v>11</v>
      </c>
      <c r="J11" s="79" t="s">
        <v>402</v>
      </c>
    </row>
    <row r="12" spans="1:10" ht="38.25">
      <c r="A12" s="60" t="s">
        <v>119</v>
      </c>
      <c r="B12" s="61" t="s">
        <v>403</v>
      </c>
      <c r="C12" s="132" t="s">
        <v>344</v>
      </c>
      <c r="D12" s="314"/>
      <c r="E12" s="69">
        <v>3</v>
      </c>
      <c r="F12" s="69">
        <v>0</v>
      </c>
      <c r="G12" s="69">
        <v>3</v>
      </c>
      <c r="H12" s="69">
        <v>0</v>
      </c>
      <c r="I12" s="69">
        <f t="shared" si="0"/>
        <v>6</v>
      </c>
      <c r="J12" s="79" t="s">
        <v>404</v>
      </c>
    </row>
    <row r="13" spans="1:10" ht="38.25">
      <c r="A13" s="60" t="s">
        <v>120</v>
      </c>
      <c r="B13" s="61" t="s">
        <v>405</v>
      </c>
      <c r="C13" s="132" t="s">
        <v>344</v>
      </c>
      <c r="D13" s="314"/>
      <c r="E13" s="69">
        <v>50</v>
      </c>
      <c r="F13" s="69">
        <v>0</v>
      </c>
      <c r="G13" s="69">
        <v>50</v>
      </c>
      <c r="H13" s="69">
        <v>0</v>
      </c>
      <c r="I13" s="69">
        <f t="shared" si="0"/>
        <v>100</v>
      </c>
      <c r="J13" s="79" t="s">
        <v>404</v>
      </c>
    </row>
    <row r="14" spans="1:10">
      <c r="A14" s="60"/>
      <c r="B14" s="135" t="s">
        <v>14</v>
      </c>
      <c r="C14" s="136"/>
      <c r="D14" s="314"/>
      <c r="E14" s="83">
        <f>SUM(E7:E13)</f>
        <v>72.5</v>
      </c>
      <c r="F14" s="83">
        <f>SUM(F7:F13)</f>
        <v>19.5</v>
      </c>
      <c r="G14" s="83">
        <f>SUM(G7:G13)</f>
        <v>73</v>
      </c>
      <c r="H14" s="83">
        <f>SUM(H7:H13)</f>
        <v>20</v>
      </c>
      <c r="I14" s="83">
        <f>SUM(I7:I13)</f>
        <v>185</v>
      </c>
      <c r="J14" s="79"/>
    </row>
    <row r="15" spans="1:10" ht="30" customHeight="1">
      <c r="A15" s="60" t="s">
        <v>159</v>
      </c>
      <c r="B15" s="320" t="s">
        <v>406</v>
      </c>
      <c r="C15" s="321"/>
      <c r="D15" s="314"/>
      <c r="E15" s="69"/>
      <c r="F15" s="69"/>
      <c r="G15" s="69"/>
      <c r="H15" s="69"/>
      <c r="I15" s="69"/>
      <c r="J15" s="79"/>
    </row>
    <row r="16" spans="1:10" ht="30" customHeight="1">
      <c r="A16" s="138" t="s">
        <v>124</v>
      </c>
      <c r="B16" s="65" t="s">
        <v>424</v>
      </c>
      <c r="C16" s="139" t="s">
        <v>246</v>
      </c>
      <c r="D16" s="314"/>
      <c r="E16" s="69">
        <v>0</v>
      </c>
      <c r="F16" s="69">
        <v>0</v>
      </c>
      <c r="G16" s="69">
        <v>0</v>
      </c>
      <c r="H16" s="69">
        <v>0</v>
      </c>
      <c r="I16" s="69">
        <f>SUM(E16:H16)</f>
        <v>0</v>
      </c>
      <c r="J16" s="79" t="s">
        <v>407</v>
      </c>
    </row>
    <row r="17" spans="1:10" ht="30" customHeight="1">
      <c r="A17" s="138" t="s">
        <v>125</v>
      </c>
      <c r="B17" s="65" t="s">
        <v>408</v>
      </c>
      <c r="C17" s="132" t="s">
        <v>344</v>
      </c>
      <c r="D17" s="314"/>
      <c r="E17" s="69">
        <v>0</v>
      </c>
      <c r="F17" s="69">
        <v>0</v>
      </c>
      <c r="G17" s="69">
        <v>0</v>
      </c>
      <c r="H17" s="69">
        <v>0</v>
      </c>
      <c r="I17" s="69">
        <f>SUM(E17:H17)</f>
        <v>0</v>
      </c>
      <c r="J17" s="79" t="s">
        <v>409</v>
      </c>
    </row>
    <row r="18" spans="1:10" ht="30" customHeight="1">
      <c r="A18" s="138" t="s">
        <v>126</v>
      </c>
      <c r="B18" s="65" t="s">
        <v>323</v>
      </c>
      <c r="C18" s="132" t="s">
        <v>410</v>
      </c>
      <c r="D18" s="314"/>
      <c r="E18" s="69">
        <v>15</v>
      </c>
      <c r="F18" s="69">
        <v>15</v>
      </c>
      <c r="G18" s="69">
        <v>15</v>
      </c>
      <c r="H18" s="69">
        <v>15</v>
      </c>
      <c r="I18" s="69">
        <f>SUM(E18:H18)</f>
        <v>60</v>
      </c>
      <c r="J18" s="79" t="s">
        <v>411</v>
      </c>
    </row>
    <row r="19" spans="1:10" ht="30" customHeight="1">
      <c r="A19" s="138" t="s">
        <v>127</v>
      </c>
      <c r="B19" s="65" t="s">
        <v>412</v>
      </c>
      <c r="C19" s="132" t="s">
        <v>413</v>
      </c>
      <c r="D19" s="314"/>
      <c r="E19" s="69">
        <v>0</v>
      </c>
      <c r="F19" s="69">
        <v>0</v>
      </c>
      <c r="G19" s="69">
        <v>0</v>
      </c>
      <c r="H19" s="69">
        <v>0</v>
      </c>
      <c r="I19" s="69">
        <f>SUM(E19:H19)</f>
        <v>0</v>
      </c>
      <c r="J19" s="79" t="s">
        <v>414</v>
      </c>
    </row>
    <row r="20" spans="1:10" ht="30" customHeight="1">
      <c r="A20" s="138" t="s">
        <v>128</v>
      </c>
      <c r="B20" s="65" t="s">
        <v>415</v>
      </c>
      <c r="C20" s="132" t="s">
        <v>416</v>
      </c>
      <c r="D20" s="314"/>
      <c r="E20" s="69">
        <v>15</v>
      </c>
      <c r="F20" s="69">
        <v>15</v>
      </c>
      <c r="G20" s="69">
        <v>15</v>
      </c>
      <c r="H20" s="69">
        <v>15</v>
      </c>
      <c r="I20" s="69">
        <f>SUM(E20:H20)</f>
        <v>60</v>
      </c>
      <c r="J20" s="79" t="s">
        <v>417</v>
      </c>
    </row>
    <row r="21" spans="1:10" ht="30" customHeight="1">
      <c r="A21" s="138" t="s">
        <v>418</v>
      </c>
      <c r="B21" s="65" t="s">
        <v>419</v>
      </c>
      <c r="C21" s="132" t="s">
        <v>344</v>
      </c>
      <c r="D21" s="314"/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79" t="s">
        <v>414</v>
      </c>
    </row>
    <row r="22" spans="1:10" ht="30" customHeight="1">
      <c r="A22" s="138" t="s">
        <v>420</v>
      </c>
      <c r="B22" s="65" t="s">
        <v>421</v>
      </c>
      <c r="C22" s="132" t="s">
        <v>344</v>
      </c>
      <c r="D22" s="314"/>
      <c r="E22" s="69">
        <v>50</v>
      </c>
      <c r="F22" s="69">
        <v>50</v>
      </c>
      <c r="G22" s="69">
        <v>50</v>
      </c>
      <c r="H22" s="69">
        <v>50</v>
      </c>
      <c r="I22" s="69">
        <f t="shared" ref="I22:I29" si="1">SUM(E22:H22)</f>
        <v>200</v>
      </c>
      <c r="J22" s="79" t="s">
        <v>361</v>
      </c>
    </row>
    <row r="23" spans="1:10" ht="30" customHeight="1">
      <c r="A23" s="138" t="s">
        <v>422</v>
      </c>
      <c r="B23" s="65" t="s">
        <v>423</v>
      </c>
      <c r="C23" s="132" t="s">
        <v>344</v>
      </c>
      <c r="D23" s="314"/>
      <c r="E23" s="69">
        <v>30</v>
      </c>
      <c r="F23" s="69">
        <v>30</v>
      </c>
      <c r="G23" s="69">
        <v>30</v>
      </c>
      <c r="H23" s="69">
        <v>30</v>
      </c>
      <c r="I23" s="69">
        <f t="shared" si="1"/>
        <v>120</v>
      </c>
      <c r="J23" s="79" t="s">
        <v>425</v>
      </c>
    </row>
    <row r="24" spans="1:10" ht="30" customHeight="1">
      <c r="A24" s="138" t="s">
        <v>426</v>
      </c>
      <c r="B24" s="65" t="s">
        <v>129</v>
      </c>
      <c r="C24" s="134" t="s">
        <v>344</v>
      </c>
      <c r="D24" s="314"/>
      <c r="E24" s="69">
        <v>66</v>
      </c>
      <c r="F24" s="69">
        <v>66</v>
      </c>
      <c r="G24" s="69">
        <v>66</v>
      </c>
      <c r="H24" s="69">
        <v>66</v>
      </c>
      <c r="I24" s="69">
        <f t="shared" si="1"/>
        <v>264</v>
      </c>
      <c r="J24" s="79" t="s">
        <v>425</v>
      </c>
    </row>
    <row r="25" spans="1:10" ht="30" customHeight="1">
      <c r="A25" s="138" t="s">
        <v>427</v>
      </c>
      <c r="B25" s="65" t="s">
        <v>130</v>
      </c>
      <c r="C25" s="134" t="s">
        <v>344</v>
      </c>
      <c r="D25" s="314"/>
      <c r="E25" s="69">
        <v>3.5</v>
      </c>
      <c r="F25" s="69">
        <v>3.5</v>
      </c>
      <c r="G25" s="69">
        <v>3.5</v>
      </c>
      <c r="H25" s="69">
        <v>3.5</v>
      </c>
      <c r="I25" s="69">
        <f t="shared" si="1"/>
        <v>14</v>
      </c>
      <c r="J25" s="79" t="s">
        <v>428</v>
      </c>
    </row>
    <row r="26" spans="1:10" ht="30" customHeight="1">
      <c r="A26" s="138" t="s">
        <v>429</v>
      </c>
      <c r="B26" s="65" t="s">
        <v>430</v>
      </c>
      <c r="C26" s="134" t="s">
        <v>344</v>
      </c>
      <c r="D26" s="314"/>
      <c r="E26" s="69">
        <v>8.5</v>
      </c>
      <c r="F26" s="69">
        <v>8.5</v>
      </c>
      <c r="G26" s="69">
        <v>8.5</v>
      </c>
      <c r="H26" s="69">
        <v>8.5</v>
      </c>
      <c r="I26" s="69">
        <f t="shared" si="1"/>
        <v>34</v>
      </c>
      <c r="J26" s="79" t="s">
        <v>431</v>
      </c>
    </row>
    <row r="27" spans="1:10" ht="30" customHeight="1">
      <c r="A27" s="138" t="s">
        <v>432</v>
      </c>
      <c r="B27" s="65" t="s">
        <v>433</v>
      </c>
      <c r="C27" s="134" t="s">
        <v>344</v>
      </c>
      <c r="D27" s="314"/>
      <c r="E27" s="69">
        <v>4.5</v>
      </c>
      <c r="F27" s="69">
        <v>4.5</v>
      </c>
      <c r="G27" s="69">
        <v>4.5</v>
      </c>
      <c r="H27" s="69">
        <v>4.5</v>
      </c>
      <c r="I27" s="69">
        <f t="shared" si="1"/>
        <v>18</v>
      </c>
      <c r="J27" s="79" t="s">
        <v>131</v>
      </c>
    </row>
    <row r="28" spans="1:10" ht="30" customHeight="1">
      <c r="A28" s="138" t="s">
        <v>434</v>
      </c>
      <c r="B28" s="65" t="s">
        <v>435</v>
      </c>
      <c r="C28" s="134" t="s">
        <v>344</v>
      </c>
      <c r="D28" s="314"/>
      <c r="E28" s="69">
        <v>61.5</v>
      </c>
      <c r="F28" s="69">
        <v>61.5</v>
      </c>
      <c r="G28" s="69">
        <v>61.5</v>
      </c>
      <c r="H28" s="69">
        <v>61.5</v>
      </c>
      <c r="I28" s="69">
        <f t="shared" si="1"/>
        <v>246</v>
      </c>
      <c r="J28" s="79" t="s">
        <v>131</v>
      </c>
    </row>
    <row r="29" spans="1:10" ht="30" customHeight="1">
      <c r="A29" s="138" t="s">
        <v>436</v>
      </c>
      <c r="B29" s="65" t="s">
        <v>437</v>
      </c>
      <c r="C29" s="134" t="s">
        <v>344</v>
      </c>
      <c r="D29" s="314"/>
      <c r="E29" s="69">
        <v>1</v>
      </c>
      <c r="F29" s="69">
        <v>1</v>
      </c>
      <c r="G29" s="69">
        <v>1</v>
      </c>
      <c r="H29" s="69">
        <v>1</v>
      </c>
      <c r="I29" s="69">
        <f t="shared" si="1"/>
        <v>4</v>
      </c>
      <c r="J29" s="79" t="s">
        <v>131</v>
      </c>
    </row>
    <row r="30" spans="1:10" ht="30" customHeight="1">
      <c r="A30" s="138"/>
      <c r="B30" s="135" t="s">
        <v>438</v>
      </c>
      <c r="C30" s="137"/>
      <c r="D30" s="314"/>
      <c r="E30" s="83">
        <f>SUM(E22:E29)</f>
        <v>225</v>
      </c>
      <c r="F30" s="83">
        <f>SUM(F22:F29)</f>
        <v>225</v>
      </c>
      <c r="G30" s="83">
        <f>SUM(G22:G29)</f>
        <v>225</v>
      </c>
      <c r="H30" s="83">
        <f>SUM(H22:H29)</f>
        <v>225</v>
      </c>
      <c r="I30" s="83">
        <f>SUM(I22:I29)</f>
        <v>900</v>
      </c>
      <c r="J30" s="79"/>
    </row>
    <row r="31" spans="1:10">
      <c r="A31" s="60"/>
      <c r="B31" s="65" t="s">
        <v>439</v>
      </c>
      <c r="C31" s="106"/>
      <c r="D31" s="314"/>
      <c r="E31" s="83">
        <f>E16+E17+E18+E19+E20+E20+E21+E30</f>
        <v>270</v>
      </c>
      <c r="F31" s="83">
        <f>F16+F17+F18+F19+F20+F20+F21+F30</f>
        <v>270</v>
      </c>
      <c r="G31" s="83">
        <f>G16+G17+G18+G19+G20+G20+G21+G30</f>
        <v>270</v>
      </c>
      <c r="H31" s="83">
        <f>H16+H17+H18+H19+H20+H20+H21+H30</f>
        <v>270</v>
      </c>
      <c r="I31" s="83">
        <f>I16+I17+I18+I19+I20+I20+I21+I30</f>
        <v>1080</v>
      </c>
      <c r="J31" s="80"/>
    </row>
  </sheetData>
  <mergeCells count="9">
    <mergeCell ref="D6:D31"/>
    <mergeCell ref="B6:C6"/>
    <mergeCell ref="A2:J2"/>
    <mergeCell ref="A3:A4"/>
    <mergeCell ref="B3:B4"/>
    <mergeCell ref="C3:C4"/>
    <mergeCell ref="D3:D4"/>
    <mergeCell ref="E3:I3"/>
    <mergeCell ref="B15:C15"/>
  </mergeCells>
  <printOptions horizontalCentered="1"/>
  <pageMargins left="0.31496062992125984" right="0.39370078740157483" top="0.35433070866141736" bottom="0.31496062992125984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topLeftCell="A3" zoomScaleSheetLayoutView="100" workbookViewId="0">
      <selection activeCell="I1" sqref="I1:J1"/>
    </sheetView>
  </sheetViews>
  <sheetFormatPr defaultRowHeight="12.75"/>
  <cols>
    <col min="1" max="1" width="3.85546875" style="57" customWidth="1"/>
    <col min="2" max="2" width="29.140625" style="1" customWidth="1"/>
    <col min="3" max="3" width="17.140625" style="1" customWidth="1"/>
    <col min="4" max="8" width="9.140625" style="1"/>
    <col min="9" max="9" width="12.85546875" style="1" customWidth="1"/>
    <col min="10" max="10" width="24.85546875" style="1" customWidth="1"/>
    <col min="11" max="16384" width="9.140625" style="1"/>
  </cols>
  <sheetData>
    <row r="1" spans="1:10" ht="68.25" customHeight="1">
      <c r="A1" s="55"/>
      <c r="I1" s="322" t="s">
        <v>447</v>
      </c>
      <c r="J1" s="322"/>
    </row>
    <row r="2" spans="1:10" ht="29.25" customHeight="1">
      <c r="A2" s="325" t="s">
        <v>179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 ht="25.5">
      <c r="A3" s="326" t="s">
        <v>0</v>
      </c>
      <c r="B3" s="327" t="s">
        <v>102</v>
      </c>
      <c r="C3" s="327" t="s">
        <v>103</v>
      </c>
      <c r="D3" s="327" t="s">
        <v>104</v>
      </c>
      <c r="E3" s="327" t="s">
        <v>280</v>
      </c>
      <c r="F3" s="327"/>
      <c r="G3" s="327"/>
      <c r="H3" s="327"/>
      <c r="I3" s="327"/>
      <c r="J3" s="30" t="s">
        <v>106</v>
      </c>
    </row>
    <row r="4" spans="1:10">
      <c r="A4" s="326"/>
      <c r="B4" s="327"/>
      <c r="C4" s="327"/>
      <c r="D4" s="327"/>
      <c r="E4" s="30">
        <v>2018</v>
      </c>
      <c r="F4" s="30">
        <v>2019</v>
      </c>
      <c r="G4" s="30">
        <v>2020</v>
      </c>
      <c r="H4" s="110">
        <v>2021</v>
      </c>
      <c r="I4" s="30" t="s">
        <v>107</v>
      </c>
      <c r="J4" s="30"/>
    </row>
    <row r="5" spans="1:10">
      <c r="A5" s="31" t="s">
        <v>108</v>
      </c>
      <c r="B5" s="32">
        <v>2</v>
      </c>
      <c r="C5" s="31" t="s">
        <v>109</v>
      </c>
      <c r="D5" s="32">
        <v>4</v>
      </c>
      <c r="E5" s="31" t="s">
        <v>110</v>
      </c>
      <c r="F5" s="32">
        <v>6</v>
      </c>
      <c r="G5" s="31" t="s">
        <v>111</v>
      </c>
      <c r="H5" s="109"/>
      <c r="I5" s="31" t="s">
        <v>112</v>
      </c>
      <c r="J5" s="32">
        <v>10</v>
      </c>
    </row>
    <row r="6" spans="1:10" ht="32.25" customHeight="1">
      <c r="A6" s="124"/>
      <c r="B6" s="328" t="s">
        <v>348</v>
      </c>
      <c r="C6" s="329"/>
      <c r="D6" s="32"/>
      <c r="E6" s="124"/>
      <c r="F6" s="32"/>
      <c r="G6" s="124"/>
      <c r="H6" s="124"/>
      <c r="I6" s="124"/>
      <c r="J6" s="32"/>
    </row>
    <row r="7" spans="1:10" ht="51">
      <c r="A7" s="124" t="s">
        <v>108</v>
      </c>
      <c r="B7" s="131" t="s">
        <v>349</v>
      </c>
      <c r="C7" s="130" t="s">
        <v>350</v>
      </c>
      <c r="D7" s="18" t="s">
        <v>181</v>
      </c>
      <c r="E7" s="69">
        <v>10</v>
      </c>
      <c r="F7" s="69">
        <v>10</v>
      </c>
      <c r="G7" s="69">
        <v>10</v>
      </c>
      <c r="H7" s="69">
        <v>10</v>
      </c>
      <c r="I7" s="124">
        <f t="shared" ref="I7:I43" si="0">SUM(E7:H7)</f>
        <v>40</v>
      </c>
      <c r="J7" s="129" t="s">
        <v>351</v>
      </c>
    </row>
    <row r="8" spans="1:10" ht="38.25">
      <c r="A8" s="88" t="s">
        <v>159</v>
      </c>
      <c r="B8" s="41" t="s">
        <v>133</v>
      </c>
      <c r="C8" s="42" t="s">
        <v>156</v>
      </c>
      <c r="D8" s="18" t="s">
        <v>181</v>
      </c>
      <c r="E8" s="69">
        <v>0</v>
      </c>
      <c r="F8" s="69">
        <v>1.3</v>
      </c>
      <c r="G8" s="69">
        <v>0</v>
      </c>
      <c r="H8" s="69">
        <v>1.5</v>
      </c>
      <c r="I8" s="124">
        <f t="shared" si="0"/>
        <v>2.8</v>
      </c>
      <c r="J8" s="34" t="s">
        <v>352</v>
      </c>
    </row>
    <row r="9" spans="1:10" ht="51">
      <c r="A9" s="88" t="s">
        <v>109</v>
      </c>
      <c r="B9" s="41" t="s">
        <v>353</v>
      </c>
      <c r="C9" s="123" t="s">
        <v>156</v>
      </c>
      <c r="D9" s="18"/>
      <c r="E9" s="69">
        <v>0</v>
      </c>
      <c r="F9" s="69">
        <v>0</v>
      </c>
      <c r="G9" s="69">
        <v>0</v>
      </c>
      <c r="H9" s="69">
        <v>0</v>
      </c>
      <c r="I9" s="124">
        <f t="shared" si="0"/>
        <v>0</v>
      </c>
      <c r="J9" s="34" t="s">
        <v>354</v>
      </c>
    </row>
    <row r="10" spans="1:10" ht="25.5">
      <c r="A10" s="88" t="s">
        <v>160</v>
      </c>
      <c r="B10" s="42" t="s">
        <v>134</v>
      </c>
      <c r="C10" s="42" t="s">
        <v>215</v>
      </c>
      <c r="D10" s="18" t="s">
        <v>181</v>
      </c>
      <c r="E10" s="69">
        <v>1</v>
      </c>
      <c r="F10" s="69">
        <v>0</v>
      </c>
      <c r="G10" s="69">
        <v>1.2</v>
      </c>
      <c r="H10" s="69">
        <v>0</v>
      </c>
      <c r="I10" s="124">
        <f t="shared" si="0"/>
        <v>2.2000000000000002</v>
      </c>
      <c r="J10" s="36" t="s">
        <v>355</v>
      </c>
    </row>
    <row r="11" spans="1:10" ht="38.25">
      <c r="A11" s="88" t="s">
        <v>110</v>
      </c>
      <c r="B11" s="42" t="s">
        <v>135</v>
      </c>
      <c r="C11" s="42" t="s">
        <v>152</v>
      </c>
      <c r="D11" s="18" t="s">
        <v>181</v>
      </c>
      <c r="E11" s="69">
        <v>0.7</v>
      </c>
      <c r="F11" s="69">
        <v>0.8</v>
      </c>
      <c r="G11" s="69">
        <v>0.9</v>
      </c>
      <c r="H11" s="69">
        <v>1</v>
      </c>
      <c r="I11" s="124">
        <f t="shared" si="0"/>
        <v>3.4</v>
      </c>
      <c r="J11" s="36" t="s">
        <v>356</v>
      </c>
    </row>
    <row r="12" spans="1:10" ht="38.25">
      <c r="A12" s="88" t="s">
        <v>161</v>
      </c>
      <c r="B12" s="42" t="s">
        <v>136</v>
      </c>
      <c r="C12" s="42" t="s">
        <v>153</v>
      </c>
      <c r="D12" s="18" t="s">
        <v>181</v>
      </c>
      <c r="E12" s="69">
        <v>0.1</v>
      </c>
      <c r="F12" s="69">
        <v>0.2</v>
      </c>
      <c r="G12" s="69">
        <v>0.3</v>
      </c>
      <c r="H12" s="69">
        <v>0.4</v>
      </c>
      <c r="I12" s="124">
        <f t="shared" si="0"/>
        <v>1</v>
      </c>
      <c r="J12" s="36" t="s">
        <v>357</v>
      </c>
    </row>
    <row r="13" spans="1:10" ht="51">
      <c r="A13" s="88" t="s">
        <v>111</v>
      </c>
      <c r="B13" s="43" t="s">
        <v>137</v>
      </c>
      <c r="C13" s="42" t="s">
        <v>156</v>
      </c>
      <c r="D13" s="18" t="s">
        <v>181</v>
      </c>
      <c r="E13" s="69">
        <v>0.2</v>
      </c>
      <c r="F13" s="69">
        <v>0.3</v>
      </c>
      <c r="G13" s="69">
        <v>0.4</v>
      </c>
      <c r="H13" s="69">
        <v>0.5</v>
      </c>
      <c r="I13" s="124">
        <f t="shared" si="0"/>
        <v>1.4</v>
      </c>
      <c r="J13" s="36" t="s">
        <v>358</v>
      </c>
    </row>
    <row r="14" spans="1:10" ht="51">
      <c r="A14" s="88" t="s">
        <v>162</v>
      </c>
      <c r="B14" s="43" t="s">
        <v>138</v>
      </c>
      <c r="C14" s="42" t="s">
        <v>154</v>
      </c>
      <c r="D14" s="18" t="s">
        <v>181</v>
      </c>
      <c r="E14" s="69">
        <v>0.2</v>
      </c>
      <c r="F14" s="69">
        <v>0.3</v>
      </c>
      <c r="G14" s="69">
        <v>0.4</v>
      </c>
      <c r="H14" s="69">
        <v>0.5</v>
      </c>
      <c r="I14" s="124">
        <f t="shared" si="0"/>
        <v>1.4</v>
      </c>
      <c r="J14" s="36" t="s">
        <v>358</v>
      </c>
    </row>
    <row r="15" spans="1:10" ht="25.5">
      <c r="A15" s="88" t="s">
        <v>112</v>
      </c>
      <c r="B15" s="43" t="s">
        <v>139</v>
      </c>
      <c r="C15" s="42" t="s">
        <v>153</v>
      </c>
      <c r="D15" s="18" t="s">
        <v>181</v>
      </c>
      <c r="E15" s="69"/>
      <c r="F15" s="69"/>
      <c r="G15" s="69"/>
      <c r="H15" s="69"/>
      <c r="I15" s="124">
        <f t="shared" si="0"/>
        <v>0</v>
      </c>
      <c r="J15" s="35" t="s">
        <v>359</v>
      </c>
    </row>
    <row r="16" spans="1:10" ht="63.75">
      <c r="A16" s="88" t="s">
        <v>163</v>
      </c>
      <c r="B16" s="43" t="s">
        <v>360</v>
      </c>
      <c r="C16" s="42" t="s">
        <v>156</v>
      </c>
      <c r="D16" s="18" t="s">
        <v>181</v>
      </c>
      <c r="E16" s="69">
        <v>9.6</v>
      </c>
      <c r="F16" s="69">
        <v>10</v>
      </c>
      <c r="G16" s="69">
        <v>11</v>
      </c>
      <c r="H16" s="69">
        <v>12</v>
      </c>
      <c r="I16" s="124">
        <f t="shared" si="0"/>
        <v>42.6</v>
      </c>
      <c r="J16" s="35" t="s">
        <v>361</v>
      </c>
    </row>
    <row r="17" spans="1:10" ht="51">
      <c r="A17" s="88" t="s">
        <v>164</v>
      </c>
      <c r="B17" s="123" t="s">
        <v>362</v>
      </c>
      <c r="C17" s="42" t="s">
        <v>155</v>
      </c>
      <c r="D17" s="18" t="s">
        <v>181</v>
      </c>
      <c r="E17" s="69">
        <v>1</v>
      </c>
      <c r="F17" s="69">
        <v>1.2</v>
      </c>
      <c r="G17" s="69">
        <v>1.4</v>
      </c>
      <c r="H17" s="69">
        <v>1.6</v>
      </c>
      <c r="I17" s="124">
        <f t="shared" si="0"/>
        <v>5.2</v>
      </c>
      <c r="J17" s="35" t="s">
        <v>363</v>
      </c>
    </row>
    <row r="18" spans="1:10" ht="51">
      <c r="A18" s="88" t="s">
        <v>165</v>
      </c>
      <c r="B18" s="42" t="s">
        <v>140</v>
      </c>
      <c r="C18" s="42" t="s">
        <v>155</v>
      </c>
      <c r="D18" s="18" t="s">
        <v>181</v>
      </c>
      <c r="E18" s="69">
        <v>3</v>
      </c>
      <c r="F18" s="69">
        <v>3.5</v>
      </c>
      <c r="G18" s="69">
        <v>4</v>
      </c>
      <c r="H18" s="69">
        <v>4.5</v>
      </c>
      <c r="I18" s="124">
        <f t="shared" si="0"/>
        <v>15</v>
      </c>
      <c r="J18" s="35" t="s">
        <v>364</v>
      </c>
    </row>
    <row r="19" spans="1:10" ht="38.25">
      <c r="A19" s="88" t="s">
        <v>166</v>
      </c>
      <c r="B19" s="42" t="s">
        <v>141</v>
      </c>
      <c r="C19" s="42" t="s">
        <v>156</v>
      </c>
      <c r="D19" s="18" t="s">
        <v>181</v>
      </c>
      <c r="E19" s="69">
        <v>0</v>
      </c>
      <c r="F19" s="69">
        <v>0</v>
      </c>
      <c r="G19" s="69">
        <v>10</v>
      </c>
      <c r="H19" s="69">
        <v>0</v>
      </c>
      <c r="I19" s="124">
        <f t="shared" si="0"/>
        <v>10</v>
      </c>
      <c r="J19" s="35" t="s">
        <v>364</v>
      </c>
    </row>
    <row r="20" spans="1:10" ht="25.5">
      <c r="A20" s="88" t="s">
        <v>167</v>
      </c>
      <c r="B20" s="42" t="s">
        <v>142</v>
      </c>
      <c r="C20" s="42" t="s">
        <v>151</v>
      </c>
      <c r="D20" s="18" t="s">
        <v>181</v>
      </c>
      <c r="E20" s="69">
        <v>0</v>
      </c>
      <c r="F20" s="69">
        <v>10</v>
      </c>
      <c r="G20" s="69">
        <v>0</v>
      </c>
      <c r="H20" s="69">
        <v>0</v>
      </c>
      <c r="I20" s="124">
        <f t="shared" si="0"/>
        <v>10</v>
      </c>
      <c r="J20" s="35" t="s">
        <v>364</v>
      </c>
    </row>
    <row r="21" spans="1:10" ht="38.25">
      <c r="A21" s="88" t="s">
        <v>168</v>
      </c>
      <c r="B21" s="115" t="s">
        <v>281</v>
      </c>
      <c r="C21" s="42" t="s">
        <v>156</v>
      </c>
      <c r="D21" s="18" t="s">
        <v>181</v>
      </c>
      <c r="E21" s="69">
        <v>1</v>
      </c>
      <c r="F21" s="69">
        <v>0</v>
      </c>
      <c r="G21" s="69">
        <v>1.2</v>
      </c>
      <c r="H21" s="69">
        <v>0</v>
      </c>
      <c r="I21" s="124">
        <f t="shared" si="0"/>
        <v>2.2000000000000002</v>
      </c>
      <c r="J21" s="35" t="s">
        <v>365</v>
      </c>
    </row>
    <row r="22" spans="1:10" ht="38.25">
      <c r="A22" s="88" t="s">
        <v>169</v>
      </c>
      <c r="B22" s="42" t="s">
        <v>143</v>
      </c>
      <c r="C22" s="42" t="s">
        <v>155</v>
      </c>
      <c r="D22" s="18" t="s">
        <v>181</v>
      </c>
      <c r="E22" s="69">
        <v>0</v>
      </c>
      <c r="F22" s="69">
        <v>1.1000000000000001</v>
      </c>
      <c r="G22" s="69">
        <v>0</v>
      </c>
      <c r="H22" s="69">
        <v>1.3</v>
      </c>
      <c r="I22" s="124">
        <f t="shared" si="0"/>
        <v>2.4</v>
      </c>
      <c r="J22" s="35" t="s">
        <v>365</v>
      </c>
    </row>
    <row r="23" spans="1:10" ht="25.5">
      <c r="A23" s="88" t="s">
        <v>170</v>
      </c>
      <c r="B23" s="123" t="s">
        <v>366</v>
      </c>
      <c r="C23" s="42" t="s">
        <v>155</v>
      </c>
      <c r="D23" s="18" t="s">
        <v>181</v>
      </c>
      <c r="E23" s="69">
        <v>0</v>
      </c>
      <c r="F23" s="69">
        <v>1.1000000000000001</v>
      </c>
      <c r="G23" s="69">
        <v>0</v>
      </c>
      <c r="H23" s="69">
        <v>1.3</v>
      </c>
      <c r="I23" s="124">
        <f t="shared" si="0"/>
        <v>2.4</v>
      </c>
      <c r="J23" s="35" t="s">
        <v>364</v>
      </c>
    </row>
    <row r="24" spans="1:10" ht="63.75">
      <c r="A24" s="88" t="s">
        <v>171</v>
      </c>
      <c r="B24" s="43" t="s">
        <v>144</v>
      </c>
      <c r="C24" s="42" t="s">
        <v>155</v>
      </c>
      <c r="D24" s="18" t="s">
        <v>181</v>
      </c>
      <c r="E24" s="69">
        <v>4</v>
      </c>
      <c r="F24" s="69">
        <v>0</v>
      </c>
      <c r="G24" s="69">
        <v>5</v>
      </c>
      <c r="H24" s="69">
        <v>0</v>
      </c>
      <c r="I24" s="124">
        <f t="shared" si="0"/>
        <v>9</v>
      </c>
      <c r="J24" s="35" t="s">
        <v>367</v>
      </c>
    </row>
    <row r="25" spans="1:10" ht="63.75">
      <c r="A25" s="88" t="s">
        <v>172</v>
      </c>
      <c r="B25" s="43" t="s">
        <v>368</v>
      </c>
      <c r="C25" s="123" t="s">
        <v>369</v>
      </c>
      <c r="D25" s="18" t="s">
        <v>181</v>
      </c>
      <c r="E25" s="69">
        <v>5</v>
      </c>
      <c r="F25" s="69">
        <v>0</v>
      </c>
      <c r="G25" s="69">
        <v>6</v>
      </c>
      <c r="H25" s="69">
        <v>0</v>
      </c>
      <c r="I25" s="124">
        <f t="shared" si="0"/>
        <v>11</v>
      </c>
      <c r="J25" s="35" t="s">
        <v>367</v>
      </c>
    </row>
    <row r="26" spans="1:10" ht="25.5">
      <c r="A26" s="88" t="s">
        <v>173</v>
      </c>
      <c r="B26" s="42" t="s">
        <v>216</v>
      </c>
      <c r="C26" s="42" t="s">
        <v>155</v>
      </c>
      <c r="D26" s="18" t="s">
        <v>181</v>
      </c>
      <c r="E26" s="69">
        <v>8</v>
      </c>
      <c r="F26" s="69">
        <v>5</v>
      </c>
      <c r="G26" s="69">
        <v>5.5</v>
      </c>
      <c r="H26" s="69">
        <v>6</v>
      </c>
      <c r="I26" s="124">
        <f t="shared" si="0"/>
        <v>24.5</v>
      </c>
      <c r="J26" s="35" t="s">
        <v>370</v>
      </c>
    </row>
    <row r="27" spans="1:10" s="48" customFormat="1" ht="51">
      <c r="A27" s="89" t="s">
        <v>174</v>
      </c>
      <c r="B27" s="45" t="s">
        <v>145</v>
      </c>
      <c r="C27" s="45" t="s">
        <v>155</v>
      </c>
      <c r="D27" s="46" t="s">
        <v>150</v>
      </c>
      <c r="E27" s="71">
        <v>0</v>
      </c>
      <c r="F27" s="71">
        <v>0</v>
      </c>
      <c r="G27" s="71">
        <v>0</v>
      </c>
      <c r="H27" s="71">
        <v>0</v>
      </c>
      <c r="I27" s="124">
        <f t="shared" si="0"/>
        <v>0</v>
      </c>
      <c r="J27" s="35" t="s">
        <v>370</v>
      </c>
    </row>
    <row r="28" spans="1:10" ht="63.75">
      <c r="A28" s="88" t="s">
        <v>175</v>
      </c>
      <c r="B28" s="42" t="s">
        <v>146</v>
      </c>
      <c r="C28" s="42" t="s">
        <v>155</v>
      </c>
      <c r="D28" s="18" t="s">
        <v>181</v>
      </c>
      <c r="E28" s="69">
        <v>2</v>
      </c>
      <c r="F28" s="69">
        <v>2.5</v>
      </c>
      <c r="G28" s="69">
        <v>3</v>
      </c>
      <c r="H28" s="69">
        <v>3.5</v>
      </c>
      <c r="I28" s="124">
        <f t="shared" si="0"/>
        <v>11</v>
      </c>
      <c r="J28" s="35" t="s">
        <v>371</v>
      </c>
    </row>
    <row r="29" spans="1:10" ht="63.75">
      <c r="A29" s="88" t="s">
        <v>176</v>
      </c>
      <c r="B29" s="115" t="s">
        <v>282</v>
      </c>
      <c r="C29" s="90" t="s">
        <v>156</v>
      </c>
      <c r="D29" s="18" t="s">
        <v>181</v>
      </c>
      <c r="E29" s="69">
        <v>7</v>
      </c>
      <c r="F29" s="69">
        <v>8</v>
      </c>
      <c r="G29" s="69">
        <v>9</v>
      </c>
      <c r="H29" s="69">
        <v>10</v>
      </c>
      <c r="I29" s="124">
        <f t="shared" si="0"/>
        <v>34</v>
      </c>
      <c r="J29" s="35" t="s">
        <v>371</v>
      </c>
    </row>
    <row r="30" spans="1:10" ht="51">
      <c r="A30" s="88" t="s">
        <v>177</v>
      </c>
      <c r="B30" s="42" t="s">
        <v>147</v>
      </c>
      <c r="C30" s="42" t="s">
        <v>156</v>
      </c>
      <c r="D30" s="18" t="s">
        <v>181</v>
      </c>
      <c r="E30" s="69">
        <v>0</v>
      </c>
      <c r="F30" s="69">
        <v>10</v>
      </c>
      <c r="G30" s="69">
        <v>0</v>
      </c>
      <c r="H30" s="69">
        <v>11</v>
      </c>
      <c r="I30" s="127">
        <f t="shared" si="0"/>
        <v>21</v>
      </c>
      <c r="J30" s="35" t="s">
        <v>354</v>
      </c>
    </row>
    <row r="31" spans="1:10" ht="51">
      <c r="A31" s="88" t="s">
        <v>178</v>
      </c>
      <c r="B31" s="42" t="s">
        <v>148</v>
      </c>
      <c r="C31" s="42" t="s">
        <v>157</v>
      </c>
      <c r="D31" s="18" t="s">
        <v>181</v>
      </c>
      <c r="E31" s="69">
        <v>10</v>
      </c>
      <c r="F31" s="69">
        <v>10</v>
      </c>
      <c r="G31" s="69">
        <v>10</v>
      </c>
      <c r="H31" s="69">
        <v>10</v>
      </c>
      <c r="I31" s="124">
        <f t="shared" si="0"/>
        <v>40</v>
      </c>
      <c r="J31" s="35" t="s">
        <v>354</v>
      </c>
    </row>
    <row r="32" spans="1:10" ht="51">
      <c r="A32" s="88" t="s">
        <v>186</v>
      </c>
      <c r="B32" s="42" t="s">
        <v>149</v>
      </c>
      <c r="C32" s="42" t="s">
        <v>158</v>
      </c>
      <c r="D32" s="18" t="s">
        <v>181</v>
      </c>
      <c r="E32" s="69">
        <v>1</v>
      </c>
      <c r="F32" s="69">
        <v>1.5</v>
      </c>
      <c r="G32" s="69">
        <v>2</v>
      </c>
      <c r="H32" s="69">
        <v>2.5</v>
      </c>
      <c r="I32" s="124">
        <f t="shared" si="0"/>
        <v>7</v>
      </c>
      <c r="J32" s="35" t="s">
        <v>354</v>
      </c>
    </row>
    <row r="33" spans="1:10" ht="51">
      <c r="A33" s="88" t="s">
        <v>187</v>
      </c>
      <c r="B33" s="42" t="s">
        <v>185</v>
      </c>
      <c r="C33" s="42" t="s">
        <v>188</v>
      </c>
      <c r="D33" s="18" t="s">
        <v>181</v>
      </c>
      <c r="E33" s="69">
        <v>0</v>
      </c>
      <c r="F33" s="69">
        <v>0</v>
      </c>
      <c r="G33" s="69">
        <v>0</v>
      </c>
      <c r="H33" s="69">
        <v>0</v>
      </c>
      <c r="I33" s="124">
        <f t="shared" si="0"/>
        <v>0</v>
      </c>
      <c r="J33" s="35" t="s">
        <v>341</v>
      </c>
    </row>
    <row r="34" spans="1:10" ht="38.25">
      <c r="A34" s="88" t="s">
        <v>372</v>
      </c>
      <c r="B34" s="115" t="s">
        <v>283</v>
      </c>
      <c r="C34" s="42" t="s">
        <v>188</v>
      </c>
      <c r="D34" s="18" t="s">
        <v>181</v>
      </c>
      <c r="E34" s="69">
        <v>1</v>
      </c>
      <c r="F34" s="69">
        <v>1.5</v>
      </c>
      <c r="G34" s="69">
        <v>2</v>
      </c>
      <c r="H34" s="69">
        <v>2.5</v>
      </c>
      <c r="I34" s="124">
        <f t="shared" si="0"/>
        <v>7</v>
      </c>
      <c r="J34" s="35" t="s">
        <v>373</v>
      </c>
    </row>
    <row r="35" spans="1:10" ht="51">
      <c r="A35" s="88" t="s">
        <v>374</v>
      </c>
      <c r="B35" s="126" t="s">
        <v>375</v>
      </c>
      <c r="C35" s="42" t="s">
        <v>188</v>
      </c>
      <c r="D35" s="18" t="s">
        <v>181</v>
      </c>
      <c r="E35" s="69">
        <v>0</v>
      </c>
      <c r="F35" s="69">
        <v>0</v>
      </c>
      <c r="G35" s="69">
        <v>0</v>
      </c>
      <c r="H35" s="69">
        <v>0</v>
      </c>
      <c r="I35" s="124">
        <f t="shared" si="0"/>
        <v>0</v>
      </c>
      <c r="J35" s="35" t="s">
        <v>354</v>
      </c>
    </row>
    <row r="36" spans="1:10" ht="51">
      <c r="A36" s="88" t="s">
        <v>376</v>
      </c>
      <c r="B36" s="126" t="s">
        <v>377</v>
      </c>
      <c r="C36" s="126" t="s">
        <v>188</v>
      </c>
      <c r="D36" s="18" t="s">
        <v>181</v>
      </c>
      <c r="E36" s="69">
        <v>2</v>
      </c>
      <c r="F36" s="69">
        <v>2.5</v>
      </c>
      <c r="G36" s="69">
        <v>3</v>
      </c>
      <c r="H36" s="69">
        <v>3.5</v>
      </c>
      <c r="I36" s="127">
        <f t="shared" si="0"/>
        <v>11</v>
      </c>
      <c r="J36" s="35" t="s">
        <v>378</v>
      </c>
    </row>
    <row r="37" spans="1:10" ht="51">
      <c r="A37" s="88" t="s">
        <v>189</v>
      </c>
      <c r="B37" s="126" t="s">
        <v>379</v>
      </c>
      <c r="C37" s="126" t="s">
        <v>188</v>
      </c>
      <c r="D37" s="18" t="s">
        <v>181</v>
      </c>
      <c r="E37" s="69">
        <v>1</v>
      </c>
      <c r="F37" s="69">
        <v>1</v>
      </c>
      <c r="G37" s="69">
        <v>1.5</v>
      </c>
      <c r="H37" s="69">
        <v>1.5</v>
      </c>
      <c r="I37" s="127">
        <f t="shared" si="0"/>
        <v>5</v>
      </c>
      <c r="J37" s="35" t="s">
        <v>378</v>
      </c>
    </row>
    <row r="38" spans="1:10" ht="51">
      <c r="A38" s="88" t="s">
        <v>190</v>
      </c>
      <c r="B38" s="126" t="s">
        <v>380</v>
      </c>
      <c r="C38" s="126" t="s">
        <v>188</v>
      </c>
      <c r="D38" s="18" t="s">
        <v>181</v>
      </c>
      <c r="E38" s="69">
        <v>0.7</v>
      </c>
      <c r="F38" s="69">
        <v>0.8</v>
      </c>
      <c r="G38" s="69">
        <v>0.9</v>
      </c>
      <c r="H38" s="69">
        <v>1</v>
      </c>
      <c r="I38" s="127">
        <f t="shared" si="0"/>
        <v>3.4</v>
      </c>
      <c r="J38" s="35" t="s">
        <v>358</v>
      </c>
    </row>
    <row r="39" spans="1:10" ht="51">
      <c r="A39" s="88" t="s">
        <v>381</v>
      </c>
      <c r="B39" s="126" t="s">
        <v>382</v>
      </c>
      <c r="C39" s="126" t="s">
        <v>188</v>
      </c>
      <c r="D39" s="18" t="s">
        <v>181</v>
      </c>
      <c r="E39" s="69">
        <v>0.7</v>
      </c>
      <c r="F39" s="69">
        <v>0.8</v>
      </c>
      <c r="G39" s="69">
        <v>0.9</v>
      </c>
      <c r="H39" s="69">
        <v>1</v>
      </c>
      <c r="I39" s="127">
        <f t="shared" si="0"/>
        <v>3.4</v>
      </c>
      <c r="J39" s="35" t="s">
        <v>358</v>
      </c>
    </row>
    <row r="40" spans="1:10" ht="51">
      <c r="A40" s="88" t="s">
        <v>383</v>
      </c>
      <c r="B40" s="126" t="s">
        <v>384</v>
      </c>
      <c r="C40" s="126" t="s">
        <v>350</v>
      </c>
      <c r="D40" s="18" t="s">
        <v>181</v>
      </c>
      <c r="E40" s="69">
        <v>0</v>
      </c>
      <c r="F40" s="69">
        <v>0</v>
      </c>
      <c r="G40" s="69">
        <v>0</v>
      </c>
      <c r="H40" s="69">
        <v>0</v>
      </c>
      <c r="I40" s="127">
        <f t="shared" si="0"/>
        <v>0</v>
      </c>
      <c r="J40" s="35" t="s">
        <v>354</v>
      </c>
    </row>
    <row r="41" spans="1:10" ht="51">
      <c r="A41" s="88" t="s">
        <v>385</v>
      </c>
      <c r="B41" s="126" t="s">
        <v>386</v>
      </c>
      <c r="C41" s="126" t="s">
        <v>369</v>
      </c>
      <c r="D41" s="18" t="s">
        <v>181</v>
      </c>
      <c r="E41" s="69">
        <v>10</v>
      </c>
      <c r="F41" s="69">
        <v>11</v>
      </c>
      <c r="G41" s="69">
        <v>0</v>
      </c>
      <c r="H41" s="69">
        <v>12</v>
      </c>
      <c r="I41" s="127">
        <f t="shared" si="0"/>
        <v>33</v>
      </c>
      <c r="J41" s="35" t="s">
        <v>354</v>
      </c>
    </row>
    <row r="42" spans="1:10" ht="51">
      <c r="A42" s="88" t="s">
        <v>387</v>
      </c>
      <c r="B42" s="126" t="s">
        <v>138</v>
      </c>
      <c r="C42" s="126" t="s">
        <v>188</v>
      </c>
      <c r="D42" s="18" t="s">
        <v>181</v>
      </c>
      <c r="E42" s="69">
        <v>0.2</v>
      </c>
      <c r="F42" s="69">
        <v>0.2</v>
      </c>
      <c r="G42" s="69">
        <v>0.3</v>
      </c>
      <c r="H42" s="69">
        <v>0.4</v>
      </c>
      <c r="I42" s="127">
        <f t="shared" si="0"/>
        <v>1.1000000000000001</v>
      </c>
      <c r="J42" s="35" t="s">
        <v>358</v>
      </c>
    </row>
    <row r="43" spans="1:10" ht="51">
      <c r="A43" s="88" t="s">
        <v>388</v>
      </c>
      <c r="B43" s="126" t="s">
        <v>389</v>
      </c>
      <c r="C43" s="126" t="s">
        <v>188</v>
      </c>
      <c r="D43" s="18" t="s">
        <v>181</v>
      </c>
      <c r="E43" s="69">
        <v>0</v>
      </c>
      <c r="F43" s="69">
        <v>0</v>
      </c>
      <c r="G43" s="69">
        <v>0</v>
      </c>
      <c r="H43" s="69">
        <v>10</v>
      </c>
      <c r="I43" s="127">
        <f t="shared" si="0"/>
        <v>10</v>
      </c>
      <c r="J43" s="35" t="s">
        <v>358</v>
      </c>
    </row>
    <row r="44" spans="1:10">
      <c r="A44" s="331" t="s">
        <v>180</v>
      </c>
      <c r="B44" s="332"/>
      <c r="C44" s="332"/>
      <c r="D44" s="333"/>
      <c r="E44" s="84">
        <f>SUM(E8:E43)</f>
        <v>69.400000000000006</v>
      </c>
      <c r="F44" s="84">
        <f>SUM(F8:F43)</f>
        <v>84.6</v>
      </c>
      <c r="G44" s="84">
        <f>SUM(G8:G43)</f>
        <v>79.900000000000006</v>
      </c>
      <c r="H44" s="84">
        <f>SUM(H8:H43)</f>
        <v>99.5</v>
      </c>
      <c r="I44" s="84">
        <f>SUM(I8:I43)</f>
        <v>333.4</v>
      </c>
      <c r="J44" s="40"/>
    </row>
    <row r="45" spans="1:10">
      <c r="A45" s="331" t="s">
        <v>184</v>
      </c>
      <c r="B45" s="332"/>
      <c r="C45" s="332"/>
      <c r="D45" s="333"/>
      <c r="E45" s="85"/>
      <c r="F45" s="85"/>
      <c r="G45" s="85"/>
      <c r="H45" s="85"/>
      <c r="I45" s="124">
        <f>SUM(E45:H45)</f>
        <v>0</v>
      </c>
      <c r="J45" s="35"/>
    </row>
    <row r="46" spans="1:10">
      <c r="A46" s="334" t="s">
        <v>183</v>
      </c>
      <c r="B46" s="334"/>
      <c r="C46" s="334"/>
      <c r="D46" s="334"/>
      <c r="E46" s="85">
        <f>SUM(E8:E26)+E28+E29+SUM(E30:E43)</f>
        <v>69.400000000000006</v>
      </c>
      <c r="F46" s="85">
        <f>SUM(F8:F26)+F28+F29+SUM(F30:F43)</f>
        <v>84.6</v>
      </c>
      <c r="G46" s="85">
        <f>SUM(G8:G26)+G28+G29+SUM(G30:G43)</f>
        <v>79.900000000000006</v>
      </c>
      <c r="H46" s="85">
        <f>SUM(H8:H26)+H28+H29+SUM(H30:H43)</f>
        <v>99.5</v>
      </c>
      <c r="I46" s="85">
        <f>SUM(I8:I26)+I28+I29+SUM(I30:I43)</f>
        <v>333.4</v>
      </c>
      <c r="J46" s="35"/>
    </row>
    <row r="47" spans="1:10" s="48" customFormat="1">
      <c r="A47" s="335" t="s">
        <v>182</v>
      </c>
      <c r="B47" s="335"/>
      <c r="C47" s="335"/>
      <c r="D47" s="335"/>
      <c r="E47" s="86">
        <f>E27</f>
        <v>0</v>
      </c>
      <c r="F47" s="86">
        <f t="shared" ref="F47:G47" si="1">F27</f>
        <v>0</v>
      </c>
      <c r="G47" s="86">
        <f t="shared" si="1"/>
        <v>0</v>
      </c>
      <c r="H47" s="86">
        <f>H27</f>
        <v>0</v>
      </c>
      <c r="I47" s="124">
        <f>SUM(E47:H47)</f>
        <v>0</v>
      </c>
      <c r="J47" s="47"/>
    </row>
    <row r="48" spans="1:10">
      <c r="A48" s="56"/>
      <c r="B48" s="49"/>
      <c r="C48" s="50"/>
      <c r="D48" s="50"/>
      <c r="E48" s="51"/>
      <c r="F48" s="51"/>
      <c r="G48" s="51"/>
      <c r="H48" s="51"/>
      <c r="I48" s="51"/>
      <c r="J48" s="50"/>
    </row>
    <row r="49" spans="1:10">
      <c r="A49" s="56"/>
      <c r="B49" s="49"/>
      <c r="C49" s="50"/>
      <c r="D49" s="50"/>
      <c r="E49" s="51"/>
      <c r="F49" s="51"/>
      <c r="G49" s="51"/>
      <c r="H49" s="51"/>
      <c r="I49" s="51"/>
      <c r="J49" s="50"/>
    </row>
    <row r="50" spans="1:10">
      <c r="A50" s="56"/>
      <c r="B50" s="49"/>
      <c r="C50" s="50"/>
      <c r="D50" s="50"/>
      <c r="E50" s="51"/>
      <c r="F50" s="51"/>
      <c r="G50" s="51"/>
      <c r="H50" s="51"/>
      <c r="I50" s="51"/>
      <c r="J50" s="50"/>
    </row>
    <row r="51" spans="1:10">
      <c r="A51" s="56"/>
      <c r="B51" s="49"/>
      <c r="C51" s="50"/>
      <c r="D51" s="50"/>
      <c r="E51" s="51"/>
      <c r="F51" s="51"/>
      <c r="G51" s="51"/>
      <c r="H51" s="51"/>
      <c r="I51" s="51"/>
      <c r="J51" s="50"/>
    </row>
    <row r="52" spans="1:10">
      <c r="A52" s="56"/>
      <c r="B52" s="49"/>
      <c r="C52" s="50"/>
      <c r="D52" s="50"/>
      <c r="E52" s="51"/>
      <c r="F52" s="51"/>
      <c r="G52" s="51"/>
      <c r="H52" s="51"/>
      <c r="I52" s="51"/>
      <c r="J52" s="50"/>
    </row>
    <row r="53" spans="1:10">
      <c r="A53" s="56"/>
      <c r="B53" s="49"/>
      <c r="C53" s="50"/>
      <c r="D53" s="50"/>
      <c r="E53" s="51"/>
      <c r="F53" s="51"/>
      <c r="G53" s="51"/>
      <c r="H53" s="51"/>
      <c r="I53" s="51"/>
      <c r="J53" s="50"/>
    </row>
    <row r="54" spans="1:10">
      <c r="A54" s="56"/>
      <c r="B54" s="323"/>
      <c r="C54" s="323"/>
      <c r="D54" s="324"/>
      <c r="E54" s="52"/>
      <c r="F54" s="52"/>
      <c r="G54" s="52"/>
      <c r="H54" s="52"/>
      <c r="I54" s="52"/>
      <c r="J54" s="50"/>
    </row>
    <row r="55" spans="1:10">
      <c r="A55" s="56"/>
      <c r="B55" s="50"/>
      <c r="C55" s="50"/>
      <c r="D55" s="324"/>
      <c r="E55" s="51"/>
      <c r="F55" s="51"/>
      <c r="G55" s="51"/>
      <c r="H55" s="51"/>
      <c r="I55" s="51"/>
      <c r="J55" s="50"/>
    </row>
    <row r="56" spans="1:10">
      <c r="A56" s="56"/>
      <c r="B56" s="50"/>
      <c r="C56" s="50"/>
      <c r="D56" s="324"/>
      <c r="E56" s="51"/>
      <c r="F56" s="51"/>
      <c r="G56" s="51"/>
      <c r="H56" s="51"/>
      <c r="I56" s="51"/>
      <c r="J56" s="50"/>
    </row>
    <row r="57" spans="1:10">
      <c r="A57" s="330"/>
      <c r="B57" s="330"/>
      <c r="C57" s="330"/>
      <c r="D57" s="330"/>
      <c r="E57" s="52"/>
      <c r="F57" s="52"/>
      <c r="G57" s="52"/>
      <c r="H57" s="52"/>
      <c r="I57" s="53"/>
      <c r="J57" s="54"/>
    </row>
  </sheetData>
  <mergeCells count="15">
    <mergeCell ref="A57:D57"/>
    <mergeCell ref="A44:D44"/>
    <mergeCell ref="A46:D46"/>
    <mergeCell ref="A45:D45"/>
    <mergeCell ref="A47:D47"/>
    <mergeCell ref="I1:J1"/>
    <mergeCell ref="B54:C54"/>
    <mergeCell ref="D54:D56"/>
    <mergeCell ref="A2:J2"/>
    <mergeCell ref="A3:A4"/>
    <mergeCell ref="B3:B4"/>
    <mergeCell ref="C3:C4"/>
    <mergeCell ref="D3:D4"/>
    <mergeCell ref="E3:I3"/>
    <mergeCell ref="B6:C6"/>
  </mergeCells>
  <pageMargins left="0.41" right="0.41" top="0.66" bottom="0.32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Normal="115" zoomScaleSheetLayoutView="100" workbookViewId="0">
      <selection activeCell="A2" sqref="A2:H2"/>
    </sheetView>
  </sheetViews>
  <sheetFormatPr defaultRowHeight="12.75"/>
  <cols>
    <col min="1" max="1" width="4.5703125" style="67" customWidth="1"/>
    <col min="2" max="2" width="24.85546875" style="67" customWidth="1"/>
    <col min="3" max="3" width="8.7109375" style="67" customWidth="1"/>
    <col min="4" max="4" width="7.85546875" style="67" customWidth="1"/>
    <col min="5" max="6" width="7.42578125" style="67" customWidth="1"/>
    <col min="7" max="7" width="7.85546875" style="67" customWidth="1"/>
    <col min="8" max="8" width="9.7109375" style="67" customWidth="1"/>
    <col min="9" max="16384" width="9.140625" style="67"/>
  </cols>
  <sheetData>
    <row r="1" spans="1:10" ht="67.5" customHeight="1">
      <c r="D1" s="336" t="s">
        <v>390</v>
      </c>
      <c r="E1" s="337"/>
      <c r="F1" s="337"/>
      <c r="G1" s="337"/>
      <c r="H1" s="337"/>
      <c r="I1" s="66"/>
      <c r="J1" s="66"/>
    </row>
    <row r="2" spans="1:10" ht="15.75">
      <c r="A2" s="349" t="s">
        <v>214</v>
      </c>
      <c r="B2" s="349"/>
      <c r="C2" s="349"/>
      <c r="D2" s="349"/>
      <c r="E2" s="349"/>
      <c r="F2" s="349"/>
      <c r="G2" s="349"/>
      <c r="H2" s="349"/>
    </row>
    <row r="3" spans="1:10">
      <c r="A3" s="341" t="s">
        <v>203</v>
      </c>
      <c r="B3" s="341" t="s">
        <v>199</v>
      </c>
      <c r="C3" s="342" t="s">
        <v>207</v>
      </c>
      <c r="D3" s="341" t="s">
        <v>202</v>
      </c>
      <c r="E3" s="341"/>
      <c r="F3" s="341"/>
      <c r="G3" s="341"/>
      <c r="H3" s="341"/>
    </row>
    <row r="4" spans="1:10">
      <c r="A4" s="341"/>
      <c r="B4" s="341"/>
      <c r="C4" s="343"/>
      <c r="D4" s="20">
        <v>2018</v>
      </c>
      <c r="E4" s="20">
        <v>2019</v>
      </c>
      <c r="F4" s="20">
        <v>2020</v>
      </c>
      <c r="G4" s="20">
        <v>2021</v>
      </c>
      <c r="H4" s="21" t="s">
        <v>205</v>
      </c>
    </row>
    <row r="5" spans="1:10" ht="39.75" customHeight="1">
      <c r="A5" s="22">
        <v>1</v>
      </c>
      <c r="B5" s="22" t="s">
        <v>204</v>
      </c>
      <c r="C5" s="344" t="s">
        <v>208</v>
      </c>
      <c r="D5" s="69">
        <v>120</v>
      </c>
      <c r="E5" s="69">
        <v>120</v>
      </c>
      <c r="F5" s="69">
        <v>120</v>
      </c>
      <c r="G5" s="69">
        <v>120</v>
      </c>
      <c r="H5" s="69">
        <f t="shared" ref="H5:H21" si="0">SUM(D5:G5)</f>
        <v>480</v>
      </c>
    </row>
    <row r="6" spans="1:10" ht="27.75" customHeight="1">
      <c r="A6" s="22">
        <v>2</v>
      </c>
      <c r="B6" s="115" t="s">
        <v>284</v>
      </c>
      <c r="C6" s="345"/>
      <c r="D6" s="69">
        <v>6</v>
      </c>
      <c r="E6" s="69">
        <v>7</v>
      </c>
      <c r="F6" s="69">
        <v>8</v>
      </c>
      <c r="G6" s="69">
        <v>9</v>
      </c>
      <c r="H6" s="69">
        <f t="shared" si="0"/>
        <v>30</v>
      </c>
    </row>
    <row r="7" spans="1:10" ht="25.5">
      <c r="A7" s="22">
        <v>3</v>
      </c>
      <c r="B7" s="42" t="s">
        <v>200</v>
      </c>
      <c r="C7" s="345"/>
      <c r="D7" s="69">
        <v>22</v>
      </c>
      <c r="E7" s="69">
        <v>24</v>
      </c>
      <c r="F7" s="69">
        <v>26</v>
      </c>
      <c r="G7" s="69">
        <v>28</v>
      </c>
      <c r="H7" s="69">
        <f t="shared" si="0"/>
        <v>100</v>
      </c>
    </row>
    <row r="8" spans="1:10" ht="25.5">
      <c r="A8" s="22">
        <v>4</v>
      </c>
      <c r="B8" s="42" t="s">
        <v>201</v>
      </c>
      <c r="C8" s="345"/>
      <c r="D8" s="69">
        <v>5</v>
      </c>
      <c r="E8" s="69">
        <v>6</v>
      </c>
      <c r="F8" s="69">
        <v>7</v>
      </c>
      <c r="G8" s="69">
        <v>8</v>
      </c>
      <c r="H8" s="69">
        <f t="shared" si="0"/>
        <v>26</v>
      </c>
    </row>
    <row r="9" spans="1:10" ht="37.5" customHeight="1">
      <c r="A9" s="22">
        <v>5</v>
      </c>
      <c r="B9" s="42" t="s">
        <v>209</v>
      </c>
      <c r="C9" s="345"/>
      <c r="D9" s="69">
        <v>5</v>
      </c>
      <c r="E9" s="69">
        <v>6</v>
      </c>
      <c r="F9" s="69">
        <v>7</v>
      </c>
      <c r="G9" s="69">
        <v>8</v>
      </c>
      <c r="H9" s="69">
        <f t="shared" si="0"/>
        <v>26</v>
      </c>
    </row>
    <row r="10" spans="1:10" ht="25.5">
      <c r="A10" s="22">
        <v>6</v>
      </c>
      <c r="B10" s="115" t="s">
        <v>285</v>
      </c>
      <c r="C10" s="345"/>
      <c r="D10" s="69">
        <v>120</v>
      </c>
      <c r="E10" s="69">
        <v>120</v>
      </c>
      <c r="F10" s="69">
        <v>120</v>
      </c>
      <c r="G10" s="69">
        <v>120</v>
      </c>
      <c r="H10" s="69">
        <f t="shared" si="0"/>
        <v>480</v>
      </c>
    </row>
    <row r="11" spans="1:10" ht="25.5">
      <c r="A11" s="22">
        <v>7</v>
      </c>
      <c r="B11" s="42" t="s">
        <v>206</v>
      </c>
      <c r="C11" s="345"/>
      <c r="D11" s="69"/>
      <c r="E11" s="69"/>
      <c r="F11" s="69"/>
      <c r="G11" s="69"/>
      <c r="H11" s="69">
        <f t="shared" si="0"/>
        <v>0</v>
      </c>
    </row>
    <row r="12" spans="1:10" ht="25.5">
      <c r="A12" s="22">
        <v>8</v>
      </c>
      <c r="B12" s="68" t="s">
        <v>198</v>
      </c>
      <c r="C12" s="346"/>
      <c r="D12" s="69">
        <v>140</v>
      </c>
      <c r="E12" s="69">
        <v>140</v>
      </c>
      <c r="F12" s="69">
        <v>140</v>
      </c>
      <c r="G12" s="69">
        <v>140</v>
      </c>
      <c r="H12" s="69">
        <f t="shared" si="0"/>
        <v>560</v>
      </c>
    </row>
    <row r="13" spans="1:10" ht="25.5">
      <c r="A13" s="22">
        <v>9</v>
      </c>
      <c r="B13" s="68" t="s">
        <v>210</v>
      </c>
      <c r="C13" s="347" t="s">
        <v>286</v>
      </c>
      <c r="D13" s="69">
        <v>90</v>
      </c>
      <c r="E13" s="69">
        <v>90</v>
      </c>
      <c r="F13" s="69">
        <v>90</v>
      </c>
      <c r="G13" s="69">
        <v>90</v>
      </c>
      <c r="H13" s="69">
        <f t="shared" si="0"/>
        <v>360</v>
      </c>
    </row>
    <row r="14" spans="1:10" ht="25.5">
      <c r="A14" s="22">
        <v>10</v>
      </c>
      <c r="B14" s="68" t="s">
        <v>211</v>
      </c>
      <c r="C14" s="348"/>
      <c r="D14" s="69">
        <v>90</v>
      </c>
      <c r="E14" s="69">
        <v>90</v>
      </c>
      <c r="F14" s="69">
        <v>90</v>
      </c>
      <c r="G14" s="69">
        <v>90</v>
      </c>
      <c r="H14" s="69">
        <f t="shared" si="0"/>
        <v>360</v>
      </c>
    </row>
    <row r="15" spans="1:10" ht="25.5">
      <c r="A15" s="22">
        <v>11</v>
      </c>
      <c r="B15" s="68" t="s">
        <v>212</v>
      </c>
      <c r="C15" s="348"/>
      <c r="D15" s="69">
        <v>100</v>
      </c>
      <c r="E15" s="69">
        <v>100</v>
      </c>
      <c r="F15" s="69">
        <v>100</v>
      </c>
      <c r="G15" s="69">
        <v>100</v>
      </c>
      <c r="H15" s="69">
        <f t="shared" si="0"/>
        <v>400</v>
      </c>
    </row>
    <row r="16" spans="1:10" ht="38.25">
      <c r="A16" s="22">
        <v>12</v>
      </c>
      <c r="B16" s="68" t="s">
        <v>287</v>
      </c>
      <c r="C16" s="348"/>
      <c r="D16" s="69">
        <v>3</v>
      </c>
      <c r="E16" s="69">
        <v>3.5</v>
      </c>
      <c r="F16" s="69">
        <v>4</v>
      </c>
      <c r="G16" s="69">
        <v>4.5</v>
      </c>
      <c r="H16" s="69">
        <f t="shared" si="0"/>
        <v>15</v>
      </c>
    </row>
    <row r="17" spans="1:8" ht="25.5">
      <c r="A17" s="22">
        <v>13</v>
      </c>
      <c r="B17" s="68" t="s">
        <v>288</v>
      </c>
      <c r="C17" s="348"/>
      <c r="D17" s="69">
        <v>3</v>
      </c>
      <c r="E17" s="69">
        <v>3.5</v>
      </c>
      <c r="F17" s="69">
        <v>4</v>
      </c>
      <c r="G17" s="69">
        <v>4.5</v>
      </c>
      <c r="H17" s="69">
        <f t="shared" si="0"/>
        <v>15</v>
      </c>
    </row>
    <row r="18" spans="1:8" ht="38.25">
      <c r="A18" s="22">
        <v>14</v>
      </c>
      <c r="B18" s="68" t="s">
        <v>289</v>
      </c>
      <c r="C18" s="348"/>
      <c r="D18" s="69">
        <v>3</v>
      </c>
      <c r="E18" s="69">
        <v>3.5</v>
      </c>
      <c r="F18" s="69">
        <v>4</v>
      </c>
      <c r="G18" s="69">
        <v>4.5</v>
      </c>
      <c r="H18" s="69">
        <f t="shared" si="0"/>
        <v>15</v>
      </c>
    </row>
    <row r="19" spans="1:8" ht="38.25">
      <c r="A19" s="22">
        <v>15</v>
      </c>
      <c r="B19" s="68" t="s">
        <v>290</v>
      </c>
      <c r="C19" s="348"/>
      <c r="D19" s="69">
        <v>5</v>
      </c>
      <c r="E19" s="69">
        <v>5.5</v>
      </c>
      <c r="F19" s="69">
        <v>6</v>
      </c>
      <c r="G19" s="69">
        <v>6.5</v>
      </c>
      <c r="H19" s="69">
        <f t="shared" si="0"/>
        <v>23</v>
      </c>
    </row>
    <row r="20" spans="1:8" ht="38.25">
      <c r="A20" s="22">
        <v>16</v>
      </c>
      <c r="B20" s="68" t="s">
        <v>291</v>
      </c>
      <c r="C20" s="348"/>
      <c r="D20" s="69">
        <v>5</v>
      </c>
      <c r="E20" s="69">
        <v>5.5</v>
      </c>
      <c r="F20" s="69">
        <v>6</v>
      </c>
      <c r="G20" s="69">
        <v>6.5</v>
      </c>
      <c r="H20" s="69">
        <f t="shared" si="0"/>
        <v>23</v>
      </c>
    </row>
    <row r="21" spans="1:8" ht="38.25">
      <c r="A21" s="22">
        <v>17</v>
      </c>
      <c r="B21" s="68" t="s">
        <v>292</v>
      </c>
      <c r="C21" s="348"/>
      <c r="D21" s="69">
        <v>3</v>
      </c>
      <c r="E21" s="69">
        <v>3.5</v>
      </c>
      <c r="F21" s="69">
        <v>4</v>
      </c>
      <c r="G21" s="69">
        <v>4.5</v>
      </c>
      <c r="H21" s="69">
        <f t="shared" si="0"/>
        <v>15</v>
      </c>
    </row>
    <row r="22" spans="1:8">
      <c r="A22" s="338" t="s">
        <v>180</v>
      </c>
      <c r="B22" s="339"/>
      <c r="C22" s="340"/>
      <c r="D22" s="83">
        <f>SUM(D5:D21)</f>
        <v>720</v>
      </c>
      <c r="E22" s="83">
        <f t="shared" ref="E22:G22" si="1">SUM(E5:E21)</f>
        <v>728</v>
      </c>
      <c r="F22" s="83">
        <f t="shared" si="1"/>
        <v>736</v>
      </c>
      <c r="G22" s="83">
        <f t="shared" si="1"/>
        <v>744</v>
      </c>
      <c r="H22" s="83">
        <f>D22+E22+F22+G22</f>
        <v>2928</v>
      </c>
    </row>
    <row r="23" spans="1:8" ht="12.75" customHeight="1">
      <c r="A23" s="338" t="s">
        <v>213</v>
      </c>
      <c r="B23" s="339"/>
      <c r="C23" s="340"/>
      <c r="D23" s="91"/>
      <c r="E23" s="91"/>
      <c r="F23" s="91"/>
      <c r="G23" s="91"/>
      <c r="H23" s="83"/>
    </row>
    <row r="24" spans="1:8">
      <c r="A24" s="338" t="s">
        <v>197</v>
      </c>
      <c r="B24" s="339"/>
      <c r="C24" s="340"/>
      <c r="D24" s="91">
        <f t="shared" ref="D24:H24" si="2">SUM(D5:D11)+SUM(D12:D21)</f>
        <v>720</v>
      </c>
      <c r="E24" s="91">
        <f t="shared" si="2"/>
        <v>728</v>
      </c>
      <c r="F24" s="91">
        <f t="shared" si="2"/>
        <v>736</v>
      </c>
      <c r="G24" s="91">
        <f t="shared" si="2"/>
        <v>744</v>
      </c>
      <c r="H24" s="91">
        <f t="shared" si="2"/>
        <v>2928</v>
      </c>
    </row>
  </sheetData>
  <mergeCells count="11">
    <mergeCell ref="D1:H1"/>
    <mergeCell ref="A23:C23"/>
    <mergeCell ref="A22:C22"/>
    <mergeCell ref="A24:C24"/>
    <mergeCell ref="A3:A4"/>
    <mergeCell ref="B3:B4"/>
    <mergeCell ref="C3:C4"/>
    <mergeCell ref="D3:H3"/>
    <mergeCell ref="C5:C12"/>
    <mergeCell ref="C13:C21"/>
    <mergeCell ref="A2:H2"/>
  </mergeCells>
  <pageMargins left="0.42" right="0.43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4"/>
  <sheetViews>
    <sheetView view="pageBreakPreview" zoomScaleSheetLayoutView="100" workbookViewId="0">
      <selection activeCell="A2" sqref="A2:J2"/>
    </sheetView>
  </sheetViews>
  <sheetFormatPr defaultRowHeight="12.75"/>
  <cols>
    <col min="1" max="1" width="5.140625" style="1" customWidth="1"/>
    <col min="2" max="2" width="28" style="1" customWidth="1"/>
    <col min="3" max="3" width="14.5703125" style="1" customWidth="1"/>
    <col min="4" max="9" width="9.140625" style="1"/>
    <col min="10" max="10" width="16.5703125" style="1" customWidth="1"/>
    <col min="11" max="16384" width="9.140625" style="1"/>
  </cols>
  <sheetData>
    <row r="1" spans="1:10" s="6" customFormat="1" ht="71.25" customHeight="1">
      <c r="A1" s="72"/>
      <c r="G1" s="350" t="s">
        <v>441</v>
      </c>
      <c r="H1" s="337"/>
      <c r="I1" s="337"/>
      <c r="J1" s="337"/>
    </row>
    <row r="2" spans="1:10" ht="30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ht="51">
      <c r="A3" s="326" t="s">
        <v>0</v>
      </c>
      <c r="B3" s="327" t="s">
        <v>102</v>
      </c>
      <c r="C3" s="327" t="s">
        <v>103</v>
      </c>
      <c r="D3" s="327" t="s">
        <v>104</v>
      </c>
      <c r="E3" s="327" t="s">
        <v>105</v>
      </c>
      <c r="F3" s="327"/>
      <c r="G3" s="327"/>
      <c r="H3" s="327"/>
      <c r="I3" s="327"/>
      <c r="J3" s="30" t="s">
        <v>106</v>
      </c>
    </row>
    <row r="4" spans="1:10">
      <c r="A4" s="326"/>
      <c r="B4" s="327"/>
      <c r="C4" s="327"/>
      <c r="D4" s="327"/>
      <c r="E4" s="30">
        <v>2018</v>
      </c>
      <c r="F4" s="30">
        <v>2019</v>
      </c>
      <c r="G4" s="30">
        <v>2020</v>
      </c>
      <c r="H4" s="110">
        <v>2021</v>
      </c>
      <c r="I4" s="30" t="s">
        <v>107</v>
      </c>
      <c r="J4" s="30"/>
    </row>
    <row r="5" spans="1:10">
      <c r="A5" s="31" t="s">
        <v>108</v>
      </c>
      <c r="B5" s="32">
        <v>2</v>
      </c>
      <c r="C5" s="31" t="s">
        <v>109</v>
      </c>
      <c r="D5" s="32">
        <v>4</v>
      </c>
      <c r="E5" s="31" t="s">
        <v>110</v>
      </c>
      <c r="F5" s="32">
        <v>6</v>
      </c>
      <c r="G5" s="31" t="s">
        <v>111</v>
      </c>
      <c r="H5" s="109"/>
      <c r="I5" s="31" t="s">
        <v>112</v>
      </c>
      <c r="J5" s="32">
        <v>10</v>
      </c>
    </row>
    <row r="6" spans="1:10" ht="51">
      <c r="A6" s="44" t="s">
        <v>108</v>
      </c>
      <c r="B6" s="41" t="s">
        <v>442</v>
      </c>
      <c r="C6" s="19" t="s">
        <v>25</v>
      </c>
      <c r="D6" s="18" t="s">
        <v>181</v>
      </c>
      <c r="E6" s="69">
        <v>10</v>
      </c>
      <c r="F6" s="69">
        <v>10</v>
      </c>
      <c r="G6" s="69">
        <v>10</v>
      </c>
      <c r="H6" s="69">
        <v>10</v>
      </c>
      <c r="I6" s="82">
        <f t="shared" ref="I6:I12" si="0">SUM(E6:H6)</f>
        <v>40</v>
      </c>
      <c r="J6" s="34" t="s">
        <v>443</v>
      </c>
    </row>
    <row r="7" spans="1:10" ht="63.75">
      <c r="A7" s="44" t="s">
        <v>159</v>
      </c>
      <c r="B7" s="42" t="s">
        <v>191</v>
      </c>
      <c r="C7" s="19" t="s">
        <v>25</v>
      </c>
      <c r="D7" s="18" t="s">
        <v>181</v>
      </c>
      <c r="E7" s="69">
        <v>12</v>
      </c>
      <c r="F7" s="69">
        <v>12</v>
      </c>
      <c r="G7" s="69">
        <v>12</v>
      </c>
      <c r="H7" s="69">
        <v>12</v>
      </c>
      <c r="I7" s="82">
        <f t="shared" si="0"/>
        <v>48</v>
      </c>
      <c r="J7" s="36" t="s">
        <v>444</v>
      </c>
    </row>
    <row r="8" spans="1:10" ht="38.25">
      <c r="A8" s="44" t="s">
        <v>109</v>
      </c>
      <c r="B8" s="42" t="s">
        <v>192</v>
      </c>
      <c r="C8" s="19" t="s">
        <v>25</v>
      </c>
      <c r="D8" s="18" t="s">
        <v>181</v>
      </c>
      <c r="E8" s="69">
        <v>2</v>
      </c>
      <c r="F8" s="69">
        <v>2</v>
      </c>
      <c r="G8" s="69">
        <v>2</v>
      </c>
      <c r="H8" s="69">
        <v>2</v>
      </c>
      <c r="I8" s="82">
        <f t="shared" si="0"/>
        <v>8</v>
      </c>
      <c r="J8" s="36" t="s">
        <v>341</v>
      </c>
    </row>
    <row r="9" spans="1:10" ht="38.25">
      <c r="A9" s="44" t="s">
        <v>160</v>
      </c>
      <c r="B9" s="42" t="s">
        <v>193</v>
      </c>
      <c r="C9" s="19" t="s">
        <v>25</v>
      </c>
      <c r="D9" s="18" t="s">
        <v>181</v>
      </c>
      <c r="E9" s="69">
        <v>0</v>
      </c>
      <c r="F9" s="69">
        <v>2</v>
      </c>
      <c r="G9" s="69">
        <v>2</v>
      </c>
      <c r="H9" s="69">
        <v>2</v>
      </c>
      <c r="I9" s="82">
        <f t="shared" si="0"/>
        <v>6</v>
      </c>
      <c r="J9" s="36" t="s">
        <v>341</v>
      </c>
    </row>
    <row r="10" spans="1:10" ht="51">
      <c r="A10" s="44" t="s">
        <v>110</v>
      </c>
      <c r="B10" s="43" t="s">
        <v>194</v>
      </c>
      <c r="C10" s="19" t="s">
        <v>25</v>
      </c>
      <c r="D10" s="18" t="s">
        <v>181</v>
      </c>
      <c r="E10" s="69">
        <v>10</v>
      </c>
      <c r="F10" s="69">
        <v>10</v>
      </c>
      <c r="G10" s="69">
        <v>10</v>
      </c>
      <c r="H10" s="69">
        <v>10</v>
      </c>
      <c r="I10" s="82">
        <f t="shared" si="0"/>
        <v>40</v>
      </c>
      <c r="J10" s="36" t="s">
        <v>445</v>
      </c>
    </row>
    <row r="11" spans="1:10" ht="38.25">
      <c r="A11" s="44" t="s">
        <v>161</v>
      </c>
      <c r="B11" s="43" t="s">
        <v>195</v>
      </c>
      <c r="C11" s="19" t="s">
        <v>25</v>
      </c>
      <c r="D11" s="18" t="s">
        <v>181</v>
      </c>
      <c r="E11" s="69">
        <v>0</v>
      </c>
      <c r="F11" s="69">
        <v>5</v>
      </c>
      <c r="G11" s="69">
        <v>5</v>
      </c>
      <c r="H11" s="69">
        <v>5</v>
      </c>
      <c r="I11" s="82">
        <f t="shared" si="0"/>
        <v>15</v>
      </c>
      <c r="J11" s="36" t="s">
        <v>341</v>
      </c>
    </row>
    <row r="12" spans="1:10" ht="51">
      <c r="A12" s="44" t="s">
        <v>111</v>
      </c>
      <c r="B12" s="43" t="s">
        <v>196</v>
      </c>
      <c r="C12" s="19" t="s">
        <v>25</v>
      </c>
      <c r="D12" s="18" t="s">
        <v>181</v>
      </c>
      <c r="E12" s="69">
        <v>10</v>
      </c>
      <c r="F12" s="69">
        <v>10</v>
      </c>
      <c r="G12" s="69">
        <v>10</v>
      </c>
      <c r="H12" s="69">
        <v>10</v>
      </c>
      <c r="I12" s="82">
        <f t="shared" si="0"/>
        <v>40</v>
      </c>
      <c r="J12" s="36" t="s">
        <v>445</v>
      </c>
    </row>
    <row r="13" spans="1:10">
      <c r="A13" s="334" t="s">
        <v>180</v>
      </c>
      <c r="B13" s="334"/>
      <c r="C13" s="334"/>
      <c r="D13" s="334"/>
      <c r="E13" s="82">
        <f>SUM(E6:E12)</f>
        <v>44</v>
      </c>
      <c r="F13" s="82">
        <f>SUM(F6:F12)</f>
        <v>51</v>
      </c>
      <c r="G13" s="82">
        <f>SUM(G6:G12)</f>
        <v>51</v>
      </c>
      <c r="H13" s="82">
        <f>SUM(H6:H12)</f>
        <v>51</v>
      </c>
      <c r="I13" s="82">
        <f>SUM(I6:I12)</f>
        <v>197</v>
      </c>
      <c r="J13" s="35"/>
    </row>
    <row r="14" spans="1:10">
      <c r="A14" s="56"/>
      <c r="B14" s="49"/>
      <c r="C14" s="50"/>
      <c r="D14" s="50"/>
      <c r="E14" s="51"/>
      <c r="F14" s="51"/>
      <c r="G14" s="51"/>
      <c r="H14" s="51"/>
      <c r="I14" s="51"/>
      <c r="J14" s="50"/>
    </row>
  </sheetData>
  <mergeCells count="8">
    <mergeCell ref="G1:J1"/>
    <mergeCell ref="A13:D13"/>
    <mergeCell ref="A2:J2"/>
    <mergeCell ref="A3:A4"/>
    <mergeCell ref="B3:B4"/>
    <mergeCell ref="C3:C4"/>
    <mergeCell ref="D3:D4"/>
    <mergeCell ref="E3:I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view="pageBreakPreview" zoomScale="115" zoomScaleSheetLayoutView="115" workbookViewId="0">
      <selection activeCell="A2" sqref="A2:J2"/>
    </sheetView>
  </sheetViews>
  <sheetFormatPr defaultRowHeight="12.75"/>
  <cols>
    <col min="1" max="1" width="4.7109375" style="1" customWidth="1"/>
    <col min="2" max="2" width="36.7109375" style="1" customWidth="1"/>
    <col min="3" max="3" width="15.28515625" style="1" customWidth="1"/>
    <col min="4" max="4" width="9.140625" style="1"/>
    <col min="5" max="7" width="7.85546875" style="1" bestFit="1" customWidth="1"/>
    <col min="8" max="8" width="9.28515625" style="1" customWidth="1"/>
    <col min="9" max="9" width="9.42578125" style="1" customWidth="1"/>
    <col min="10" max="10" width="34.140625" style="1" customWidth="1"/>
    <col min="11" max="16384" width="9.140625" style="1"/>
  </cols>
  <sheetData>
    <row r="1" spans="1:10" ht="59.25" customHeight="1">
      <c r="A1" s="39"/>
      <c r="G1" s="67"/>
      <c r="H1" s="67"/>
      <c r="I1" s="67"/>
      <c r="J1" s="133" t="s">
        <v>446</v>
      </c>
    </row>
    <row r="2" spans="1:10" ht="21" customHeight="1">
      <c r="A2" s="358" t="s">
        <v>101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0" ht="25.5">
      <c r="A3" s="326" t="s">
        <v>0</v>
      </c>
      <c r="B3" s="327" t="s">
        <v>102</v>
      </c>
      <c r="C3" s="327" t="s">
        <v>103</v>
      </c>
      <c r="D3" s="359" t="s">
        <v>104</v>
      </c>
      <c r="E3" s="327" t="s">
        <v>327</v>
      </c>
      <c r="F3" s="327"/>
      <c r="G3" s="327"/>
      <c r="H3" s="327"/>
      <c r="I3" s="327"/>
      <c r="J3" s="30" t="s">
        <v>106</v>
      </c>
    </row>
    <row r="4" spans="1:10">
      <c r="A4" s="326"/>
      <c r="B4" s="327"/>
      <c r="C4" s="327"/>
      <c r="D4" s="359"/>
      <c r="E4" s="30">
        <v>2018</v>
      </c>
      <c r="F4" s="30">
        <v>2019</v>
      </c>
      <c r="G4" s="30">
        <v>2020</v>
      </c>
      <c r="H4" s="110">
        <v>2021</v>
      </c>
      <c r="I4" s="30" t="s">
        <v>107</v>
      </c>
      <c r="J4" s="30"/>
    </row>
    <row r="5" spans="1:10">
      <c r="A5" s="31" t="s">
        <v>108</v>
      </c>
      <c r="B5" s="32">
        <v>2</v>
      </c>
      <c r="C5" s="31" t="s">
        <v>109</v>
      </c>
      <c r="D5" s="32">
        <v>4</v>
      </c>
      <c r="E5" s="31" t="s">
        <v>110</v>
      </c>
      <c r="F5" s="32">
        <v>6</v>
      </c>
      <c r="G5" s="31" t="s">
        <v>111</v>
      </c>
      <c r="H5" s="109"/>
      <c r="I5" s="31" t="s">
        <v>112</v>
      </c>
      <c r="J5" s="32">
        <v>10</v>
      </c>
    </row>
    <row r="6" spans="1:10" ht="25.5" customHeight="1">
      <c r="A6" s="33" t="s">
        <v>113</v>
      </c>
      <c r="B6" s="353" t="s">
        <v>325</v>
      </c>
      <c r="C6" s="354"/>
      <c r="D6" s="355" t="s">
        <v>8</v>
      </c>
      <c r="E6" s="82"/>
      <c r="F6" s="82"/>
      <c r="G6" s="82"/>
      <c r="H6" s="82"/>
      <c r="I6" s="82"/>
      <c r="J6" s="34"/>
    </row>
    <row r="7" spans="1:10" ht="49.5" customHeight="1">
      <c r="A7" s="33" t="s">
        <v>114</v>
      </c>
      <c r="B7" s="35" t="s">
        <v>326</v>
      </c>
      <c r="C7" s="35" t="s">
        <v>246</v>
      </c>
      <c r="D7" s="356"/>
      <c r="E7" s="85">
        <v>150</v>
      </c>
      <c r="F7" s="85">
        <v>150</v>
      </c>
      <c r="G7" s="85">
        <v>150</v>
      </c>
      <c r="H7" s="85">
        <v>150</v>
      </c>
      <c r="I7" s="85">
        <f t="shared" ref="I7:I16" si="0">SUM(E7:H7)</f>
        <v>600</v>
      </c>
      <c r="J7" s="36" t="s">
        <v>328</v>
      </c>
    </row>
    <row r="8" spans="1:10" ht="76.5">
      <c r="A8" s="33" t="s">
        <v>115</v>
      </c>
      <c r="B8" s="35" t="s">
        <v>329</v>
      </c>
      <c r="C8" s="35" t="s">
        <v>246</v>
      </c>
      <c r="D8" s="356"/>
      <c r="E8" s="85">
        <v>200</v>
      </c>
      <c r="F8" s="85">
        <v>200</v>
      </c>
      <c r="G8" s="85">
        <v>200</v>
      </c>
      <c r="H8" s="85">
        <v>200</v>
      </c>
      <c r="I8" s="85">
        <f t="shared" si="0"/>
        <v>800</v>
      </c>
      <c r="J8" s="36" t="s">
        <v>330</v>
      </c>
    </row>
    <row r="9" spans="1:10" ht="63.75">
      <c r="A9" s="33" t="s">
        <v>116</v>
      </c>
      <c r="B9" s="35" t="s">
        <v>331</v>
      </c>
      <c r="C9" s="35" t="s">
        <v>246</v>
      </c>
      <c r="D9" s="356"/>
      <c r="E9" s="85">
        <v>500</v>
      </c>
      <c r="F9" s="85">
        <v>500</v>
      </c>
      <c r="G9" s="85">
        <v>600</v>
      </c>
      <c r="H9" s="85">
        <v>700</v>
      </c>
      <c r="I9" s="85">
        <f t="shared" si="0"/>
        <v>2300</v>
      </c>
      <c r="J9" s="36" t="s">
        <v>332</v>
      </c>
    </row>
    <row r="10" spans="1:10" ht="51">
      <c r="A10" s="33" t="s">
        <v>117</v>
      </c>
      <c r="B10" s="35" t="s">
        <v>333</v>
      </c>
      <c r="C10" s="35" t="s">
        <v>188</v>
      </c>
      <c r="D10" s="356"/>
      <c r="E10" s="85">
        <v>0</v>
      </c>
      <c r="F10" s="85">
        <v>0</v>
      </c>
      <c r="G10" s="85">
        <v>0</v>
      </c>
      <c r="H10" s="85">
        <v>0</v>
      </c>
      <c r="I10" s="85">
        <f t="shared" si="0"/>
        <v>0</v>
      </c>
      <c r="J10" s="36" t="s">
        <v>336</v>
      </c>
    </row>
    <row r="11" spans="1:10" ht="39.75" customHeight="1">
      <c r="A11" s="33" t="s">
        <v>118</v>
      </c>
      <c r="B11" s="35" t="s">
        <v>334</v>
      </c>
      <c r="C11" s="35" t="s">
        <v>188</v>
      </c>
      <c r="D11" s="356"/>
      <c r="E11" s="85">
        <v>1</v>
      </c>
      <c r="F11" s="85">
        <v>0</v>
      </c>
      <c r="G11" s="85">
        <v>0</v>
      </c>
      <c r="H11" s="85">
        <v>0</v>
      </c>
      <c r="I11" s="85">
        <f t="shared" si="0"/>
        <v>1</v>
      </c>
      <c r="J11" s="36" t="s">
        <v>335</v>
      </c>
    </row>
    <row r="12" spans="1:10" ht="63.75">
      <c r="A12" s="33" t="s">
        <v>119</v>
      </c>
      <c r="B12" s="35" t="s">
        <v>337</v>
      </c>
      <c r="C12" s="35" t="s">
        <v>338</v>
      </c>
      <c r="D12" s="356"/>
      <c r="E12" s="85">
        <v>0</v>
      </c>
      <c r="F12" s="85">
        <v>3</v>
      </c>
      <c r="G12" s="85">
        <v>0</v>
      </c>
      <c r="H12" s="85">
        <v>3</v>
      </c>
      <c r="I12" s="85">
        <f t="shared" si="0"/>
        <v>6</v>
      </c>
      <c r="J12" s="35" t="s">
        <v>339</v>
      </c>
    </row>
    <row r="13" spans="1:10" ht="37.5" customHeight="1">
      <c r="A13" s="33" t="s">
        <v>120</v>
      </c>
      <c r="B13" s="37" t="s">
        <v>340</v>
      </c>
      <c r="C13" s="35" t="s">
        <v>246</v>
      </c>
      <c r="D13" s="356"/>
      <c r="E13" s="85">
        <v>0</v>
      </c>
      <c r="F13" s="85">
        <v>3</v>
      </c>
      <c r="G13" s="85">
        <v>0</v>
      </c>
      <c r="H13" s="85">
        <v>3</v>
      </c>
      <c r="I13" s="85">
        <f t="shared" si="0"/>
        <v>6</v>
      </c>
      <c r="J13" s="37" t="s">
        <v>341</v>
      </c>
    </row>
    <row r="14" spans="1:10" ht="25.5">
      <c r="A14" s="33" t="s">
        <v>121</v>
      </c>
      <c r="B14" s="35" t="s">
        <v>342</v>
      </c>
      <c r="C14" s="35" t="s">
        <v>246</v>
      </c>
      <c r="D14" s="356"/>
      <c r="E14" s="85">
        <v>0</v>
      </c>
      <c r="F14" s="85">
        <v>0</v>
      </c>
      <c r="G14" s="85">
        <v>2</v>
      </c>
      <c r="H14" s="85">
        <v>0</v>
      </c>
      <c r="I14" s="85">
        <f t="shared" si="0"/>
        <v>2</v>
      </c>
      <c r="J14" s="35" t="s">
        <v>343</v>
      </c>
    </row>
    <row r="15" spans="1:10" ht="51">
      <c r="A15" s="33" t="s">
        <v>122</v>
      </c>
      <c r="B15" s="35" t="s">
        <v>346</v>
      </c>
      <c r="C15" s="35" t="s">
        <v>344</v>
      </c>
      <c r="D15" s="356"/>
      <c r="E15" s="85">
        <v>0</v>
      </c>
      <c r="F15" s="85">
        <v>0</v>
      </c>
      <c r="G15" s="85">
        <v>3</v>
      </c>
      <c r="H15" s="85">
        <v>0</v>
      </c>
      <c r="I15" s="85">
        <f t="shared" si="0"/>
        <v>3</v>
      </c>
      <c r="J15" s="35" t="s">
        <v>347</v>
      </c>
    </row>
    <row r="16" spans="1:10" ht="38.25">
      <c r="A16" s="33" t="s">
        <v>122</v>
      </c>
      <c r="B16" s="35" t="s">
        <v>123</v>
      </c>
      <c r="C16" s="35" t="s">
        <v>344</v>
      </c>
      <c r="D16" s="357"/>
      <c r="E16" s="85">
        <v>0</v>
      </c>
      <c r="F16" s="85">
        <v>0</v>
      </c>
      <c r="G16" s="85">
        <v>0</v>
      </c>
      <c r="H16" s="85">
        <v>0</v>
      </c>
      <c r="I16" s="85">
        <f t="shared" si="0"/>
        <v>0</v>
      </c>
      <c r="J16" s="35" t="s">
        <v>345</v>
      </c>
    </row>
    <row r="17" spans="1:10">
      <c r="A17" s="33"/>
      <c r="B17" s="125" t="s">
        <v>14</v>
      </c>
      <c r="C17" s="125"/>
      <c r="D17" s="128"/>
      <c r="E17" s="82">
        <f>SUM(E7:E16)</f>
        <v>851</v>
      </c>
      <c r="F17" s="82">
        <f>SUM(F7:F16)</f>
        <v>856</v>
      </c>
      <c r="G17" s="82">
        <f>SUM(G7:G16)</f>
        <v>955</v>
      </c>
      <c r="H17" s="82">
        <f>SUM(H7:H16)</f>
        <v>1056</v>
      </c>
      <c r="I17" s="82">
        <f>SUM(I7:I16)</f>
        <v>3718</v>
      </c>
      <c r="J17" s="35"/>
    </row>
    <row r="18" spans="1:10">
      <c r="A18" s="352" t="s">
        <v>132</v>
      </c>
      <c r="B18" s="352"/>
      <c r="C18" s="352"/>
      <c r="D18" s="352"/>
      <c r="E18" s="82"/>
      <c r="F18" s="82"/>
      <c r="G18" s="82"/>
      <c r="H18" s="82"/>
      <c r="I18" s="82"/>
      <c r="J18" s="38"/>
    </row>
  </sheetData>
  <mergeCells count="9">
    <mergeCell ref="A18:D18"/>
    <mergeCell ref="B6:C6"/>
    <mergeCell ref="D6:D16"/>
    <mergeCell ref="A2:J2"/>
    <mergeCell ref="A3:A4"/>
    <mergeCell ref="B3:B4"/>
    <mergeCell ref="C3:C4"/>
    <mergeCell ref="D3:D4"/>
    <mergeCell ref="E3:I3"/>
  </mergeCells>
  <phoneticPr fontId="0" type="noConversion"/>
  <pageMargins left="0.43" right="0.32" top="0.53" bottom="0.39" header="0.51181102362204722" footer="0.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Прил.№1</vt:lpstr>
      <vt:lpstr>Прил. №2</vt:lpstr>
      <vt:lpstr>1</vt:lpstr>
      <vt:lpstr>2</vt:lpstr>
      <vt:lpstr>3</vt:lpstr>
      <vt:lpstr>4</vt:lpstr>
      <vt:lpstr>5</vt:lpstr>
      <vt:lpstr>6</vt:lpstr>
      <vt:lpstr>'3'!Область_печати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Начальник</cp:lastModifiedBy>
  <cp:lastPrinted>2017-11-22T06:10:00Z</cp:lastPrinted>
  <dcterms:created xsi:type="dcterms:W3CDTF">1996-10-08T23:32:33Z</dcterms:created>
  <dcterms:modified xsi:type="dcterms:W3CDTF">2017-11-22T06:10:33Z</dcterms:modified>
</cp:coreProperties>
</file>