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5"/>
  </bookViews>
  <sheets>
    <sheet name="1" sheetId="1" r:id="rId1"/>
    <sheet name="л" sheetId="3" r:id="rId2"/>
    <sheet name="у" sheetId="6" r:id="rId3"/>
    <sheet name="в" sheetId="7" r:id="rId4"/>
    <sheet name="к" sheetId="8" r:id="rId5"/>
    <sheet name="ц" sheetId="9" r:id="rId6"/>
    <sheet name="2" sheetId="11" r:id="rId7"/>
    <sheet name="фот" sheetId="2" r:id="rId8"/>
  </sheets>
  <definedNames>
    <definedName name="_xlnm.Print_Area" localSheetId="0">'1'!$A$1:$F$204</definedName>
    <definedName name="_xlnm.Print_Area" localSheetId="6">'2'!$A$1:$K$56</definedName>
  </definedNames>
  <calcPr calcId="125725"/>
</workbook>
</file>

<file path=xl/calcChain.xml><?xml version="1.0" encoding="utf-8"?>
<calcChain xmlns="http://schemas.openxmlformats.org/spreadsheetml/2006/main">
  <c r="E6" i="3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2"/>
  <c r="E73"/>
  <c r="E74"/>
  <c r="E75"/>
  <c r="E76"/>
  <c r="E77"/>
  <c r="E78"/>
  <c r="E79"/>
  <c r="E80"/>
  <c r="E82"/>
  <c r="E83"/>
  <c r="E84"/>
  <c r="E85"/>
  <c r="E86"/>
  <c r="E87"/>
  <c r="E5"/>
  <c r="F5" i="6"/>
  <c r="G5" s="1"/>
  <c r="E6"/>
  <c r="E7"/>
  <c r="E8"/>
  <c r="E9"/>
  <c r="F9" s="1"/>
  <c r="G9" s="1"/>
  <c r="E10"/>
  <c r="E11"/>
  <c r="E12"/>
  <c r="E13"/>
  <c r="F13" s="1"/>
  <c r="G13" s="1"/>
  <c r="E14"/>
  <c r="E15"/>
  <c r="E16"/>
  <c r="E17"/>
  <c r="F16" s="1"/>
  <c r="G16" s="1"/>
  <c r="E18"/>
  <c r="E19"/>
  <c r="E20"/>
  <c r="E21"/>
  <c r="F19" s="1"/>
  <c r="G19" s="1"/>
  <c r="E22"/>
  <c r="E23"/>
  <c r="E24"/>
  <c r="E26"/>
  <c r="E27"/>
  <c r="E28"/>
  <c r="F28" s="1"/>
  <c r="G28" s="1"/>
  <c r="E29"/>
  <c r="E30"/>
  <c r="E31"/>
  <c r="E32"/>
  <c r="E33"/>
  <c r="E34"/>
  <c r="E35"/>
  <c r="E36"/>
  <c r="E37"/>
  <c r="E38"/>
  <c r="F35" s="1"/>
  <c r="G35" s="1"/>
  <c r="E39"/>
  <c r="E40"/>
  <c r="E41"/>
  <c r="E42"/>
  <c r="F42" s="1"/>
  <c r="G42" s="1"/>
  <c r="H42" s="1"/>
  <c r="E43"/>
  <c r="E44"/>
  <c r="E45"/>
  <c r="E46"/>
  <c r="E47"/>
  <c r="E48"/>
  <c r="E49"/>
  <c r="F49" s="1"/>
  <c r="G49" s="1"/>
  <c r="E50"/>
  <c r="E51"/>
  <c r="E52"/>
  <c r="E53"/>
  <c r="E54"/>
  <c r="E55"/>
  <c r="E56"/>
  <c r="F56" s="1"/>
  <c r="G56" s="1"/>
  <c r="E57"/>
  <c r="E58"/>
  <c r="E59"/>
  <c r="E60"/>
  <c r="E61"/>
  <c r="E62"/>
  <c r="E63"/>
  <c r="E64"/>
  <c r="E65"/>
  <c r="E66"/>
  <c r="E67"/>
  <c r="F67" s="1"/>
  <c r="G67" s="1"/>
  <c r="H67" s="1"/>
  <c r="E68"/>
  <c r="E69"/>
  <c r="E70"/>
  <c r="E71"/>
  <c r="E72"/>
  <c r="E73"/>
  <c r="E75"/>
  <c r="E76"/>
  <c r="E77"/>
  <c r="E78"/>
  <c r="E79"/>
  <c r="F77" s="1"/>
  <c r="G77" s="1"/>
  <c r="H77" s="1"/>
  <c r="E80"/>
  <c r="E5"/>
  <c r="F70" i="7"/>
  <c r="G70" s="1"/>
  <c r="H70" s="1"/>
  <c r="E39"/>
  <c r="F5"/>
  <c r="G5" s="1"/>
  <c r="E6"/>
  <c r="E7"/>
  <c r="E8"/>
  <c r="E9"/>
  <c r="F9" s="1"/>
  <c r="G9" s="1"/>
  <c r="E10"/>
  <c r="E11"/>
  <c r="E12"/>
  <c r="E13"/>
  <c r="F13" s="1"/>
  <c r="G13" s="1"/>
  <c r="E14"/>
  <c r="E15"/>
  <c r="E16"/>
  <c r="E17"/>
  <c r="F16" s="1"/>
  <c r="G16" s="1"/>
  <c r="E18"/>
  <c r="E19"/>
  <c r="E20"/>
  <c r="E21"/>
  <c r="F19" s="1"/>
  <c r="G19" s="1"/>
  <c r="H19" s="1"/>
  <c r="E22"/>
  <c r="E23"/>
  <c r="E24"/>
  <c r="E26"/>
  <c r="E27"/>
  <c r="E28"/>
  <c r="F28" s="1"/>
  <c r="G28" s="1"/>
  <c r="E29"/>
  <c r="E30"/>
  <c r="E31"/>
  <c r="E32"/>
  <c r="E33"/>
  <c r="E34"/>
  <c r="E35"/>
  <c r="E36"/>
  <c r="E37"/>
  <c r="E38"/>
  <c r="F35" s="1"/>
  <c r="G35" s="1"/>
  <c r="E40"/>
  <c r="E41"/>
  <c r="E42"/>
  <c r="E43"/>
  <c r="F42" s="1"/>
  <c r="G42" s="1"/>
  <c r="E44"/>
  <c r="E45"/>
  <c r="E46"/>
  <c r="E47"/>
  <c r="E48"/>
  <c r="E49"/>
  <c r="F49" s="1"/>
  <c r="G49" s="1"/>
  <c r="E50"/>
  <c r="E51"/>
  <c r="E52"/>
  <c r="E53"/>
  <c r="E54"/>
  <c r="E55"/>
  <c r="E56"/>
  <c r="E58"/>
  <c r="E59"/>
  <c r="E60"/>
  <c r="F60" s="1"/>
  <c r="G60" s="1"/>
  <c r="H60" s="1"/>
  <c r="E61"/>
  <c r="E62"/>
  <c r="E63"/>
  <c r="E64"/>
  <c r="E65"/>
  <c r="E66"/>
  <c r="E68"/>
  <c r="E69"/>
  <c r="E70"/>
  <c r="E71"/>
  <c r="E72"/>
  <c r="E73"/>
  <c r="E5"/>
  <c r="E16" i="8"/>
  <c r="E14"/>
  <c r="E6"/>
  <c r="E7"/>
  <c r="E8"/>
  <c r="E9"/>
  <c r="F9" s="1"/>
  <c r="E10"/>
  <c r="E11"/>
  <c r="E12"/>
  <c r="E13"/>
  <c r="F13" s="1"/>
  <c r="G13" s="1"/>
  <c r="H13" s="1"/>
  <c r="E15"/>
  <c r="E17"/>
  <c r="E18"/>
  <c r="E19"/>
  <c r="E20"/>
  <c r="E23"/>
  <c r="E24"/>
  <c r="E25"/>
  <c r="E26"/>
  <c r="E27"/>
  <c r="E28"/>
  <c r="E29"/>
  <c r="E30"/>
  <c r="E31"/>
  <c r="E32"/>
  <c r="E34"/>
  <c r="E35"/>
  <c r="E36"/>
  <c r="E37"/>
  <c r="E38"/>
  <c r="E39"/>
  <c r="E40"/>
  <c r="E41"/>
  <c r="E42"/>
  <c r="E44"/>
  <c r="E45"/>
  <c r="E46"/>
  <c r="F46" s="1"/>
  <c r="G46" s="1"/>
  <c r="H46" s="1"/>
  <c r="E47"/>
  <c r="E48"/>
  <c r="E49"/>
  <c r="E5"/>
  <c r="F5" s="1"/>
  <c r="G5" s="1"/>
  <c r="F5" i="9"/>
  <c r="G5" s="1"/>
  <c r="E6"/>
  <c r="E7"/>
  <c r="E8"/>
  <c r="E9"/>
  <c r="F9" s="1"/>
  <c r="G9" s="1"/>
  <c r="E10"/>
  <c r="E11"/>
  <c r="E12"/>
  <c r="E13"/>
  <c r="F12" s="1"/>
  <c r="G12" s="1"/>
  <c r="E14"/>
  <c r="E15"/>
  <c r="E16"/>
  <c r="E19"/>
  <c r="E20"/>
  <c r="E21"/>
  <c r="F21" s="1"/>
  <c r="G21" s="1"/>
  <c r="E22"/>
  <c r="E23"/>
  <c r="E24"/>
  <c r="E25"/>
  <c r="E27"/>
  <c r="E29"/>
  <c r="E30"/>
  <c r="E5"/>
  <c r="L64" i="11"/>
  <c r="K64"/>
  <c r="I64"/>
  <c r="G64"/>
  <c r="E64"/>
  <c r="K16" i="2"/>
  <c r="K17"/>
  <c r="K18"/>
  <c r="K19"/>
  <c r="K15"/>
  <c r="K43" i="11"/>
  <c r="K42"/>
  <c r="K41"/>
  <c r="K40"/>
  <c r="K39"/>
  <c r="K38"/>
  <c r="K37"/>
  <c r="K36"/>
  <c r="K35"/>
  <c r="I43"/>
  <c r="I42"/>
  <c r="I41"/>
  <c r="I40"/>
  <c r="I39"/>
  <c r="I38"/>
  <c r="I37"/>
  <c r="I36"/>
  <c r="I35"/>
  <c r="G43"/>
  <c r="G42"/>
  <c r="G41"/>
  <c r="G40"/>
  <c r="G39"/>
  <c r="G38"/>
  <c r="G37"/>
  <c r="G36"/>
  <c r="G35"/>
  <c r="E43"/>
  <c r="E42"/>
  <c r="E41"/>
  <c r="E40"/>
  <c r="E39"/>
  <c r="E38"/>
  <c r="E37"/>
  <c r="E36"/>
  <c r="E35"/>
  <c r="I22"/>
  <c r="G22"/>
  <c r="E22"/>
  <c r="K24"/>
  <c r="K22"/>
  <c r="G23"/>
  <c r="I23"/>
  <c r="K23"/>
  <c r="G24"/>
  <c r="I24"/>
  <c r="G25"/>
  <c r="I25"/>
  <c r="K25"/>
  <c r="G26"/>
  <c r="I26"/>
  <c r="K26"/>
  <c r="G27"/>
  <c r="I27"/>
  <c r="K27"/>
  <c r="G28"/>
  <c r="I28"/>
  <c r="K28"/>
  <c r="G29"/>
  <c r="I29"/>
  <c r="K29"/>
  <c r="G30"/>
  <c r="I30"/>
  <c r="K30"/>
  <c r="E30"/>
  <c r="E29"/>
  <c r="E28"/>
  <c r="E27"/>
  <c r="E26"/>
  <c r="E25"/>
  <c r="E24"/>
  <c r="E23"/>
  <c r="C195" i="1"/>
  <c r="Q31" i="2"/>
  <c r="Q29"/>
  <c r="C197" i="1"/>
  <c r="D21" i="8"/>
  <c r="E21" s="1"/>
  <c r="D26" i="9"/>
  <c r="E26" s="1"/>
  <c r="D17"/>
  <c r="E17" s="1"/>
  <c r="D43" i="8"/>
  <c r="E43" s="1"/>
  <c r="D33"/>
  <c r="E33" s="1"/>
  <c r="C33"/>
  <c r="H19" i="6" l="1"/>
  <c r="H13"/>
  <c r="H35" i="7"/>
  <c r="H13"/>
  <c r="H5"/>
  <c r="H5" i="8"/>
  <c r="H5" i="6"/>
  <c r="G9" i="8"/>
  <c r="F5" i="3"/>
  <c r="G5" s="1"/>
  <c r="F84"/>
  <c r="G84" s="1"/>
  <c r="H84" s="1"/>
  <c r="F74"/>
  <c r="G74" s="1"/>
  <c r="H74" s="1"/>
  <c r="F63"/>
  <c r="G63" s="1"/>
  <c r="F56"/>
  <c r="G56" s="1"/>
  <c r="F49"/>
  <c r="G49" s="1"/>
  <c r="F42"/>
  <c r="G42" s="1"/>
  <c r="F35"/>
  <c r="G35" s="1"/>
  <c r="F28"/>
  <c r="G28" s="1"/>
  <c r="F19"/>
  <c r="G19" s="1"/>
  <c r="H19" s="1"/>
  <c r="F16"/>
  <c r="G16" s="1"/>
  <c r="F13"/>
  <c r="G13" s="1"/>
  <c r="F9"/>
  <c r="G9" s="1"/>
  <c r="H5" s="1"/>
  <c r="Q27" i="2"/>
  <c r="C193" i="1"/>
  <c r="F36" i="8"/>
  <c r="G36" s="1"/>
  <c r="H36" s="1"/>
  <c r="F25"/>
  <c r="G25" s="1"/>
  <c r="H25" s="1"/>
  <c r="F16"/>
  <c r="G16" s="1"/>
  <c r="H16" s="1"/>
  <c r="K44" i="11"/>
  <c r="I44"/>
  <c r="G44"/>
  <c r="E44"/>
  <c r="E31"/>
  <c r="K31"/>
  <c r="I31"/>
  <c r="G31"/>
  <c r="H42" i="3" l="1"/>
  <c r="H13"/>
  <c r="Q30" i="2"/>
  <c r="C196" i="1"/>
  <c r="K45" i="11"/>
  <c r="E45"/>
  <c r="I45"/>
  <c r="G45"/>
  <c r="Q28" i="2"/>
  <c r="C194" i="1"/>
  <c r="D179" l="1"/>
  <c r="E179"/>
  <c r="B197" s="1"/>
  <c r="D197" s="1"/>
  <c r="H197" s="1"/>
  <c r="C179"/>
  <c r="E147"/>
  <c r="B196" s="1"/>
  <c r="D196" s="1"/>
  <c r="H196" s="1"/>
  <c r="D147"/>
  <c r="C147"/>
  <c r="D115"/>
  <c r="E115"/>
  <c r="B195" s="1"/>
  <c r="D195" s="1"/>
  <c r="H195" s="1"/>
  <c r="C115"/>
  <c r="E83"/>
  <c r="B194" s="1"/>
  <c r="D194" s="1"/>
  <c r="H194" s="1"/>
  <c r="D83"/>
  <c r="C83"/>
  <c r="D31" i="2"/>
  <c r="N31" s="1"/>
  <c r="D30"/>
  <c r="K59" i="11" s="1"/>
  <c r="K61" s="1"/>
  <c r="D29" i="2"/>
  <c r="D28"/>
  <c r="G59" i="11" s="1"/>
  <c r="G61" s="1"/>
  <c r="D27" i="2"/>
  <c r="H27" s="1"/>
  <c r="D19"/>
  <c r="L19" s="1"/>
  <c r="F18"/>
  <c r="D18"/>
  <c r="H17"/>
  <c r="D17"/>
  <c r="L17" s="1"/>
  <c r="J16"/>
  <c r="H16"/>
  <c r="D16"/>
  <c r="L16" s="1"/>
  <c r="D15"/>
  <c r="L15" s="1"/>
  <c r="K9"/>
  <c r="D9"/>
  <c r="L9" s="1"/>
  <c r="K8"/>
  <c r="D8"/>
  <c r="L8" s="1"/>
  <c r="K7"/>
  <c r="D7"/>
  <c r="L7" s="1"/>
  <c r="K6"/>
  <c r="D6"/>
  <c r="L6" s="1"/>
  <c r="K5"/>
  <c r="D5"/>
  <c r="L5" s="1"/>
  <c r="E51" i="1"/>
  <c r="B193" s="1"/>
  <c r="D193" s="1"/>
  <c r="H193" s="1"/>
  <c r="D51"/>
  <c r="C51"/>
  <c r="N29" i="2" l="1"/>
  <c r="I59" i="11"/>
  <c r="I61" s="1"/>
  <c r="H18" i="2"/>
  <c r="L18"/>
  <c r="H29"/>
  <c r="H31"/>
  <c r="N27"/>
  <c r="E59" i="11"/>
  <c r="E61" s="1"/>
  <c r="F17" i="2"/>
  <c r="F28"/>
  <c r="F30"/>
  <c r="S31"/>
  <c r="S27"/>
  <c r="S28"/>
  <c r="S29"/>
  <c r="S30"/>
  <c r="J8"/>
  <c r="J9"/>
  <c r="J15"/>
  <c r="N30"/>
  <c r="H5"/>
  <c r="H6"/>
  <c r="H7"/>
  <c r="H8"/>
  <c r="H9"/>
  <c r="H15"/>
  <c r="F16"/>
  <c r="M16" s="1"/>
  <c r="J18"/>
  <c r="M18" s="1"/>
  <c r="P18" s="1"/>
  <c r="H19"/>
  <c r="F27"/>
  <c r="F29"/>
  <c r="F31"/>
  <c r="J5"/>
  <c r="J6"/>
  <c r="J7"/>
  <c r="J19"/>
  <c r="N28"/>
  <c r="F5"/>
  <c r="F6"/>
  <c r="F7"/>
  <c r="F8"/>
  <c r="F9"/>
  <c r="M9" s="1"/>
  <c r="N9" s="1"/>
  <c r="F15"/>
  <c r="J17"/>
  <c r="M17" s="1"/>
  <c r="P17" s="1"/>
  <c r="F19"/>
  <c r="M19" s="1"/>
  <c r="P19" s="1"/>
  <c r="H28"/>
  <c r="H30"/>
  <c r="M8" l="1"/>
  <c r="N8" s="1"/>
  <c r="Q19"/>
  <c r="R19"/>
  <c r="P16"/>
  <c r="N16"/>
  <c r="Q17"/>
  <c r="R17"/>
  <c r="M5"/>
  <c r="N5" s="1"/>
  <c r="N19"/>
  <c r="M15"/>
  <c r="M6"/>
  <c r="N6" s="1"/>
  <c r="M7"/>
  <c r="N7" s="1"/>
  <c r="N18"/>
  <c r="N17"/>
  <c r="R18"/>
  <c r="Q18"/>
  <c r="T30" l="1"/>
  <c r="J30" s="1"/>
  <c r="T18"/>
  <c r="S17"/>
  <c r="R29"/>
  <c r="I29" s="1"/>
  <c r="S19"/>
  <c r="R31" s="1"/>
  <c r="I31" s="1"/>
  <c r="S18"/>
  <c r="R30" s="1"/>
  <c r="I30" s="1"/>
  <c r="P15"/>
  <c r="N15"/>
  <c r="T29"/>
  <c r="J29" s="1"/>
  <c r="T17"/>
  <c r="T31"/>
  <c r="J31" s="1"/>
  <c r="T19"/>
  <c r="Q16"/>
  <c r="R16"/>
  <c r="O30" l="1"/>
  <c r="P30" s="1"/>
  <c r="O29"/>
  <c r="O31"/>
  <c r="Q15"/>
  <c r="R15"/>
  <c r="S16"/>
  <c r="T28" s="1"/>
  <c r="J28" s="1"/>
  <c r="R28"/>
  <c r="I28" s="1"/>
  <c r="U30"/>
  <c r="T16"/>
  <c r="U31"/>
  <c r="U29"/>
  <c r="P29" l="1"/>
  <c r="P31"/>
  <c r="O28"/>
  <c r="S15"/>
  <c r="T27" s="1"/>
  <c r="J27" s="1"/>
  <c r="R27"/>
  <c r="I27" s="1"/>
  <c r="T15"/>
  <c r="U28"/>
  <c r="P28" l="1"/>
  <c r="O27"/>
  <c r="U27"/>
  <c r="P27" l="1"/>
</calcChain>
</file>

<file path=xl/sharedStrings.xml><?xml version="1.0" encoding="utf-8"?>
<sst xmlns="http://schemas.openxmlformats.org/spreadsheetml/2006/main" count="839" uniqueCount="217">
  <si>
    <t xml:space="preserve">Председатель комиссии </t>
  </si>
  <si>
    <t>Секретарь комиссии</t>
  </si>
  <si>
    <t>с. Лешуконское</t>
  </si>
  <si>
    <t>Кузьмина О.И.</t>
  </si>
  <si>
    <t>Фатьянова С.В.</t>
  </si>
  <si>
    <t>ПРОТОКОЛ № 1</t>
  </si>
  <si>
    <t>заседания комиссии по оценке эффективности деятельности руководителей муниципальных бюджетных учреждений муниципального образования «Лешуконский муниципальный район»</t>
  </si>
  <si>
    <t>26 июня 2017 года</t>
  </si>
  <si>
    <t>Присутствовали:</t>
  </si>
  <si>
    <t>Член комиссии</t>
  </si>
  <si>
    <t>Смородина М.А.</t>
  </si>
  <si>
    <t>Белькова З.Н.</t>
  </si>
  <si>
    <t>Повестка заседания:</t>
  </si>
  <si>
    <t xml:space="preserve">         Докладчик: Белькова Зинаида Николаевна.
</t>
  </si>
  <si>
    <t xml:space="preserve">      На заседании комиссии по оценке эффективности деятельности руководителей муниципальных бюджетных учреждений (далее – комиссия) по итогам 1 полугодия 2017 года представлена информация по показателям и критериям эффективности деятельности руководителями: МБОУ «Лешуконская СОШ», МБОУ «Устьвашская СОШ», МБОУ «Вожгорская СОШ», МБОУ «Койнасская СОШ», МБОУ «Ценогорская ООШ». 
</t>
  </si>
  <si>
    <t>Показатели</t>
  </si>
  <si>
    <t>Критерии</t>
  </si>
  <si>
    <t>Баллы для муниципальных бюджетных учреждений*:</t>
  </si>
  <si>
    <t xml:space="preserve">Содержание в надлежащем состоянии находящегося 
у муниципального бюджетного учреждения имущества, обеспечение его сохранности, недопущение ухудшения технического состояния имущества 
(за исключением ухудшений, связанных с нормативным износом имущества в процессе эксплуатации), эффективное использование имущества и строго по целевому назначению
</t>
  </si>
  <si>
    <t>своевременное устранение замечаний надзорных органов в части содержания имущества</t>
  </si>
  <si>
    <t>выявление в ходе контрольных мероприятий фактов ненадлежащего содержания, неэффективного или нецелевого использования имущества, закрепленного за учреждением на праве оперативного управления, а также иных нарушений порядка владения, пользования и распоряжения им</t>
  </si>
  <si>
    <t>Своевременное и полное рассмотрение обращений граждан и организаций</t>
  </si>
  <si>
    <t>отсутствие нарушений своевременности и полноты рассмотрения обращений граждан и организаций</t>
  </si>
  <si>
    <t>отсутствие обращений граждан и организаций в адрес учредителя по вопросам деятельности учреждения, ранее рассмотренным администрацией учреждения</t>
  </si>
  <si>
    <t>Своевременная и правильная оплата труда работников государственного бюджетного или автономного учреждения</t>
  </si>
  <si>
    <t>отсутствие просроченной кредиторской задолженности и выявленных нарушений в части оплаты труда по актам проверок уполномоченных органов власти и других контролирующих органов</t>
  </si>
  <si>
    <t>выявление фактов несвоевременной и (или) неправильной оплаты труда работников муниципального бюджетного учреждения</t>
  </si>
  <si>
    <t xml:space="preserve">Обеспечение безопасности и условий труда, соответствующих государственным нормативным требованиям охраны труда
</t>
  </si>
  <si>
    <t>отсутствие несчастных случаев с получателями оказываемых услуг и сотрудниками учреждения</t>
  </si>
  <si>
    <t xml:space="preserve">отсутствие замечаний при осуществлении федерального государственного надзора в сфере труда, а также ведомственного контроля за соблюдением трудового законодательства и иных нормативных правовых актов, содержащих нормы трудового права </t>
  </si>
  <si>
    <t>своевременное проведение инструктажей сотрудников, воспитанников и обучающихся учреждения по вопросам обеспечения комплексной безопасности</t>
  </si>
  <si>
    <t>выявление фактов нарушения безопасности и условий труда, соответствующих государственным нормативным требованиям охраны труда, влекущих за собой угрозу жизни и здоровью людей</t>
  </si>
  <si>
    <t xml:space="preserve">Своевременное принятие и изменение локальных нормативных актов муниципального бюджетного 
учреждения, обеспечение их соответствия нормативным правовым актам Российской Федерации, нормативным правовым актам Архангельской области, нормативными правовыми актами муниципального образования соблюдение установленных требований к организации делопроизводства
</t>
  </si>
  <si>
    <t>отсутствие замечаний по содержанию локальных нормативных актов со стороны органов государственного контроля (надзора) в сфере образования, либо прокурорского надзора учреждений</t>
  </si>
  <si>
    <t>соблюдение установленных требований к организации делопроизводства</t>
  </si>
  <si>
    <t>своевременное проведение конкурсных процедур на поставку товаров, выполнение работ, оказание услуг, утвержденных план-графиком закупок на текущий год</t>
  </si>
  <si>
    <t>своевременное и достоверное ведение и предоставление бухгалтерской отчетности</t>
  </si>
  <si>
    <t>своевременное внесение изменений в план финансово-хозяйственной деятельности</t>
  </si>
  <si>
    <t>выявление нарушения требований нормативных правовых актов Российской Федерации, нормативных правовых актов Архангельской области и нормативных правовых актов муниципального образования, в том числе предъявляемых к закупкам товаров, работ, услуг для обеспечения нужд муниципального бюджетного учреждения, ведению бухгалтерского учета, представлению бухгалтерской отчетности в части финансово-хозяйственной деятельности</t>
  </si>
  <si>
    <t>Выполнение требований пожарной безопасности</t>
  </si>
  <si>
    <t>отсутствие неустраненных нарушений в соответствии со сроками, установленными в предписаниях органов, осуществляющих федеральный государственный пожарный надзор</t>
  </si>
  <si>
    <t>выявление фактов нарушения требований пожарной безопасности, влекущих за собой угрозу жизни и здоровью людей и нанесения материального ущерба</t>
  </si>
  <si>
    <t>своевременное представление достоверной информации о деятельности учреждения по оперативным запросам учредителя</t>
  </si>
  <si>
    <t>Обеспечение достижения ежегодных значений показателей средней заработной платы отдельных категорий работников муниципального бюджетного учреждения, установленных исполнительным органом  администрации муниципального образования "Лешуконский муниципальный район", который осуществляет функции и полномочия учредителя</t>
  </si>
  <si>
    <t xml:space="preserve">выполнение показателя результативности предоставления субсидии на финансовое обеспечение выполнения муниципального задания </t>
  </si>
  <si>
    <t>Надлежащее исполнение иных обязанностей, возложенных на муниципальное бюджетное учреждение его уставом, а также федеральными законами, иными нормативными правовыми актами Российской Федерации, областными законами, иными нормативными правовыми актами Архангельской области</t>
  </si>
  <si>
    <t xml:space="preserve">отсутствие нарушений законодательства в сфере образования, устава учреждения </t>
  </si>
  <si>
    <t>отсутствие неустраненных предписаний Роспотребнадзора РФ</t>
  </si>
  <si>
    <t>выявление фактов ненадлежащего исполнения обязанностей, возложенных на муниципальное бюджетное учреждение его уставом,а также федеральными законами, иными нормативными правовыми актами Российской Федерации, областными законами, иными нормативными правовыми актами Архангельской области</t>
  </si>
  <si>
    <t>Максимальное количество баллов</t>
  </si>
  <si>
    <t>Количество баллов по информации руководителей</t>
  </si>
  <si>
    <t>Количество баллов по результатам комиссии</t>
  </si>
  <si>
    <t>Примечание (обоснование)</t>
  </si>
  <si>
    <t>МБОУ "Лешуконская средняя общеобразовательная школа"</t>
  </si>
  <si>
    <t>Акт № 1 о несчастном случае с учащимся учреждения системы образования от 14 апреля 2017г. - Кузьмин Александр Алексеевич</t>
  </si>
  <si>
    <t>фактичесий ФОТ</t>
  </si>
  <si>
    <t>оклад</t>
  </si>
  <si>
    <t>кратность</t>
  </si>
  <si>
    <t>должн.оклад</t>
  </si>
  <si>
    <t>стимулирующие выплаты</t>
  </si>
  <si>
    <t>з_пл в месяц с РК,СН</t>
  </si>
  <si>
    <t>надбавка за стаж</t>
  </si>
  <si>
    <t>надбавка за почетное звание</t>
  </si>
  <si>
    <t>премия за исполнение обяз_учр</t>
  </si>
  <si>
    <t>премия за выплн. м_з в месяц</t>
  </si>
  <si>
    <t>сумма стимулир.выплат</t>
  </si>
  <si>
    <t>%</t>
  </si>
  <si>
    <t>сумма</t>
  </si>
  <si>
    <t xml:space="preserve"> сумма</t>
  </si>
  <si>
    <t>лсош</t>
  </si>
  <si>
    <t>усош</t>
  </si>
  <si>
    <t>всош</t>
  </si>
  <si>
    <t>ксош</t>
  </si>
  <si>
    <t>цоош</t>
  </si>
  <si>
    <t>ФОТ по плану</t>
  </si>
  <si>
    <t>факт. сумма стимулир. - стаж-звание</t>
  </si>
  <si>
    <t>стоимость</t>
  </si>
  <si>
    <t>40%*1,05</t>
  </si>
  <si>
    <t>60%*1,05</t>
  </si>
  <si>
    <t>ФОТ по новому</t>
  </si>
  <si>
    <t>(факт. сумма стимулир. - стаж-звание) ст-ть 1 балла</t>
  </si>
  <si>
    <t>постоянные</t>
  </si>
  <si>
    <t>премия за качественное руководство учреждением</t>
  </si>
  <si>
    <t>квартал - кач-во и V мун.услуг</t>
  </si>
  <si>
    <t>годовая - показ и крит эффект деят</t>
  </si>
  <si>
    <t>премия за выплн. особ.важн работ</t>
  </si>
  <si>
    <t>баллы примерно</t>
  </si>
  <si>
    <t>40 б</t>
  </si>
  <si>
    <t>60 б</t>
  </si>
  <si>
    <t>МБОУ "Устьвашская средняя общеобразовательная школа"</t>
  </si>
  <si>
    <t>МБОУ "Вожгорская средняя общеобразовательная школа"</t>
  </si>
  <si>
    <t>Своевременная и правильная оплата труда работников государственного бюджетного учреждения</t>
  </si>
  <si>
    <t>не размещены сведения: 2017 г. - инф. о муниципальном задании. 2016 г. - сведения о контрольных мероприятиях и их результатах. 2015 г. -  сведения о контрольных мероприятиях и их результатах.</t>
  </si>
  <si>
    <t>не размещены сведения: 2017 г. - инф. о муниципальном задании. 2016 г. - инф.о муниципальном задании, сведения о контрольных мероприятиях и их результатах. 2015 г. -  сведения о контрольных мероприятиях и их результатах. 2014 г. -  сведения о контрольных мероприятиях и их результатах. 2013 г. -  сведения о контрольных мероприятиях и их результатах.</t>
  </si>
  <si>
    <t>МБОУ "Койнасская средняя общеобразовательная школа"</t>
  </si>
  <si>
    <t>не размещены сведения: 2017 г. - инф. о муниципальном задании, инф.об операциях с целевыми средствами. 2016 г. - инф.о муниципальном задании, инф.о результатах деят.и об использ.имущества, сведения о контрольных мероприятиях и их результатах. 2015 г. -  сведения о контрольных мероприятиях и их результатах. 2013 г. -  сведения о контрольных мероприятиях и их результатах.</t>
  </si>
  <si>
    <t>МБОУ "Ценогорская основная общеобразовательная школа"</t>
  </si>
  <si>
    <t>В соответствии с рекомендациями УО которые составлены на основании приказа № 54 от 20.02.17г. ЦОО школе,  указано на замечания по локальным актам.</t>
  </si>
  <si>
    <t xml:space="preserve">не размещены сведения: 2014 г. - инф.об операциях с целевыми средствами, инф.о результатах деят.и об использ. имущества, сведения о контрольных мероприятиях и их результатах. </t>
  </si>
  <si>
    <t>Управление образования администрации муниципального образования "Лешуконский муниципальный район"</t>
  </si>
  <si>
    <r>
      <t>1. Рассмотрение представленной  руководителями учреждений информации о показателях и критериях эффективности деятельности муниципальных бюджетных учреждений за 1 полугодие 2017 года.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 целью определения количества баллов для установления премии за качественное руководство муниципальным бюджетным учреждением.</t>
    </r>
  </si>
  <si>
    <r>
      <t>2. Рассмотрение представленной  руководителями учреждений муниципального задания за 1 полугодие 2017 года.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 целью определения количества баллов для установления премии за качественное руководство муниципальным бюджетным учреждением.</t>
    </r>
  </si>
  <si>
    <t xml:space="preserve">      На заседании комиссии по оценке эффективности деятельности руководителей муниципальных бюджетных учреждений (далее – комиссия) по итогам 1 полугодия 2017 года представлен отчет по муниципальному заданию руководителями: МБОУ «Лешуконская СОШ», МБОУ «Устьвашская СОШ», МБОУ «Вожгорская СОШ», МБОУ «Койнасская СОШ», МБОУ «Ценогорская ООШ». 
</t>
  </si>
  <si>
    <t>Реализация основных общеобразовательных программ дошкольного образования (физические лица в возрасте от 1 года до 3 лет)</t>
  </si>
  <si>
    <t>Пребывание ребенка в дошкольном отделении</t>
  </si>
  <si>
    <t>Наличие у воспитателей педагогического образования</t>
  </si>
  <si>
    <t>Доля получателей услуги, удовлетворенных качеством услуги</t>
  </si>
  <si>
    <t>Число воспитанников</t>
  </si>
  <si>
    <t>Реализация основных общеобразовательных программ дошкольного образования (физические лица в возрасте от 3 лет до 8 лет)</t>
  </si>
  <si>
    <t>Присмотр и уход (дети-инвалиды)</t>
  </si>
  <si>
    <t>Полнота выполнения среднесуточного набора продуктов питания детей, установленного санитарными нормами</t>
  </si>
  <si>
    <t>Присмотр и уход (обучающиеся, за исключением детей-инвалидов и инвалидов)</t>
  </si>
  <si>
    <t>Реализация основных общеобразовательных программ начального общего образования</t>
  </si>
  <si>
    <t>Выполнение учебного плана</t>
  </si>
  <si>
    <t>Уровень успеваемости обучающихся</t>
  </si>
  <si>
    <t>Качество знаний обучающихся</t>
  </si>
  <si>
    <t>Доля педагогических работников, имеющих высшее педагогическое образование</t>
  </si>
  <si>
    <t>Удельный вес педагогических работников, имеющих первую или высшую квалификационную категорию</t>
  </si>
  <si>
    <t>Сохранность контингента</t>
  </si>
  <si>
    <t>Доля обучающихся, стоящих на учетах в КДН, ПДН</t>
  </si>
  <si>
    <t>Число обучающихся</t>
  </si>
  <si>
    <t>Реализация основных общеобразовательных программ начального общего образования (обучающиеся с ограниченными возможностями здоровья, проходящие обучение по состоянию здоровья на дому)</t>
  </si>
  <si>
    <t>Наличие у педагога соответствующего образования (курсовая подготовка)</t>
  </si>
  <si>
    <t>Реализация основных общеобразовательных программ начального общего образования (дети-инвалиды)</t>
  </si>
  <si>
    <t>Реализация основных общеобразовательных программ основного общего образования (обучающиеся с ограниченными возможностями здоровья, проходящие обучение по состоянию здоровья на дому)</t>
  </si>
  <si>
    <t>Реализация основных общеобразовательных программ основного общего образования (дети-инвалиды, проходящие обучение по состоянию здоровья на дому)</t>
  </si>
  <si>
    <t>Реализация основных общеобразовательных программ основного общего образования (дети-инвалиды)</t>
  </si>
  <si>
    <t>Реализация основных общеобразовательных программ основного общего образования</t>
  </si>
  <si>
    <t>Доля обучающихся 9 классов продолживших обучение в 10 классе</t>
  </si>
  <si>
    <t>Доля выпускников 9 классов, успешно сдавших ОГЭ</t>
  </si>
  <si>
    <t>Реализация основных общеобразовательных программ среднего общего образования</t>
  </si>
  <si>
    <t>Доля выпускников 11 классов, успешно сдавших ЕГЭ по математике, русскому языку</t>
  </si>
  <si>
    <t>Содержание детей</t>
  </si>
  <si>
    <t>Наличие у педагогического персонала среднего профессионального образования</t>
  </si>
  <si>
    <t>Реализация дополнительных общеразвивающих программ</t>
  </si>
  <si>
    <t>Доля детей района осваивающих дополнительные общеразвивающие программы в образовательных учреждениях</t>
  </si>
  <si>
    <t>Выполнение программ обучения</t>
  </si>
  <si>
    <t>Реализация основных общеобразовательных программ дошкольного образования (физические лица в возрасте от 1 лет до 3 лет)</t>
  </si>
  <si>
    <t>Показатели качества и объема муниципальных услуг, установленных в муниципальном задании муниципальному бюджетному общеобразовательному учреждению "Лешуконская средняя общеобразовательная школа"</t>
  </si>
  <si>
    <t>Показатели качества и объема муниципальных услуг, установленных в муниципальном задании муниципальному бюджетному общеобразовательному учреждению "Устьвашская средняя общеобразовательная школа"</t>
  </si>
  <si>
    <t>Показатели качества и объема муниципальных услуг, установленных в муниципальном задании муниципальному бюджетному общеобразовательному учреждению "Койнасская средняя общеобразовательная школа"</t>
  </si>
  <si>
    <t>Показатели качества и объема муниципальных услуг, установленных в муниципальном задании муниципальному бюджетному общеобразовательному учреждению "Ценогорская основная общеобразовательная школа"</t>
  </si>
  <si>
    <t>Показатель установленный в муниц_задании</t>
  </si>
  <si>
    <t>Х</t>
  </si>
  <si>
    <t>Комиссия решила:</t>
  </si>
  <si>
    <t>По первому и второму вопросу установить количество баллов для начисления премии за качественное руководство муниципальным бюджетным учреждением</t>
  </si>
  <si>
    <t>количество баллов за показатели и критерии эффективности деятельности</t>
  </si>
  <si>
    <t>МБОУ "Лешуконская СОШ"</t>
  </si>
  <si>
    <t>Учреждение</t>
  </si>
  <si>
    <t>МБОУ "Устьвашская СОШ"</t>
  </si>
  <si>
    <t>МБОУ "Вожгорская СОШ"</t>
  </si>
  <si>
    <t>МБОУ "Койнасская СОШ"</t>
  </si>
  <si>
    <t>МБОУ "Ценогорская ООШ"</t>
  </si>
  <si>
    <t>Всего баллов</t>
  </si>
  <si>
    <t xml:space="preserve">количество баллов за показатели качества и объема муниципальных услуг </t>
  </si>
  <si>
    <t xml:space="preserve">      В результате комиссией проанализированы показатели и критерии эффективности деятельности муниципального бюджетного учреждения и сделаны следующие выводы (оформлены в виде таблицы):</t>
  </si>
  <si>
    <t>По информации Н.А. Соктовой директора МБОУ "Лешуконская СОШ" количество баллов за 1 полугодие составило 57 баллов, хотя допущена арифметическая ошибка на 2 балла, итого составит 55 баллов. Комиссией обращено внимание на несчастный случай произошедший с обучающимся учреждения, также несвоевременное и не полное размещение информации Официальном сайте bus.gov.ru. В результате решено количество баллов уменьшить.</t>
  </si>
  <si>
    <t>выявление фактов несвоевременного принятия и изменения локальных нормативных актов муниципального бюджетного учреждения, 
их несоответствия нормативным правовым актам Российской Федерации, нормативным правовым актам Архангельской области и нормативным правовым актам муниципального образования несоблюдения установленных требований к организации делопроизводства</t>
  </si>
  <si>
    <t xml:space="preserve">Осуществление финансово-хозяйственной деятельности 
в соответствии с требованиями нормативных правовых актов Российской Федерации, нормативных правовых актов Архангельской области и нормативных правовых актов муниципального образования в том числе предъявляемыми 
к закупкам товаров, работ, услуг 
для обеспечения нужд муниципального бюджетного 
учреждения, ведению бухгалтерского учета, представлению бухгалтерской отчетности
</t>
  </si>
  <si>
    <t xml:space="preserve">Своевременное и полное представление отчетов о результатах деятельности муниципального бюджетного учреждения 
и об использовании закрепленного за ним муниципального имущества муниципального образования "Лешуконский муниципальный район", иных отчетов, обязанность по предоставлению которых возложена на муниципальное бюджетное учреждение
</t>
  </si>
  <si>
    <t>своевременное и полное представление отчетов о деятельности структурных подразделений учреждений, а также функционирующих служб, центров и иных подразделений, об использовании закрепленного за учреждением муниципального имущества муниципального образования "Лешуконский муниципальный район", своевременное размещение информации на Официальном сайте bus.gov.ru</t>
  </si>
  <si>
    <t>Выявление фактов несвоевременного, недостоверного и (или) неполного представления отчетов о результатах деятельности муниципального бюджетного учреждения и об использовании закрепленного за ним муниципального имущества муниципального образования "Лешуконский муниципальный район", иных отчетов, обязанность по предоставлению которых возложена на муниципальное бюджетное учреждение, влекущих за собой несвоевременность и искажение сводных отчетных данных Управления образования</t>
  </si>
  <si>
    <t>По информации Г.Ф. Хохловой директора МБОУ "Устьвашская СОШ" количество баллов за 1 полугодие составило 60 баллов.</t>
  </si>
  <si>
    <t>По информации Н.Я. Посмашной директора МБОУ "Вожгорская СОШ" количество баллов за 1 полугодие составило 58 баллов.  Комиссией обращено внимание на обращения граждан в адрес Управления образования по  подвозу обучающихся, также несвоевременное и не полное размещение информации Официальном сайте bus.gov.ru. В результате решено количество баллов уменьшить.</t>
  </si>
  <si>
    <t>Устные обращения граждан по  воду подвоза обучающихся из деревни Родома и поселка Зубово. По итогам которых написаны обращения начальником Управления образования на главу МО "Вожгорское" и главу МО "Лешуконский муниципальный район" с помощью помочь в организации подвоза детей</t>
  </si>
  <si>
    <t>По информации И.А. Михеевой директора МБОУ "Койнасская СОШ" количество баллов за 1 полугодие составило 60 баллов. Комиссией обращено на замечания по содержанию локальных актов, которые указаны в справках проверяющих, также несвоевременное и не полное размещение информации Официальном сайте bus.gov.ru. В результате решено количество баллов уменьшить.</t>
  </si>
  <si>
    <t>По информации И.С. Горячко директора МБОУ "Ценогорская ООШ" количество баллов за 1 полугодие составило 60 баллов. Комиссией обращено на замечания по содержанию локальных актов, которые указаны в справках проверяющих, также несвоевременное и не полное размещение информации Официальном сайте bus.gov.ru. В результате решено количество баллов уменьшить.</t>
  </si>
  <si>
    <t>ст-ть б</t>
  </si>
  <si>
    <t>Показатели качества и объема муниципальных услуг, установленных в муниципальном задании муниципальному бюджетному общеобразовательному учреждению "Вожгорская средняя общеобразовательная школа"</t>
  </si>
  <si>
    <t>ПРОТОКОЛ № 2</t>
  </si>
  <si>
    <t>05 июля 2017 года</t>
  </si>
  <si>
    <t xml:space="preserve">1. Об установлении премиальной выплаты за выполнение особо важных о сложных работ руководителям муницпальных бюджетных учреждений. </t>
  </si>
  <si>
    <t>обществознание</t>
  </si>
  <si>
    <t>физика</t>
  </si>
  <si>
    <t>литература</t>
  </si>
  <si>
    <t>русский язык</t>
  </si>
  <si>
    <t>биология</t>
  </si>
  <si>
    <t>история</t>
  </si>
  <si>
    <t>химия</t>
  </si>
  <si>
    <t>средний балл (оценка) по району</t>
  </si>
  <si>
    <t>математика</t>
  </si>
  <si>
    <t>средняя оценка по району</t>
  </si>
  <si>
    <t>информатика</t>
  </si>
  <si>
    <t>география</t>
  </si>
  <si>
    <t>д.о</t>
  </si>
  <si>
    <t>математика базовый уровень</t>
  </si>
  <si>
    <t>математика профильный уровень</t>
  </si>
  <si>
    <t>Итого</t>
  </si>
  <si>
    <t>Всего</t>
  </si>
  <si>
    <t xml:space="preserve">% за 1 балл </t>
  </si>
  <si>
    <t xml:space="preserve">         Докладчик: Кузьмина Ольга Игоревна
</t>
  </si>
  <si>
    <t xml:space="preserve">На заседании комиссии было предложено установить руководителям образовательных учреждений премиальную выплату за выполнение особо важных и сложных работ с целью поощрения за качественную подготовку и проведение итоговой и промежуточной аттестации обучающихся 2016/2017 учебный год. </t>
  </si>
  <si>
    <t>Предмет</t>
  </si>
  <si>
    <t xml:space="preserve">      Комиссия рассмотрела представленные отчеты по муниципальному заданию за 1 полугодие 2017 года. Вопросов, обращений, дополнений у комиссии не возникло. Результаты оформлены Приложением № 1 к настоящему протоколу.</t>
  </si>
  <si>
    <t>Результаты ЕГЭ</t>
  </si>
  <si>
    <t>Результаты ОГЭ, ГВЭ</t>
  </si>
  <si>
    <t>Председатель комиссии, начальник Управления образования</t>
  </si>
  <si>
    <t>Член комиссии, ведущий специалист</t>
  </si>
  <si>
    <t>Секретарь комиссии, начальник финансово-экономического</t>
  </si>
  <si>
    <t>В соответствии со справкой по результатам фактической (выездной) проверки деятельности администрации КСОШ, которая проводилась на основании приказа УО № 28 от 30.01.2017., указано на замечания по локальным актам. Представление правовой инспекции труда профсоюза №1 от 24.02.2017г</t>
  </si>
  <si>
    <t>Голосовали:</t>
  </si>
  <si>
    <t>"за" - 4 чел. "против" - 0 чел. "воздержались" - 0 чел.</t>
  </si>
  <si>
    <t>д.б. премия как м_з</t>
  </si>
  <si>
    <t>ценогора</t>
  </si>
  <si>
    <t>Установить премиальную выплату за выполнение особо важных и сложных работ руководителям согласно набранным процентам за выполненные быллы по результатм ЕГЭ, ОГЭ, ГВЭ в процентах к должностному окладу: МБОУ "Лешуконская СОШ" - 110,8%, МБОУ "Устьвашская СОШ" - 111,3%, МБОУ "Вожгорская СОШ" - 88,3%, МБОУ "Койнасская СОШ" - 60,5%.</t>
  </si>
  <si>
    <t>К2</t>
  </si>
  <si>
    <t>Исполнено на отчетную дату (отчет о выполнении мун.зад.)</t>
  </si>
  <si>
    <t>Муниципальная услуга</t>
  </si>
  <si>
    <t>% исполнения показателя</t>
  </si>
  <si>
    <t>Китоговая</t>
  </si>
  <si>
    <t>Китоговая (в разрезе содержания мун.услуги)</t>
  </si>
  <si>
    <t>Китоговая в целом по муниципальной услуге</t>
  </si>
  <si>
    <t>таблица № 5</t>
  </si>
  <si>
    <t>таблица № 2</t>
  </si>
  <si>
    <t>таблица № 1</t>
  </si>
  <si>
    <t>таблица № 3</t>
  </si>
  <si>
    <t>таблица № 4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</si>
</sst>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_-* #,##0.0_р_._-;\-* #,##0.0_р_._-;_-* &quot;-&quot;??_р_._-;_-@_-"/>
    <numFmt numFmtId="165" formatCode="0.0"/>
    <numFmt numFmtId="166" formatCode="_-* #,##0.0_р_._-;\-* #,##0.0_р_._-;_-* &quot;-&quot;?_р_._-;_-@_-"/>
    <numFmt numFmtId="167" formatCode="_(* #,##0.00_);_(* \(#,##0.00\);_(* &quot;-&quot;??_);_(@_)"/>
    <numFmt numFmtId="168" formatCode="_-* #,##0.00_р_._-;\-* #,##0.00_р_._-;_-* &quot;-&quot;?_р_._-;_-@_-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3" tint="0.3999755851924192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wrapText="1" indent="3"/>
    </xf>
    <xf numFmtId="0" fontId="2" fillId="0" borderId="0" xfId="0" applyFont="1" applyAlignment="1">
      <alignment horizontal="left" indent="3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164" fontId="11" fillId="0" borderId="1" xfId="1" applyNumberFormat="1" applyFont="1" applyBorder="1" applyAlignment="1">
      <alignment vertical="center" wrapText="1"/>
    </xf>
    <xf numFmtId="165" fontId="11" fillId="0" borderId="1" xfId="1" applyNumberFormat="1" applyFont="1" applyBorder="1" applyAlignment="1">
      <alignment vertical="center" wrapText="1"/>
    </xf>
    <xf numFmtId="164" fontId="11" fillId="0" borderId="4" xfId="1" applyNumberFormat="1" applyFont="1" applyBorder="1" applyAlignment="1">
      <alignment vertical="center" wrapText="1"/>
    </xf>
    <xf numFmtId="166" fontId="12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7" fillId="0" borderId="1" xfId="0" applyFont="1" applyBorder="1" applyAlignment="1">
      <alignment horizontal="justify" vertical="center" wrapText="1"/>
    </xf>
    <xf numFmtId="0" fontId="11" fillId="0" borderId="0" xfId="0" applyFont="1"/>
    <xf numFmtId="167" fontId="18" fillId="0" borderId="0" xfId="1" applyNumberFormat="1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67" fontId="13" fillId="0" borderId="1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1" xfId="0" applyFont="1" applyBorder="1"/>
    <xf numFmtId="167" fontId="1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7" fontId="10" fillId="0" borderId="1" xfId="1" applyNumberFormat="1" applyFont="1" applyBorder="1" applyAlignment="1">
      <alignment horizontal="center" vertical="center"/>
    </xf>
    <xf numFmtId="167" fontId="18" fillId="0" borderId="1" xfId="1" applyNumberFormat="1" applyFont="1" applyBorder="1" applyAlignment="1">
      <alignment horizontal="center" vertical="center"/>
    </xf>
    <xf numFmtId="167" fontId="1" fillId="0" borderId="1" xfId="1" applyNumberFormat="1" applyFont="1" applyBorder="1" applyAlignment="1">
      <alignment horizontal="center" vertical="center"/>
    </xf>
    <xf numFmtId="167" fontId="18" fillId="0" borderId="1" xfId="1" applyNumberFormat="1" applyFont="1" applyBorder="1"/>
    <xf numFmtId="167" fontId="19" fillId="0" borderId="1" xfId="1" applyNumberFormat="1" applyFont="1" applyBorder="1"/>
    <xf numFmtId="167" fontId="10" fillId="0" borderId="2" xfId="1" applyNumberFormat="1" applyFont="1" applyBorder="1" applyAlignment="1">
      <alignment horizontal="center" vertical="center"/>
    </xf>
    <xf numFmtId="0" fontId="18" fillId="0" borderId="0" xfId="0" applyFont="1" applyBorder="1"/>
    <xf numFmtId="167" fontId="18" fillId="0" borderId="0" xfId="1" applyNumberFormat="1" applyFont="1" applyBorder="1"/>
    <xf numFmtId="167" fontId="10" fillId="0" borderId="0" xfId="1" applyNumberFormat="1" applyFont="1" applyBorder="1"/>
    <xf numFmtId="0" fontId="19" fillId="0" borderId="0" xfId="0" applyFont="1" applyAlignment="1">
      <alignment vertical="center" wrapText="1"/>
    </xf>
    <xf numFmtId="9" fontId="13" fillId="0" borderId="0" xfId="0" applyNumberFormat="1" applyFont="1" applyAlignment="1">
      <alignment horizontal="center" vertical="center"/>
    </xf>
    <xf numFmtId="9" fontId="19" fillId="0" borderId="0" xfId="0" applyNumberFormat="1" applyFont="1" applyAlignment="1">
      <alignment vertical="center" wrapText="1"/>
    </xf>
    <xf numFmtId="43" fontId="18" fillId="0" borderId="0" xfId="0" applyNumberFormat="1" applyFont="1"/>
    <xf numFmtId="167" fontId="13" fillId="0" borderId="2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7" fontId="13" fillId="0" borderId="3" xfId="1" applyNumberFormat="1" applyFont="1" applyBorder="1" applyAlignment="1">
      <alignment horizontal="center" vertical="center"/>
    </xf>
    <xf numFmtId="167" fontId="18" fillId="0" borderId="2" xfId="1" applyNumberFormat="1" applyFont="1" applyBorder="1"/>
    <xf numFmtId="0" fontId="18" fillId="0" borderId="1" xfId="0" applyFont="1" applyBorder="1"/>
    <xf numFmtId="167" fontId="18" fillId="0" borderId="3" xfId="1" applyNumberFormat="1" applyFont="1" applyBorder="1"/>
    <xf numFmtId="0" fontId="3" fillId="0" borderId="0" xfId="0" applyFont="1"/>
    <xf numFmtId="0" fontId="20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164" fontId="20" fillId="0" borderId="0" xfId="0" applyNumberFormat="1" applyFont="1" applyAlignment="1">
      <alignment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4" xfId="0" applyFont="1" applyBorder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justify" vertical="center" wrapText="1"/>
    </xf>
    <xf numFmtId="165" fontId="18" fillId="0" borderId="0" xfId="0" applyNumberFormat="1" applyFont="1"/>
    <xf numFmtId="0" fontId="11" fillId="0" borderId="1" xfId="0" applyFont="1" applyBorder="1" applyAlignment="1">
      <alignment vertical="center"/>
    </xf>
    <xf numFmtId="166" fontId="2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20" fillId="0" borderId="0" xfId="0" applyNumberFormat="1" applyFont="1" applyFill="1" applyAlignment="1">
      <alignment vertical="center"/>
    </xf>
    <xf numFmtId="0" fontId="9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 wrapText="1"/>
    </xf>
    <xf numFmtId="0" fontId="4" fillId="0" borderId="1" xfId="0" applyFont="1" applyBorder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166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6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168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3" fontId="2" fillId="0" borderId="0" xfId="1" applyFont="1"/>
    <xf numFmtId="43" fontId="2" fillId="0" borderId="0" xfId="0" applyNumberFormat="1" applyFont="1"/>
    <xf numFmtId="0" fontId="2" fillId="0" borderId="1" xfId="0" applyFont="1" applyBorder="1"/>
    <xf numFmtId="0" fontId="22" fillId="0" borderId="0" xfId="0" applyFont="1" applyAlignment="1">
      <alignment vertical="center" wrapText="1"/>
    </xf>
    <xf numFmtId="0" fontId="23" fillId="0" borderId="1" xfId="0" applyFont="1" applyBorder="1"/>
    <xf numFmtId="0" fontId="23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3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43" fontId="11" fillId="0" borderId="1" xfId="1" applyFont="1" applyBorder="1" applyAlignment="1">
      <alignment horizontal="center" vertical="center"/>
    </xf>
    <xf numFmtId="165" fontId="20" fillId="0" borderId="0" xfId="0" applyNumberFormat="1" applyFont="1" applyAlignment="1">
      <alignment vertical="center"/>
    </xf>
    <xf numFmtId="165" fontId="9" fillId="0" borderId="1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vertical="center"/>
    </xf>
    <xf numFmtId="166" fontId="11" fillId="0" borderId="1" xfId="0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vertical="center"/>
    </xf>
    <xf numFmtId="168" fontId="11" fillId="0" borderId="1" xfId="0" applyNumberFormat="1" applyFont="1" applyFill="1" applyBorder="1" applyAlignment="1">
      <alignment horizontal="center" vertical="center"/>
    </xf>
    <xf numFmtId="168" fontId="1" fillId="0" borderId="0" xfId="0" applyNumberFormat="1" applyFont="1" applyFill="1" applyAlignment="1">
      <alignment vertical="center"/>
    </xf>
    <xf numFmtId="168" fontId="11" fillId="0" borderId="2" xfId="0" applyNumberFormat="1" applyFont="1" applyFill="1" applyBorder="1" applyAlignment="1">
      <alignment vertical="center"/>
    </xf>
    <xf numFmtId="168" fontId="11" fillId="0" borderId="3" xfId="0" applyNumberFormat="1" applyFont="1" applyFill="1" applyBorder="1" applyAlignment="1">
      <alignment vertical="center"/>
    </xf>
    <xf numFmtId="166" fontId="11" fillId="0" borderId="2" xfId="0" applyNumberFormat="1" applyFont="1" applyFill="1" applyBorder="1" applyAlignment="1">
      <alignment vertical="center"/>
    </xf>
    <xf numFmtId="166" fontId="11" fillId="0" borderId="3" xfId="0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13" fillId="0" borderId="2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11" fillId="0" borderId="4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6" fontId="11" fillId="0" borderId="7" xfId="0" applyNumberFormat="1" applyFont="1" applyFill="1" applyBorder="1" applyAlignment="1">
      <alignment horizontal="center" vertical="center"/>
    </xf>
    <xf numFmtId="166" fontId="11" fillId="0" borderId="5" xfId="0" applyNumberFormat="1" applyFont="1" applyFill="1" applyBorder="1" applyAlignment="1">
      <alignment horizontal="center" vertical="center"/>
    </xf>
    <xf numFmtId="168" fontId="11" fillId="0" borderId="4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1" fillId="0" borderId="7" xfId="0" applyFont="1" applyBorder="1"/>
    <xf numFmtId="0" fontId="21" fillId="0" borderId="5" xfId="0" applyFont="1" applyBorder="1"/>
    <xf numFmtId="165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11" fillId="0" borderId="4" xfId="0" applyNumberFormat="1" applyFont="1" applyBorder="1" applyAlignment="1">
      <alignment horizontal="center" vertical="center"/>
    </xf>
    <xf numFmtId="165" fontId="11" fillId="0" borderId="7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167" fontId="19" fillId="0" borderId="9" xfId="1" applyNumberFormat="1" applyFont="1" applyBorder="1" applyAlignment="1">
      <alignment horizontal="center" vertical="center"/>
    </xf>
    <xf numFmtId="167" fontId="19" fillId="0" borderId="10" xfId="1" applyNumberFormat="1" applyFont="1" applyBorder="1" applyAlignment="1">
      <alignment horizontal="center" vertical="center"/>
    </xf>
    <xf numFmtId="167" fontId="19" fillId="0" borderId="11" xfId="1" applyNumberFormat="1" applyFont="1" applyBorder="1" applyAlignment="1">
      <alignment horizontal="center" vertical="center"/>
    </xf>
    <xf numFmtId="167" fontId="19" fillId="0" borderId="7" xfId="1" applyNumberFormat="1" applyFont="1" applyBorder="1" applyAlignment="1">
      <alignment horizontal="center" vertical="center" wrapText="1"/>
    </xf>
    <xf numFmtId="167" fontId="19" fillId="0" borderId="5" xfId="1" applyNumberFormat="1" applyFont="1" applyBorder="1" applyAlignment="1">
      <alignment horizontal="center" vertical="center" wrapText="1"/>
    </xf>
    <xf numFmtId="167" fontId="19" fillId="0" borderId="1" xfId="1" applyNumberFormat="1" applyFont="1" applyBorder="1" applyAlignment="1">
      <alignment horizontal="center" vertical="center" wrapText="1"/>
    </xf>
    <xf numFmtId="167" fontId="19" fillId="0" borderId="2" xfId="1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7" fontId="19" fillId="0" borderId="3" xfId="1" applyNumberFormat="1" applyFont="1" applyBorder="1" applyAlignment="1">
      <alignment horizontal="center" vertical="center" wrapText="1"/>
    </xf>
    <xf numFmtId="167" fontId="19" fillId="0" borderId="8" xfId="1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7" fontId="19" fillId="0" borderId="2" xfId="1" applyNumberFormat="1" applyFont="1" applyBorder="1" applyAlignment="1">
      <alignment horizontal="center" vertical="center"/>
    </xf>
    <xf numFmtId="167" fontId="19" fillId="0" borderId="6" xfId="1" applyNumberFormat="1" applyFont="1" applyBorder="1" applyAlignment="1">
      <alignment horizontal="center" vertical="center"/>
    </xf>
    <xf numFmtId="167" fontId="19" fillId="0" borderId="3" xfId="1" applyNumberFormat="1" applyFont="1" applyBorder="1" applyAlignment="1">
      <alignment horizontal="center" vertical="center"/>
    </xf>
    <xf numFmtId="167" fontId="19" fillId="0" borderId="4" xfId="1" applyNumberFormat="1" applyFont="1" applyBorder="1" applyAlignment="1">
      <alignment horizontal="center" vertical="center" wrapText="1"/>
    </xf>
    <xf numFmtId="167" fontId="19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4"/>
  <sheetViews>
    <sheetView view="pageBreakPreview" zoomScale="60" zoomScaleNormal="70" workbookViewId="0">
      <selection activeCell="B12" sqref="B12"/>
    </sheetView>
  </sheetViews>
  <sheetFormatPr defaultRowHeight="18.75"/>
  <cols>
    <col min="1" max="1" width="37" style="3" customWidth="1"/>
    <col min="2" max="2" width="36.140625" style="3" customWidth="1"/>
    <col min="3" max="3" width="20.140625" style="3" customWidth="1"/>
    <col min="4" max="4" width="17.42578125" style="3" customWidth="1"/>
    <col min="5" max="5" width="21.85546875" style="3" customWidth="1"/>
    <col min="6" max="6" width="31.5703125" style="3" customWidth="1"/>
    <col min="7" max="7" width="9.140625" style="3"/>
    <col min="8" max="8" width="22.85546875" style="3" customWidth="1"/>
    <col min="9" max="15" width="9.140625" style="3"/>
    <col min="16" max="16384" width="9.140625" style="1"/>
  </cols>
  <sheetData>
    <row r="1" spans="1:15" ht="44.25" customHeight="1">
      <c r="A1" s="142" t="s">
        <v>99</v>
      </c>
      <c r="B1" s="142"/>
      <c r="C1" s="142"/>
      <c r="D1" s="142"/>
      <c r="E1" s="142"/>
      <c r="F1" s="142"/>
      <c r="G1" s="16"/>
      <c r="H1" s="16"/>
      <c r="I1" s="16"/>
    </row>
    <row r="2" spans="1:15" ht="23.25" customHeight="1">
      <c r="A2" s="11"/>
      <c r="B2" s="11"/>
      <c r="C2" s="11"/>
      <c r="D2" s="11"/>
      <c r="E2" s="11"/>
      <c r="F2" s="11"/>
      <c r="G2" s="11"/>
      <c r="H2" s="11"/>
      <c r="I2" s="11"/>
    </row>
    <row r="3" spans="1:15" ht="30.75" customHeight="1">
      <c r="A3" s="143" t="s">
        <v>5</v>
      </c>
      <c r="B3" s="143"/>
      <c r="C3" s="143"/>
      <c r="D3" s="143"/>
      <c r="E3" s="143"/>
      <c r="F3" s="143"/>
      <c r="G3" s="13"/>
      <c r="H3" s="13"/>
      <c r="I3" s="13"/>
      <c r="J3" s="8"/>
      <c r="K3" s="8"/>
      <c r="L3" s="8"/>
      <c r="M3" s="8"/>
      <c r="N3" s="8"/>
      <c r="O3" s="8"/>
    </row>
    <row r="4" spans="1:15" ht="42.75" customHeight="1">
      <c r="A4" s="144" t="s">
        <v>6</v>
      </c>
      <c r="B4" s="144"/>
      <c r="C4" s="144"/>
      <c r="D4" s="144"/>
      <c r="E4" s="144"/>
      <c r="F4" s="144"/>
      <c r="G4" s="9"/>
      <c r="H4" s="9"/>
      <c r="I4" s="9"/>
      <c r="J4" s="9"/>
      <c r="K4" s="9"/>
      <c r="L4" s="9"/>
      <c r="M4" s="9"/>
      <c r="N4" s="9"/>
      <c r="O4" s="9"/>
    </row>
    <row r="5" spans="1: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>
      <c r="A6" s="62" t="s">
        <v>2</v>
      </c>
      <c r="F6" s="10" t="s">
        <v>7</v>
      </c>
      <c r="G6" s="15"/>
      <c r="H6" s="1"/>
      <c r="I6" s="1"/>
      <c r="L6" s="1"/>
      <c r="M6" s="1"/>
      <c r="N6" s="4"/>
      <c r="O6" s="4"/>
    </row>
    <row r="8" spans="1:15">
      <c r="A8" s="12" t="s">
        <v>8</v>
      </c>
    </row>
    <row r="9" spans="1:15">
      <c r="A9" s="18" t="s">
        <v>3</v>
      </c>
      <c r="B9" s="3" t="s">
        <v>196</v>
      </c>
    </row>
    <row r="10" spans="1:15">
      <c r="A10" s="18" t="s">
        <v>4</v>
      </c>
      <c r="B10" s="17" t="s">
        <v>197</v>
      </c>
    </row>
    <row r="11" spans="1:15">
      <c r="A11" s="19" t="s">
        <v>10</v>
      </c>
      <c r="B11" s="17" t="s">
        <v>197</v>
      </c>
    </row>
    <row r="12" spans="1:15">
      <c r="A12" s="18" t="s">
        <v>11</v>
      </c>
      <c r="B12" s="3" t="s">
        <v>198</v>
      </c>
    </row>
    <row r="14" spans="1:15" ht="27.75" customHeight="1">
      <c r="A14" s="143" t="s">
        <v>12</v>
      </c>
      <c r="B14" s="143"/>
      <c r="C14" s="143"/>
      <c r="D14" s="143"/>
      <c r="E14" s="143"/>
      <c r="F14" s="143"/>
      <c r="G14" s="14"/>
      <c r="H14" s="14"/>
      <c r="I14" s="14"/>
      <c r="J14" s="5"/>
      <c r="K14" s="5"/>
      <c r="L14" s="5"/>
      <c r="M14" s="5"/>
      <c r="N14" s="5"/>
      <c r="O14" s="5"/>
    </row>
    <row r="15" spans="1:15" ht="66.75" customHeight="1">
      <c r="A15" s="137" t="s">
        <v>100</v>
      </c>
      <c r="B15" s="137"/>
      <c r="C15" s="137"/>
      <c r="D15" s="137"/>
      <c r="E15" s="137"/>
      <c r="F15" s="137"/>
      <c r="G15" s="9"/>
      <c r="H15" s="9"/>
      <c r="I15" s="9"/>
      <c r="J15" s="6"/>
      <c r="K15" s="6"/>
      <c r="L15" s="6"/>
      <c r="M15" s="6"/>
      <c r="N15" s="6"/>
      <c r="O15" s="6"/>
    </row>
    <row r="16" spans="1:15">
      <c r="C16" s="1"/>
      <c r="E16" s="1"/>
    </row>
    <row r="17" spans="1:15" ht="21.75" customHeight="1">
      <c r="A17" s="137" t="s">
        <v>13</v>
      </c>
      <c r="B17" s="137"/>
      <c r="C17" s="137"/>
      <c r="D17" s="137"/>
      <c r="E17" s="137"/>
      <c r="F17" s="137"/>
      <c r="G17" s="9"/>
      <c r="H17" s="9"/>
      <c r="I17" s="9"/>
      <c r="J17" s="7"/>
      <c r="K17" s="7"/>
      <c r="L17" s="7"/>
      <c r="M17" s="7"/>
      <c r="N17" s="7"/>
      <c r="O17" s="7"/>
    </row>
    <row r="18" spans="1:15" ht="76.5" customHeight="1">
      <c r="A18" s="137" t="s">
        <v>14</v>
      </c>
      <c r="B18" s="137"/>
      <c r="C18" s="137"/>
      <c r="D18" s="137"/>
      <c r="E18" s="137"/>
      <c r="F18" s="137"/>
    </row>
    <row r="19" spans="1:15" ht="42.75" customHeight="1">
      <c r="A19" s="137" t="s">
        <v>155</v>
      </c>
      <c r="B19" s="137"/>
      <c r="C19" s="137"/>
      <c r="D19" s="137"/>
      <c r="E19" s="137"/>
      <c r="F19" s="137"/>
    </row>
    <row r="20" spans="1:15">
      <c r="A20" s="1"/>
      <c r="B20" s="1"/>
      <c r="C20" s="1"/>
      <c r="D20" s="1"/>
      <c r="E20" s="1"/>
      <c r="F20" s="1"/>
    </row>
    <row r="21" spans="1:15" ht="89.25" customHeight="1">
      <c r="A21" s="137" t="s">
        <v>156</v>
      </c>
      <c r="B21" s="137"/>
      <c r="C21" s="137"/>
      <c r="D21" s="137"/>
      <c r="E21" s="137"/>
      <c r="F21" s="137"/>
    </row>
    <row r="22" spans="1:15">
      <c r="A22" s="1"/>
      <c r="B22" s="1"/>
      <c r="C22" s="1"/>
      <c r="D22" s="1"/>
      <c r="E22" s="1"/>
      <c r="F22" s="1"/>
    </row>
    <row r="23" spans="1:15" s="22" customFormat="1" ht="48">
      <c r="A23" s="21" t="s">
        <v>15</v>
      </c>
      <c r="B23" s="21" t="s">
        <v>16</v>
      </c>
      <c r="C23" s="21" t="s">
        <v>17</v>
      </c>
      <c r="D23" s="30" t="s">
        <v>50</v>
      </c>
      <c r="E23" s="30" t="s">
        <v>51</v>
      </c>
      <c r="F23" s="30" t="s">
        <v>52</v>
      </c>
    </row>
    <row r="24" spans="1:15" s="22" customFormat="1" ht="25.5" customHeight="1">
      <c r="A24" s="139" t="s">
        <v>53</v>
      </c>
      <c r="B24" s="140"/>
      <c r="C24" s="140"/>
      <c r="D24" s="140"/>
      <c r="E24" s="140"/>
      <c r="F24" s="141"/>
    </row>
    <row r="25" spans="1:15" s="22" customFormat="1" ht="36">
      <c r="A25" s="138" t="s">
        <v>18</v>
      </c>
      <c r="B25" s="23" t="s">
        <v>19</v>
      </c>
      <c r="C25" s="26">
        <v>10</v>
      </c>
      <c r="D25" s="31">
        <v>10</v>
      </c>
      <c r="E25" s="86">
        <v>10</v>
      </c>
      <c r="F25" s="23"/>
    </row>
    <row r="26" spans="1:15" s="22" customFormat="1" ht="84">
      <c r="A26" s="138"/>
      <c r="B26" s="23" t="s">
        <v>20</v>
      </c>
      <c r="C26" s="27">
        <v>-5</v>
      </c>
      <c r="D26" s="31">
        <v>0</v>
      </c>
      <c r="E26" s="86">
        <v>0</v>
      </c>
      <c r="F26" s="23"/>
    </row>
    <row r="27" spans="1:15" s="22" customFormat="1" ht="36">
      <c r="A27" s="138" t="s">
        <v>21</v>
      </c>
      <c r="B27" s="23" t="s">
        <v>22</v>
      </c>
      <c r="C27" s="26">
        <v>3</v>
      </c>
      <c r="D27" s="31">
        <v>3</v>
      </c>
      <c r="E27" s="86">
        <v>3</v>
      </c>
      <c r="F27" s="23"/>
    </row>
    <row r="28" spans="1:15" s="22" customFormat="1" ht="48">
      <c r="A28" s="138"/>
      <c r="B28" s="23" t="s">
        <v>23</v>
      </c>
      <c r="C28" s="26">
        <v>3</v>
      </c>
      <c r="D28" s="31">
        <v>0</v>
      </c>
      <c r="E28" s="86">
        <v>0</v>
      </c>
      <c r="F28" s="23"/>
    </row>
    <row r="29" spans="1:15" s="22" customFormat="1" ht="60">
      <c r="A29" s="138" t="s">
        <v>24</v>
      </c>
      <c r="B29" s="24" t="s">
        <v>25</v>
      </c>
      <c r="C29" s="26">
        <v>4</v>
      </c>
      <c r="D29" s="31">
        <v>4</v>
      </c>
      <c r="E29" s="86">
        <v>4</v>
      </c>
      <c r="F29" s="23"/>
    </row>
    <row r="30" spans="1:15" s="22" customFormat="1" ht="36">
      <c r="A30" s="138"/>
      <c r="B30" s="24" t="s">
        <v>26</v>
      </c>
      <c r="C30" s="27">
        <v>-4</v>
      </c>
      <c r="D30" s="31">
        <v>0</v>
      </c>
      <c r="E30" s="86">
        <v>0</v>
      </c>
      <c r="F30" s="23"/>
    </row>
    <row r="31" spans="1:15" s="22" customFormat="1" ht="55.5" customHeight="1">
      <c r="A31" s="138" t="s">
        <v>27</v>
      </c>
      <c r="B31" s="24" t="s">
        <v>28</v>
      </c>
      <c r="C31" s="26">
        <v>4</v>
      </c>
      <c r="D31" s="31">
        <v>4</v>
      </c>
      <c r="E31" s="86">
        <v>3</v>
      </c>
      <c r="F31" s="32" t="s">
        <v>54</v>
      </c>
    </row>
    <row r="32" spans="1:15" s="22" customFormat="1" ht="72">
      <c r="A32" s="138"/>
      <c r="B32" s="24" t="s">
        <v>29</v>
      </c>
      <c r="C32" s="26">
        <v>3</v>
      </c>
      <c r="D32" s="31">
        <v>3</v>
      </c>
      <c r="E32" s="86">
        <v>3</v>
      </c>
      <c r="F32" s="23"/>
    </row>
    <row r="33" spans="1:6" s="22" customFormat="1" ht="48">
      <c r="A33" s="138"/>
      <c r="B33" s="24" t="s">
        <v>30</v>
      </c>
      <c r="C33" s="26">
        <v>3</v>
      </c>
      <c r="D33" s="31">
        <v>3</v>
      </c>
      <c r="E33" s="86">
        <v>3</v>
      </c>
      <c r="F33" s="23"/>
    </row>
    <row r="34" spans="1:6" s="22" customFormat="1" ht="60">
      <c r="A34" s="138"/>
      <c r="B34" s="24" t="s">
        <v>31</v>
      </c>
      <c r="C34" s="27">
        <v>-10</v>
      </c>
      <c r="D34" s="31">
        <v>0</v>
      </c>
      <c r="E34" s="86">
        <v>0</v>
      </c>
      <c r="F34" s="23"/>
    </row>
    <row r="35" spans="1:6" s="22" customFormat="1" ht="60">
      <c r="A35" s="138" t="s">
        <v>32</v>
      </c>
      <c r="B35" s="24" t="s">
        <v>33</v>
      </c>
      <c r="C35" s="26">
        <v>4</v>
      </c>
      <c r="D35" s="31">
        <v>4</v>
      </c>
      <c r="E35" s="86">
        <v>4</v>
      </c>
      <c r="F35" s="23"/>
    </row>
    <row r="36" spans="1:6" s="22" customFormat="1" ht="24">
      <c r="A36" s="138"/>
      <c r="B36" s="24" t="s">
        <v>34</v>
      </c>
      <c r="C36" s="26">
        <v>2</v>
      </c>
      <c r="D36" s="31">
        <v>2</v>
      </c>
      <c r="E36" s="86">
        <v>2</v>
      </c>
      <c r="F36" s="23"/>
    </row>
    <row r="37" spans="1:6" s="22" customFormat="1" ht="120">
      <c r="A37" s="138"/>
      <c r="B37" s="76" t="s">
        <v>157</v>
      </c>
      <c r="C37" s="27">
        <v>-2</v>
      </c>
      <c r="D37" s="31">
        <v>0</v>
      </c>
      <c r="E37" s="86">
        <v>0</v>
      </c>
      <c r="F37" s="23"/>
    </row>
    <row r="38" spans="1:6" s="22" customFormat="1" ht="48">
      <c r="A38" s="138" t="s">
        <v>158</v>
      </c>
      <c r="B38" s="24" t="s">
        <v>35</v>
      </c>
      <c r="C38" s="26">
        <v>3.5</v>
      </c>
      <c r="D38" s="31">
        <v>3.5</v>
      </c>
      <c r="E38" s="86">
        <v>3.5</v>
      </c>
      <c r="F38" s="23"/>
    </row>
    <row r="39" spans="1:6" s="22" customFormat="1" ht="24">
      <c r="A39" s="138"/>
      <c r="B39" s="24" t="s">
        <v>36</v>
      </c>
      <c r="C39" s="26">
        <v>2.5</v>
      </c>
      <c r="D39" s="31">
        <v>2.5</v>
      </c>
      <c r="E39" s="86">
        <v>2.5</v>
      </c>
      <c r="F39" s="23"/>
    </row>
    <row r="40" spans="1:6" s="22" customFormat="1" ht="24">
      <c r="A40" s="138"/>
      <c r="B40" s="24" t="s">
        <v>37</v>
      </c>
      <c r="C40" s="26">
        <v>3</v>
      </c>
      <c r="D40" s="31">
        <v>3</v>
      </c>
      <c r="E40" s="86">
        <v>3</v>
      </c>
      <c r="F40" s="23"/>
    </row>
    <row r="41" spans="1:6" s="22" customFormat="1" ht="132">
      <c r="A41" s="138"/>
      <c r="B41" s="24" t="s">
        <v>38</v>
      </c>
      <c r="C41" s="27">
        <v>-10</v>
      </c>
      <c r="D41" s="31">
        <v>0</v>
      </c>
      <c r="E41" s="86">
        <v>0</v>
      </c>
      <c r="F41" s="23"/>
    </row>
    <row r="42" spans="1:6" s="22" customFormat="1" ht="60">
      <c r="A42" s="138" t="s">
        <v>39</v>
      </c>
      <c r="B42" s="24" t="s">
        <v>40</v>
      </c>
      <c r="C42" s="26">
        <v>2</v>
      </c>
      <c r="D42" s="31">
        <v>2</v>
      </c>
      <c r="E42" s="86">
        <v>2</v>
      </c>
      <c r="F42" s="23"/>
    </row>
    <row r="43" spans="1:6" s="22" customFormat="1" ht="48">
      <c r="A43" s="138"/>
      <c r="B43" s="24" t="s">
        <v>41</v>
      </c>
      <c r="C43" s="27">
        <v>-10</v>
      </c>
      <c r="D43" s="31">
        <v>0</v>
      </c>
      <c r="E43" s="86">
        <v>0</v>
      </c>
      <c r="F43" s="23"/>
    </row>
    <row r="44" spans="1:6" s="22" customFormat="1" ht="144.75" customHeight="1">
      <c r="A44" s="138" t="s">
        <v>159</v>
      </c>
      <c r="B44" s="76" t="s">
        <v>160</v>
      </c>
      <c r="C44" s="26">
        <v>5</v>
      </c>
      <c r="D44" s="31">
        <v>5</v>
      </c>
      <c r="E44" s="86">
        <v>2</v>
      </c>
      <c r="F44" s="23" t="s">
        <v>93</v>
      </c>
    </row>
    <row r="45" spans="1:6" s="22" customFormat="1" ht="36">
      <c r="A45" s="138"/>
      <c r="B45" s="24" t="s">
        <v>42</v>
      </c>
      <c r="C45" s="26">
        <v>3</v>
      </c>
      <c r="D45" s="31">
        <v>3</v>
      </c>
      <c r="E45" s="86">
        <v>3</v>
      </c>
      <c r="F45" s="23"/>
    </row>
    <row r="46" spans="1:6" s="22" customFormat="1" ht="156">
      <c r="A46" s="138"/>
      <c r="B46" s="76" t="s">
        <v>161</v>
      </c>
      <c r="C46" s="27">
        <v>-3</v>
      </c>
      <c r="D46" s="31">
        <v>0</v>
      </c>
      <c r="E46" s="86">
        <v>0</v>
      </c>
      <c r="F46" s="23"/>
    </row>
    <row r="47" spans="1:6" s="22" customFormat="1" ht="108">
      <c r="A47" s="25" t="s">
        <v>43</v>
      </c>
      <c r="B47" s="25" t="s">
        <v>44</v>
      </c>
      <c r="C47" s="28">
        <v>1</v>
      </c>
      <c r="D47" s="31">
        <v>1</v>
      </c>
      <c r="E47" s="86">
        <v>1</v>
      </c>
      <c r="F47" s="23"/>
    </row>
    <row r="48" spans="1:6" s="22" customFormat="1" ht="24">
      <c r="A48" s="138" t="s">
        <v>45</v>
      </c>
      <c r="B48" s="24" t="s">
        <v>46</v>
      </c>
      <c r="C48" s="26">
        <v>2</v>
      </c>
      <c r="D48" s="31">
        <v>2</v>
      </c>
      <c r="E48" s="86">
        <v>2</v>
      </c>
      <c r="F48" s="23"/>
    </row>
    <row r="49" spans="1:6" s="22" customFormat="1" ht="24">
      <c r="A49" s="138"/>
      <c r="B49" s="24" t="s">
        <v>47</v>
      </c>
      <c r="C49" s="26">
        <v>2</v>
      </c>
      <c r="D49" s="31">
        <v>0</v>
      </c>
      <c r="E49" s="86">
        <v>0</v>
      </c>
      <c r="F49" s="23"/>
    </row>
    <row r="50" spans="1:6" s="22" customFormat="1" ht="96">
      <c r="A50" s="138"/>
      <c r="B50" s="24" t="s">
        <v>48</v>
      </c>
      <c r="C50" s="27">
        <v>-3</v>
      </c>
      <c r="D50" s="31">
        <v>0</v>
      </c>
      <c r="E50" s="86">
        <v>0</v>
      </c>
      <c r="F50" s="23"/>
    </row>
    <row r="51" spans="1:6" s="22" customFormat="1">
      <c r="A51" s="135" t="s">
        <v>49</v>
      </c>
      <c r="B51" s="136"/>
      <c r="C51" s="29">
        <f>C25+C27+C28+C29+C31+C32+C33+C35+C36+C38+C39+C40+C42+C44+C45+C47+C48+C49</f>
        <v>60</v>
      </c>
      <c r="D51" s="29">
        <f>D25+D27+D28+D29+D31+D32+D33+D35+D36+D38+D39+D40+D42+D44+D45+D47+D48+D49</f>
        <v>55</v>
      </c>
      <c r="E51" s="87">
        <f>E25+E27+E28+E29+E31+E32+E33+E35+E36+E38+E39+E40+E42+E44+E45+E47+E48+E49</f>
        <v>51</v>
      </c>
      <c r="F51" s="23"/>
    </row>
    <row r="53" spans="1:6" ht="30" customHeight="1">
      <c r="A53" s="137" t="s">
        <v>162</v>
      </c>
      <c r="B53" s="137"/>
      <c r="C53" s="137"/>
      <c r="D53" s="137"/>
      <c r="E53" s="137"/>
      <c r="F53" s="137"/>
    </row>
    <row r="54" spans="1:6">
      <c r="A54" s="1"/>
      <c r="B54" s="1"/>
      <c r="C54" s="1"/>
      <c r="D54" s="1"/>
      <c r="E54" s="1"/>
      <c r="F54" s="1"/>
    </row>
    <row r="55" spans="1:6" ht="48">
      <c r="A55" s="21" t="s">
        <v>15</v>
      </c>
      <c r="B55" s="21" t="s">
        <v>16</v>
      </c>
      <c r="C55" s="21" t="s">
        <v>17</v>
      </c>
      <c r="D55" s="30" t="s">
        <v>50</v>
      </c>
      <c r="E55" s="30" t="s">
        <v>51</v>
      </c>
      <c r="F55" s="30" t="s">
        <v>52</v>
      </c>
    </row>
    <row r="56" spans="1:6">
      <c r="A56" s="139" t="s">
        <v>89</v>
      </c>
      <c r="B56" s="140"/>
      <c r="C56" s="140"/>
      <c r="D56" s="140"/>
      <c r="E56" s="140"/>
      <c r="F56" s="141"/>
    </row>
    <row r="57" spans="1:6" ht="36">
      <c r="A57" s="138" t="s">
        <v>18</v>
      </c>
      <c r="B57" s="23" t="s">
        <v>19</v>
      </c>
      <c r="C57" s="26">
        <v>10</v>
      </c>
      <c r="D57" s="31">
        <v>10</v>
      </c>
      <c r="E57" s="31">
        <v>10</v>
      </c>
      <c r="F57" s="23"/>
    </row>
    <row r="58" spans="1:6" ht="84">
      <c r="A58" s="138"/>
      <c r="B58" s="23" t="s">
        <v>20</v>
      </c>
      <c r="C58" s="27">
        <v>-5</v>
      </c>
      <c r="D58" s="31">
        <v>0</v>
      </c>
      <c r="E58" s="31">
        <v>0</v>
      </c>
      <c r="F58" s="23"/>
    </row>
    <row r="59" spans="1:6" ht="36">
      <c r="A59" s="138" t="s">
        <v>21</v>
      </c>
      <c r="B59" s="23" t="s">
        <v>22</v>
      </c>
      <c r="C59" s="26">
        <v>3</v>
      </c>
      <c r="D59" s="31">
        <v>3</v>
      </c>
      <c r="E59" s="31">
        <v>3</v>
      </c>
      <c r="F59" s="23"/>
    </row>
    <row r="60" spans="1:6" ht="48">
      <c r="A60" s="138"/>
      <c r="B60" s="23" t="s">
        <v>23</v>
      </c>
      <c r="C60" s="26">
        <v>3</v>
      </c>
      <c r="D60" s="31">
        <v>3</v>
      </c>
      <c r="E60" s="31">
        <v>3</v>
      </c>
      <c r="F60" s="23"/>
    </row>
    <row r="61" spans="1:6" ht="60">
      <c r="A61" s="138" t="s">
        <v>24</v>
      </c>
      <c r="B61" s="24" t="s">
        <v>25</v>
      </c>
      <c r="C61" s="26">
        <v>4</v>
      </c>
      <c r="D61" s="31">
        <v>4</v>
      </c>
      <c r="E61" s="31">
        <v>4</v>
      </c>
      <c r="F61" s="23"/>
    </row>
    <row r="62" spans="1:6" ht="36">
      <c r="A62" s="138"/>
      <c r="B62" s="24" t="s">
        <v>26</v>
      </c>
      <c r="C62" s="27">
        <v>-4</v>
      </c>
      <c r="D62" s="31">
        <v>0</v>
      </c>
      <c r="E62" s="31">
        <v>0</v>
      </c>
      <c r="F62" s="23"/>
    </row>
    <row r="63" spans="1:6" ht="36">
      <c r="A63" s="138" t="s">
        <v>27</v>
      </c>
      <c r="B63" s="24" t="s">
        <v>28</v>
      </c>
      <c r="C63" s="26">
        <v>4</v>
      </c>
      <c r="D63" s="31">
        <v>4</v>
      </c>
      <c r="E63" s="31">
        <v>4</v>
      </c>
      <c r="F63" s="32"/>
    </row>
    <row r="64" spans="1:6" ht="72">
      <c r="A64" s="138"/>
      <c r="B64" s="24" t="s">
        <v>29</v>
      </c>
      <c r="C64" s="26">
        <v>3</v>
      </c>
      <c r="D64" s="31">
        <v>3</v>
      </c>
      <c r="E64" s="31">
        <v>3</v>
      </c>
      <c r="F64" s="23"/>
    </row>
    <row r="65" spans="1:6" ht="48">
      <c r="A65" s="138"/>
      <c r="B65" s="24" t="s">
        <v>30</v>
      </c>
      <c r="C65" s="26">
        <v>3</v>
      </c>
      <c r="D65" s="31">
        <v>3</v>
      </c>
      <c r="E65" s="31">
        <v>3</v>
      </c>
      <c r="F65" s="23"/>
    </row>
    <row r="66" spans="1:6" ht="60">
      <c r="A66" s="138"/>
      <c r="B66" s="24" t="s">
        <v>31</v>
      </c>
      <c r="C66" s="27">
        <v>-10</v>
      </c>
      <c r="D66" s="31">
        <v>0</v>
      </c>
      <c r="E66" s="31">
        <v>0</v>
      </c>
      <c r="F66" s="23"/>
    </row>
    <row r="67" spans="1:6" ht="60">
      <c r="A67" s="138" t="s">
        <v>32</v>
      </c>
      <c r="B67" s="24" t="s">
        <v>33</v>
      </c>
      <c r="C67" s="26">
        <v>4</v>
      </c>
      <c r="D67" s="31">
        <v>4</v>
      </c>
      <c r="E67" s="31">
        <v>4</v>
      </c>
      <c r="F67" s="23"/>
    </row>
    <row r="68" spans="1:6" ht="24">
      <c r="A68" s="138"/>
      <c r="B68" s="24" t="s">
        <v>34</v>
      </c>
      <c r="C68" s="26">
        <v>2</v>
      </c>
      <c r="D68" s="31">
        <v>2</v>
      </c>
      <c r="E68" s="31">
        <v>2</v>
      </c>
      <c r="F68" s="23"/>
    </row>
    <row r="69" spans="1:6" ht="120">
      <c r="A69" s="138"/>
      <c r="B69" s="76" t="s">
        <v>157</v>
      </c>
      <c r="C69" s="27">
        <v>-2</v>
      </c>
      <c r="D69" s="31">
        <v>0</v>
      </c>
      <c r="E69" s="31">
        <v>0</v>
      </c>
      <c r="F69" s="23"/>
    </row>
    <row r="70" spans="1:6" ht="48">
      <c r="A70" s="138" t="s">
        <v>158</v>
      </c>
      <c r="B70" s="24" t="s">
        <v>35</v>
      </c>
      <c r="C70" s="26">
        <v>3.5</v>
      </c>
      <c r="D70" s="31">
        <v>3.5</v>
      </c>
      <c r="E70" s="31">
        <v>3.5</v>
      </c>
      <c r="F70" s="23"/>
    </row>
    <row r="71" spans="1:6" ht="24">
      <c r="A71" s="138"/>
      <c r="B71" s="24" t="s">
        <v>36</v>
      </c>
      <c r="C71" s="26">
        <v>2.5</v>
      </c>
      <c r="D71" s="31">
        <v>2.5</v>
      </c>
      <c r="E71" s="31">
        <v>2.5</v>
      </c>
      <c r="F71" s="23"/>
    </row>
    <row r="72" spans="1:6" ht="24">
      <c r="A72" s="138"/>
      <c r="B72" s="24" t="s">
        <v>37</v>
      </c>
      <c r="C72" s="26">
        <v>3</v>
      </c>
      <c r="D72" s="31">
        <v>3</v>
      </c>
      <c r="E72" s="31">
        <v>3</v>
      </c>
      <c r="F72" s="23"/>
    </row>
    <row r="73" spans="1:6" ht="132">
      <c r="A73" s="138"/>
      <c r="B73" s="24" t="s">
        <v>38</v>
      </c>
      <c r="C73" s="27">
        <v>-10</v>
      </c>
      <c r="D73" s="31">
        <v>0</v>
      </c>
      <c r="E73" s="31">
        <v>0</v>
      </c>
      <c r="F73" s="23"/>
    </row>
    <row r="74" spans="1:6" ht="60">
      <c r="A74" s="138" t="s">
        <v>39</v>
      </c>
      <c r="B74" s="24" t="s">
        <v>40</v>
      </c>
      <c r="C74" s="26">
        <v>2</v>
      </c>
      <c r="D74" s="31">
        <v>2</v>
      </c>
      <c r="E74" s="31">
        <v>2</v>
      </c>
      <c r="F74" s="23"/>
    </row>
    <row r="75" spans="1:6" ht="48">
      <c r="A75" s="138"/>
      <c r="B75" s="24" t="s">
        <v>41</v>
      </c>
      <c r="C75" s="27">
        <v>-10</v>
      </c>
      <c r="D75" s="31">
        <v>0</v>
      </c>
      <c r="E75" s="31">
        <v>0</v>
      </c>
      <c r="F75" s="23"/>
    </row>
    <row r="76" spans="1:6" ht="108">
      <c r="A76" s="138" t="s">
        <v>159</v>
      </c>
      <c r="B76" s="76" t="s">
        <v>160</v>
      </c>
      <c r="C76" s="26">
        <v>5</v>
      </c>
      <c r="D76" s="31">
        <v>5</v>
      </c>
      <c r="E76" s="31">
        <v>5</v>
      </c>
      <c r="F76" s="23"/>
    </row>
    <row r="77" spans="1:6" ht="36">
      <c r="A77" s="138"/>
      <c r="B77" s="24" t="s">
        <v>42</v>
      </c>
      <c r="C77" s="26">
        <v>3</v>
      </c>
      <c r="D77" s="31">
        <v>3</v>
      </c>
      <c r="E77" s="31">
        <v>3</v>
      </c>
      <c r="F77" s="23"/>
    </row>
    <row r="78" spans="1:6" ht="156">
      <c r="A78" s="138"/>
      <c r="B78" s="76" t="s">
        <v>161</v>
      </c>
      <c r="C78" s="27">
        <v>-3</v>
      </c>
      <c r="D78" s="31">
        <v>0</v>
      </c>
      <c r="E78" s="31">
        <v>0</v>
      </c>
      <c r="F78" s="23"/>
    </row>
    <row r="79" spans="1:6" ht="108">
      <c r="A79" s="25" t="s">
        <v>43</v>
      </c>
      <c r="B79" s="25" t="s">
        <v>44</v>
      </c>
      <c r="C79" s="28">
        <v>1</v>
      </c>
      <c r="D79" s="31">
        <v>1</v>
      </c>
      <c r="E79" s="31">
        <v>1</v>
      </c>
      <c r="F79" s="23"/>
    </row>
    <row r="80" spans="1:6" ht="24">
      <c r="A80" s="138" t="s">
        <v>45</v>
      </c>
      <c r="B80" s="24" t="s">
        <v>46</v>
      </c>
      <c r="C80" s="26">
        <v>2</v>
      </c>
      <c r="D80" s="31">
        <v>2</v>
      </c>
      <c r="E80" s="31">
        <v>2</v>
      </c>
      <c r="F80" s="23"/>
    </row>
    <row r="81" spans="1:6" ht="24">
      <c r="A81" s="138"/>
      <c r="B81" s="24" t="s">
        <v>47</v>
      </c>
      <c r="C81" s="26">
        <v>2</v>
      </c>
      <c r="D81" s="31">
        <v>2</v>
      </c>
      <c r="E81" s="31">
        <v>2</v>
      </c>
      <c r="F81" s="23"/>
    </row>
    <row r="82" spans="1:6" ht="96">
      <c r="A82" s="138"/>
      <c r="B82" s="24" t="s">
        <v>48</v>
      </c>
      <c r="C82" s="27">
        <v>-3</v>
      </c>
      <c r="D82" s="31">
        <v>0</v>
      </c>
      <c r="E82" s="31">
        <v>0</v>
      </c>
      <c r="F82" s="23"/>
    </row>
    <row r="83" spans="1:6">
      <c r="A83" s="135" t="s">
        <v>49</v>
      </c>
      <c r="B83" s="136"/>
      <c r="C83" s="29">
        <f>C57+C59+C60+C61+C63+C64+C65+C67+C68+C70+C71+C72+C74+C76+C77+C79+C80+C81</f>
        <v>60</v>
      </c>
      <c r="D83" s="29">
        <f>D57+D59+D60+D61+D63+D64+D65+D67+D68+D70+D71+D72+D74+D76+D77+D79+D80+D81</f>
        <v>60</v>
      </c>
      <c r="E83" s="29">
        <f>E57+E59+E60+E61+E63+E64+E65+E67+E68+E70+E71+E72+E74+E76+E77+E79+E80+E81</f>
        <v>60</v>
      </c>
      <c r="F83" s="23"/>
    </row>
    <row r="85" spans="1:6" ht="71.25" customHeight="1">
      <c r="A85" s="137" t="s">
        <v>163</v>
      </c>
      <c r="B85" s="137"/>
      <c r="C85" s="137"/>
      <c r="D85" s="137"/>
      <c r="E85" s="137"/>
      <c r="F85" s="137"/>
    </row>
    <row r="86" spans="1:6">
      <c r="A86" s="1"/>
      <c r="B86" s="1"/>
      <c r="C86" s="1"/>
      <c r="D86" s="1"/>
      <c r="E86" s="1"/>
      <c r="F86" s="1"/>
    </row>
    <row r="87" spans="1:6" ht="48">
      <c r="A87" s="21" t="s">
        <v>15</v>
      </c>
      <c r="B87" s="21" t="s">
        <v>16</v>
      </c>
      <c r="C87" s="21" t="s">
        <v>17</v>
      </c>
      <c r="D87" s="30" t="s">
        <v>50</v>
      </c>
      <c r="E87" s="30" t="s">
        <v>51</v>
      </c>
      <c r="F87" s="30" t="s">
        <v>52</v>
      </c>
    </row>
    <row r="88" spans="1:6">
      <c r="A88" s="139" t="s">
        <v>90</v>
      </c>
      <c r="B88" s="140"/>
      <c r="C88" s="140"/>
      <c r="D88" s="140"/>
      <c r="E88" s="140"/>
      <c r="F88" s="141"/>
    </row>
    <row r="89" spans="1:6" ht="36">
      <c r="A89" s="138" t="s">
        <v>18</v>
      </c>
      <c r="B89" s="23" t="s">
        <v>19</v>
      </c>
      <c r="C89" s="26">
        <v>10</v>
      </c>
      <c r="D89" s="31">
        <v>10</v>
      </c>
      <c r="E89" s="31">
        <v>10</v>
      </c>
      <c r="F89" s="23"/>
    </row>
    <row r="90" spans="1:6" ht="90.75" customHeight="1">
      <c r="A90" s="138"/>
      <c r="B90" s="23" t="s">
        <v>20</v>
      </c>
      <c r="C90" s="27">
        <v>-5</v>
      </c>
      <c r="D90" s="31">
        <v>0</v>
      </c>
      <c r="E90" s="31">
        <v>0</v>
      </c>
      <c r="F90" s="23"/>
    </row>
    <row r="91" spans="1:6" ht="36">
      <c r="A91" s="138" t="s">
        <v>21</v>
      </c>
      <c r="B91" s="23" t="s">
        <v>22</v>
      </c>
      <c r="C91" s="26">
        <v>3</v>
      </c>
      <c r="D91" s="31">
        <v>3</v>
      </c>
      <c r="E91" s="31">
        <v>3</v>
      </c>
      <c r="F91" s="23"/>
    </row>
    <row r="92" spans="1:6" ht="111.75" customHeight="1">
      <c r="A92" s="138"/>
      <c r="B92" s="23" t="s">
        <v>23</v>
      </c>
      <c r="C92" s="26">
        <v>3</v>
      </c>
      <c r="D92" s="31">
        <v>3</v>
      </c>
      <c r="E92" s="31">
        <v>2</v>
      </c>
      <c r="F92" s="23" t="s">
        <v>164</v>
      </c>
    </row>
    <row r="93" spans="1:6" ht="60">
      <c r="A93" s="138" t="s">
        <v>91</v>
      </c>
      <c r="B93" s="24" t="s">
        <v>25</v>
      </c>
      <c r="C93" s="26">
        <v>4</v>
      </c>
      <c r="D93" s="31">
        <v>4</v>
      </c>
      <c r="E93" s="31">
        <v>4</v>
      </c>
      <c r="F93" s="23"/>
    </row>
    <row r="94" spans="1:6" ht="36">
      <c r="A94" s="138"/>
      <c r="B94" s="24" t="s">
        <v>26</v>
      </c>
      <c r="C94" s="27">
        <v>-4</v>
      </c>
      <c r="D94" s="31">
        <v>0</v>
      </c>
      <c r="E94" s="31">
        <v>0</v>
      </c>
      <c r="F94" s="23"/>
    </row>
    <row r="95" spans="1:6" ht="36">
      <c r="A95" s="138" t="s">
        <v>27</v>
      </c>
      <c r="B95" s="24" t="s">
        <v>28</v>
      </c>
      <c r="C95" s="26">
        <v>4</v>
      </c>
      <c r="D95" s="31">
        <v>4</v>
      </c>
      <c r="E95" s="31">
        <v>4</v>
      </c>
      <c r="F95" s="32"/>
    </row>
    <row r="96" spans="1:6" ht="72">
      <c r="A96" s="138"/>
      <c r="B96" s="24" t="s">
        <v>29</v>
      </c>
      <c r="C96" s="26">
        <v>3</v>
      </c>
      <c r="D96" s="31">
        <v>3</v>
      </c>
      <c r="E96" s="31">
        <v>3</v>
      </c>
      <c r="F96" s="23"/>
    </row>
    <row r="97" spans="1:6" ht="48">
      <c r="A97" s="138"/>
      <c r="B97" s="24" t="s">
        <v>30</v>
      </c>
      <c r="C97" s="26">
        <v>3</v>
      </c>
      <c r="D97" s="31">
        <v>3</v>
      </c>
      <c r="E97" s="31">
        <v>3</v>
      </c>
      <c r="F97" s="23"/>
    </row>
    <row r="98" spans="1:6" ht="60">
      <c r="A98" s="138"/>
      <c r="B98" s="24" t="s">
        <v>31</v>
      </c>
      <c r="C98" s="27">
        <v>-10</v>
      </c>
      <c r="D98" s="31">
        <v>0</v>
      </c>
      <c r="E98" s="31">
        <v>0</v>
      </c>
      <c r="F98" s="23"/>
    </row>
    <row r="99" spans="1:6" ht="60">
      <c r="A99" s="138" t="s">
        <v>32</v>
      </c>
      <c r="B99" s="24" t="s">
        <v>33</v>
      </c>
      <c r="C99" s="26">
        <v>4</v>
      </c>
      <c r="D99" s="31">
        <v>3</v>
      </c>
      <c r="E99" s="31">
        <v>3</v>
      </c>
      <c r="F99" s="23"/>
    </row>
    <row r="100" spans="1:6" ht="24">
      <c r="A100" s="138"/>
      <c r="B100" s="24" t="s">
        <v>34</v>
      </c>
      <c r="C100" s="26">
        <v>2</v>
      </c>
      <c r="D100" s="31">
        <v>2</v>
      </c>
      <c r="E100" s="31">
        <v>2</v>
      </c>
      <c r="F100" s="23"/>
    </row>
    <row r="101" spans="1:6" ht="120">
      <c r="A101" s="138"/>
      <c r="B101" s="76" t="s">
        <v>157</v>
      </c>
      <c r="C101" s="27">
        <v>-2</v>
      </c>
      <c r="D101" s="31">
        <v>0</v>
      </c>
      <c r="E101" s="31">
        <v>0</v>
      </c>
      <c r="F101" s="23"/>
    </row>
    <row r="102" spans="1:6" ht="48">
      <c r="A102" s="138" t="s">
        <v>158</v>
      </c>
      <c r="B102" s="24" t="s">
        <v>35</v>
      </c>
      <c r="C102" s="26">
        <v>3.5</v>
      </c>
      <c r="D102" s="31">
        <v>3.5</v>
      </c>
      <c r="E102" s="31">
        <v>3.5</v>
      </c>
      <c r="F102" s="23"/>
    </row>
    <row r="103" spans="1:6" ht="24">
      <c r="A103" s="138"/>
      <c r="B103" s="24" t="s">
        <v>36</v>
      </c>
      <c r="C103" s="26">
        <v>2.5</v>
      </c>
      <c r="D103" s="31">
        <v>2.5</v>
      </c>
      <c r="E103" s="31">
        <v>2.5</v>
      </c>
      <c r="F103" s="23"/>
    </row>
    <row r="104" spans="1:6" ht="24">
      <c r="A104" s="138"/>
      <c r="B104" s="24" t="s">
        <v>37</v>
      </c>
      <c r="C104" s="26">
        <v>3</v>
      </c>
      <c r="D104" s="31">
        <v>3</v>
      </c>
      <c r="E104" s="31">
        <v>3</v>
      </c>
      <c r="F104" s="23"/>
    </row>
    <row r="105" spans="1:6" ht="132">
      <c r="A105" s="138"/>
      <c r="B105" s="24" t="s">
        <v>38</v>
      </c>
      <c r="C105" s="27">
        <v>-10</v>
      </c>
      <c r="D105" s="31"/>
      <c r="E105" s="31"/>
      <c r="F105" s="23"/>
    </row>
    <row r="106" spans="1:6" ht="60">
      <c r="A106" s="138" t="s">
        <v>39</v>
      </c>
      <c r="B106" s="24" t="s">
        <v>40</v>
      </c>
      <c r="C106" s="26">
        <v>2</v>
      </c>
      <c r="D106" s="31">
        <v>0</v>
      </c>
      <c r="E106" s="31">
        <v>0</v>
      </c>
      <c r="F106" s="23"/>
    </row>
    <row r="107" spans="1:6" ht="48">
      <c r="A107" s="138"/>
      <c r="B107" s="24" t="s">
        <v>41</v>
      </c>
      <c r="C107" s="27">
        <v>-10</v>
      </c>
      <c r="D107" s="31">
        <v>0</v>
      </c>
      <c r="E107" s="31">
        <v>0</v>
      </c>
      <c r="F107" s="23"/>
    </row>
    <row r="108" spans="1:6" ht="108">
      <c r="A108" s="138" t="s">
        <v>159</v>
      </c>
      <c r="B108" s="76" t="s">
        <v>160</v>
      </c>
      <c r="C108" s="26">
        <v>5</v>
      </c>
      <c r="D108" s="31">
        <v>5</v>
      </c>
      <c r="E108" s="31">
        <v>3</v>
      </c>
      <c r="F108" s="23" t="s">
        <v>92</v>
      </c>
    </row>
    <row r="109" spans="1:6" ht="36">
      <c r="A109" s="138"/>
      <c r="B109" s="24" t="s">
        <v>42</v>
      </c>
      <c r="C109" s="26">
        <v>3</v>
      </c>
      <c r="D109" s="31">
        <v>3</v>
      </c>
      <c r="E109" s="31">
        <v>3</v>
      </c>
      <c r="F109" s="23"/>
    </row>
    <row r="110" spans="1:6" ht="156">
      <c r="A110" s="138"/>
      <c r="B110" s="76" t="s">
        <v>161</v>
      </c>
      <c r="C110" s="27">
        <v>-3</v>
      </c>
      <c r="D110" s="31">
        <v>0</v>
      </c>
      <c r="E110" s="31">
        <v>0</v>
      </c>
      <c r="F110" s="23"/>
    </row>
    <row r="111" spans="1:6" ht="108">
      <c r="A111" s="25" t="s">
        <v>43</v>
      </c>
      <c r="B111" s="25" t="s">
        <v>44</v>
      </c>
      <c r="C111" s="28">
        <v>1</v>
      </c>
      <c r="D111" s="31">
        <v>1</v>
      </c>
      <c r="E111" s="31">
        <v>1</v>
      </c>
      <c r="F111" s="23"/>
    </row>
    <row r="112" spans="1:6" ht="24">
      <c r="A112" s="138" t="s">
        <v>45</v>
      </c>
      <c r="B112" s="24" t="s">
        <v>46</v>
      </c>
      <c r="C112" s="26">
        <v>2</v>
      </c>
      <c r="D112" s="31">
        <v>2</v>
      </c>
      <c r="E112" s="31">
        <v>2</v>
      </c>
      <c r="F112" s="23"/>
    </row>
    <row r="113" spans="1:6" ht="24">
      <c r="A113" s="138"/>
      <c r="B113" s="24" t="s">
        <v>47</v>
      </c>
      <c r="C113" s="26">
        <v>2</v>
      </c>
      <c r="D113" s="31">
        <v>2</v>
      </c>
      <c r="E113" s="31">
        <v>2</v>
      </c>
      <c r="F113" s="23"/>
    </row>
    <row r="114" spans="1:6" ht="96">
      <c r="A114" s="138"/>
      <c r="B114" s="24" t="s">
        <v>48</v>
      </c>
      <c r="C114" s="27">
        <v>-3</v>
      </c>
      <c r="D114" s="31">
        <v>0</v>
      </c>
      <c r="E114" s="31">
        <v>0</v>
      </c>
      <c r="F114" s="23"/>
    </row>
    <row r="115" spans="1:6">
      <c r="A115" s="135" t="s">
        <v>49</v>
      </c>
      <c r="B115" s="136"/>
      <c r="C115" s="29">
        <f>C89+C91+C92+C93+C95+C96+C97+C99+C100+C102+C103+C104+C106+C108+C109+C111+C112+C113</f>
        <v>60</v>
      </c>
      <c r="D115" s="29">
        <f t="shared" ref="D115:E115" si="0">D89+D91+D92+D93+D95+D96+D97+D99+D100+D102+D103+D104+D106+D108+D109+D111+D112+D113</f>
        <v>57</v>
      </c>
      <c r="E115" s="29">
        <f t="shared" si="0"/>
        <v>54</v>
      </c>
      <c r="F115" s="23"/>
    </row>
    <row r="117" spans="1:6" ht="65.25" customHeight="1">
      <c r="A117" s="137" t="s">
        <v>165</v>
      </c>
      <c r="B117" s="137"/>
      <c r="C117" s="137"/>
      <c r="D117" s="137"/>
      <c r="E117" s="137"/>
      <c r="F117" s="137"/>
    </row>
    <row r="118" spans="1:6">
      <c r="A118" s="1"/>
      <c r="B118" s="1"/>
      <c r="C118" s="1"/>
      <c r="D118" s="1"/>
      <c r="E118" s="1"/>
      <c r="F118" s="1"/>
    </row>
    <row r="119" spans="1:6" ht="48">
      <c r="A119" s="21" t="s">
        <v>15</v>
      </c>
      <c r="B119" s="21" t="s">
        <v>16</v>
      </c>
      <c r="C119" s="21" t="s">
        <v>17</v>
      </c>
      <c r="D119" s="30" t="s">
        <v>50</v>
      </c>
      <c r="E119" s="30" t="s">
        <v>51</v>
      </c>
      <c r="F119" s="30" t="s">
        <v>52</v>
      </c>
    </row>
    <row r="120" spans="1:6">
      <c r="A120" s="139" t="s">
        <v>94</v>
      </c>
      <c r="B120" s="140"/>
      <c r="C120" s="140"/>
      <c r="D120" s="140"/>
      <c r="E120" s="140"/>
      <c r="F120" s="141"/>
    </row>
    <row r="121" spans="1:6" ht="36">
      <c r="A121" s="138" t="s">
        <v>18</v>
      </c>
      <c r="B121" s="23" t="s">
        <v>19</v>
      </c>
      <c r="C121" s="26">
        <v>10</v>
      </c>
      <c r="D121" s="31">
        <v>10</v>
      </c>
      <c r="E121" s="31">
        <v>10</v>
      </c>
      <c r="F121" s="23"/>
    </row>
    <row r="122" spans="1:6" ht="84">
      <c r="A122" s="138"/>
      <c r="B122" s="23" t="s">
        <v>20</v>
      </c>
      <c r="C122" s="27">
        <v>-5</v>
      </c>
      <c r="D122" s="31">
        <v>0</v>
      </c>
      <c r="E122" s="31">
        <v>0</v>
      </c>
      <c r="F122" s="23"/>
    </row>
    <row r="123" spans="1:6" ht="36">
      <c r="A123" s="138" t="s">
        <v>21</v>
      </c>
      <c r="B123" s="23" t="s">
        <v>22</v>
      </c>
      <c r="C123" s="26">
        <v>3</v>
      </c>
      <c r="D123" s="31">
        <v>3</v>
      </c>
      <c r="E123" s="31">
        <v>3</v>
      </c>
      <c r="F123" s="23"/>
    </row>
    <row r="124" spans="1:6" ht="48">
      <c r="A124" s="138"/>
      <c r="B124" s="23" t="s">
        <v>23</v>
      </c>
      <c r="C124" s="26">
        <v>3</v>
      </c>
      <c r="D124" s="31">
        <v>3</v>
      </c>
      <c r="E124" s="31">
        <v>3</v>
      </c>
      <c r="F124" s="23"/>
    </row>
    <row r="125" spans="1:6" ht="60">
      <c r="A125" s="138" t="s">
        <v>91</v>
      </c>
      <c r="B125" s="24" t="s">
        <v>25</v>
      </c>
      <c r="C125" s="26">
        <v>4</v>
      </c>
      <c r="D125" s="31">
        <v>4</v>
      </c>
      <c r="E125" s="31">
        <v>4</v>
      </c>
      <c r="F125" s="23"/>
    </row>
    <row r="126" spans="1:6" ht="36">
      <c r="A126" s="138"/>
      <c r="B126" s="24" t="s">
        <v>26</v>
      </c>
      <c r="C126" s="27">
        <v>-4</v>
      </c>
      <c r="D126" s="31">
        <v>0</v>
      </c>
      <c r="E126" s="31">
        <v>0</v>
      </c>
      <c r="F126" s="23"/>
    </row>
    <row r="127" spans="1:6" ht="36">
      <c r="A127" s="138" t="s">
        <v>27</v>
      </c>
      <c r="B127" s="24" t="s">
        <v>28</v>
      </c>
      <c r="C127" s="26">
        <v>4</v>
      </c>
      <c r="D127" s="31">
        <v>4</v>
      </c>
      <c r="E127" s="31">
        <v>4</v>
      </c>
      <c r="F127" s="32"/>
    </row>
    <row r="128" spans="1:6" ht="72">
      <c r="A128" s="138"/>
      <c r="B128" s="24" t="s">
        <v>29</v>
      </c>
      <c r="C128" s="26">
        <v>3</v>
      </c>
      <c r="D128" s="31">
        <v>3</v>
      </c>
      <c r="E128" s="31">
        <v>3</v>
      </c>
      <c r="F128" s="23"/>
    </row>
    <row r="129" spans="1:6" ht="48">
      <c r="A129" s="138"/>
      <c r="B129" s="24" t="s">
        <v>30</v>
      </c>
      <c r="C129" s="26">
        <v>3</v>
      </c>
      <c r="D129" s="31">
        <v>3</v>
      </c>
      <c r="E129" s="31">
        <v>3</v>
      </c>
      <c r="F129" s="23"/>
    </row>
    <row r="130" spans="1:6" ht="60">
      <c r="A130" s="138"/>
      <c r="B130" s="24" t="s">
        <v>31</v>
      </c>
      <c r="C130" s="27">
        <v>-10</v>
      </c>
      <c r="D130" s="31">
        <v>0</v>
      </c>
      <c r="E130" s="31">
        <v>0</v>
      </c>
      <c r="F130" s="23"/>
    </row>
    <row r="131" spans="1:6" ht="126.75" customHeight="1">
      <c r="A131" s="138" t="s">
        <v>32</v>
      </c>
      <c r="B131" s="24" t="s">
        <v>33</v>
      </c>
      <c r="C131" s="26">
        <v>4</v>
      </c>
      <c r="D131" s="31">
        <v>4</v>
      </c>
      <c r="E131" s="31">
        <v>1</v>
      </c>
      <c r="F131" s="23" t="s">
        <v>199</v>
      </c>
    </row>
    <row r="132" spans="1:6" ht="24">
      <c r="A132" s="138"/>
      <c r="B132" s="24" t="s">
        <v>34</v>
      </c>
      <c r="C132" s="26">
        <v>2</v>
      </c>
      <c r="D132" s="31">
        <v>2</v>
      </c>
      <c r="E132" s="31">
        <v>2</v>
      </c>
      <c r="F132" s="23"/>
    </row>
    <row r="133" spans="1:6" ht="120">
      <c r="A133" s="138"/>
      <c r="B133" s="76" t="s">
        <v>157</v>
      </c>
      <c r="C133" s="27">
        <v>-2</v>
      </c>
      <c r="D133" s="31">
        <v>0</v>
      </c>
      <c r="E133" s="31">
        <v>0</v>
      </c>
      <c r="F133" s="23"/>
    </row>
    <row r="134" spans="1:6" ht="48">
      <c r="A134" s="138" t="s">
        <v>158</v>
      </c>
      <c r="B134" s="24" t="s">
        <v>35</v>
      </c>
      <c r="C134" s="26">
        <v>3.5</v>
      </c>
      <c r="D134" s="31">
        <v>3.5</v>
      </c>
      <c r="E134" s="31">
        <v>3.5</v>
      </c>
      <c r="F134" s="23"/>
    </row>
    <row r="135" spans="1:6" ht="24">
      <c r="A135" s="138"/>
      <c r="B135" s="24" t="s">
        <v>36</v>
      </c>
      <c r="C135" s="26">
        <v>2.5</v>
      </c>
      <c r="D135" s="31">
        <v>2.5</v>
      </c>
      <c r="E135" s="31">
        <v>2.5</v>
      </c>
      <c r="F135" s="23"/>
    </row>
    <row r="136" spans="1:6" ht="24">
      <c r="A136" s="138"/>
      <c r="B136" s="24" t="s">
        <v>37</v>
      </c>
      <c r="C136" s="26">
        <v>3</v>
      </c>
      <c r="D136" s="31">
        <v>3</v>
      </c>
      <c r="E136" s="31">
        <v>3</v>
      </c>
      <c r="F136" s="23"/>
    </row>
    <row r="137" spans="1:6" ht="132">
      <c r="A137" s="138"/>
      <c r="B137" s="24" t="s">
        <v>38</v>
      </c>
      <c r="C137" s="27">
        <v>-10</v>
      </c>
      <c r="D137" s="31">
        <v>0</v>
      </c>
      <c r="E137" s="31"/>
      <c r="F137" s="23"/>
    </row>
    <row r="138" spans="1:6" ht="60">
      <c r="A138" s="138" t="s">
        <v>39</v>
      </c>
      <c r="B138" s="24" t="s">
        <v>40</v>
      </c>
      <c r="C138" s="26">
        <v>2</v>
      </c>
      <c r="D138" s="31">
        <v>2</v>
      </c>
      <c r="E138" s="31">
        <v>0</v>
      </c>
      <c r="F138" s="23"/>
    </row>
    <row r="139" spans="1:6" ht="48">
      <c r="A139" s="138"/>
      <c r="B139" s="24" t="s">
        <v>41</v>
      </c>
      <c r="C139" s="27">
        <v>-10</v>
      </c>
      <c r="D139" s="31">
        <v>0</v>
      </c>
      <c r="E139" s="31">
        <v>0</v>
      </c>
      <c r="F139" s="23"/>
    </row>
    <row r="140" spans="1:6" ht="161.25" customHeight="1">
      <c r="A140" s="138" t="s">
        <v>159</v>
      </c>
      <c r="B140" s="76" t="s">
        <v>160</v>
      </c>
      <c r="C140" s="26">
        <v>5</v>
      </c>
      <c r="D140" s="31">
        <v>5</v>
      </c>
      <c r="E140" s="31">
        <v>2</v>
      </c>
      <c r="F140" s="23" t="s">
        <v>95</v>
      </c>
    </row>
    <row r="141" spans="1:6" ht="36">
      <c r="A141" s="138"/>
      <c r="B141" s="24" t="s">
        <v>42</v>
      </c>
      <c r="C141" s="26">
        <v>3</v>
      </c>
      <c r="D141" s="31">
        <v>3</v>
      </c>
      <c r="E141" s="31">
        <v>3</v>
      </c>
      <c r="F141" s="23"/>
    </row>
    <row r="142" spans="1:6" ht="156">
      <c r="A142" s="138"/>
      <c r="B142" s="76" t="s">
        <v>161</v>
      </c>
      <c r="C142" s="27">
        <v>-3</v>
      </c>
      <c r="D142" s="31">
        <v>0</v>
      </c>
      <c r="E142" s="31">
        <v>0</v>
      </c>
      <c r="F142" s="23"/>
    </row>
    <row r="143" spans="1:6" ht="108">
      <c r="A143" s="25" t="s">
        <v>43</v>
      </c>
      <c r="B143" s="25" t="s">
        <v>44</v>
      </c>
      <c r="C143" s="28">
        <v>1</v>
      </c>
      <c r="D143" s="31">
        <v>1</v>
      </c>
      <c r="E143" s="31">
        <v>1</v>
      </c>
      <c r="F143" s="23"/>
    </row>
    <row r="144" spans="1:6" ht="24">
      <c r="A144" s="138" t="s">
        <v>45</v>
      </c>
      <c r="B144" s="24" t="s">
        <v>46</v>
      </c>
      <c r="C144" s="26">
        <v>2</v>
      </c>
      <c r="D144" s="31">
        <v>2</v>
      </c>
      <c r="E144" s="31">
        <v>2</v>
      </c>
      <c r="F144" s="23"/>
    </row>
    <row r="145" spans="1:6" ht="24">
      <c r="A145" s="138"/>
      <c r="B145" s="24" t="s">
        <v>47</v>
      </c>
      <c r="C145" s="26">
        <v>2</v>
      </c>
      <c r="D145" s="31">
        <v>2</v>
      </c>
      <c r="E145" s="31">
        <v>2</v>
      </c>
      <c r="F145" s="23"/>
    </row>
    <row r="146" spans="1:6" ht="100.5" customHeight="1">
      <c r="A146" s="138"/>
      <c r="B146" s="24" t="s">
        <v>48</v>
      </c>
      <c r="C146" s="27">
        <v>-3</v>
      </c>
      <c r="D146" s="31">
        <v>0</v>
      </c>
      <c r="E146" s="31">
        <v>0</v>
      </c>
      <c r="F146" s="23"/>
    </row>
    <row r="147" spans="1:6">
      <c r="A147" s="135" t="s">
        <v>49</v>
      </c>
      <c r="B147" s="136"/>
      <c r="C147" s="29">
        <f>C121+C123+C124+C125+C127+C128+C129+C131+C132+C134+C135+C136+C138+C140+C141+C143+C144+C145</f>
        <v>60</v>
      </c>
      <c r="D147" s="29">
        <f t="shared" ref="D147:E147" si="1">D121+D123+D124+D125+D127+D128+D129+D131+D132+D134+D135+D136+D138+D140+D141+D143+D144+D145</f>
        <v>60</v>
      </c>
      <c r="E147" s="29">
        <f t="shared" si="1"/>
        <v>52</v>
      </c>
      <c r="F147" s="23"/>
    </row>
    <row r="149" spans="1:6" ht="61.5" customHeight="1">
      <c r="A149" s="137" t="s">
        <v>166</v>
      </c>
      <c r="B149" s="137"/>
      <c r="C149" s="137"/>
      <c r="D149" s="137"/>
      <c r="E149" s="137"/>
      <c r="F149" s="137"/>
    </row>
    <row r="150" spans="1:6">
      <c r="A150" s="1"/>
      <c r="B150" s="1"/>
      <c r="C150" s="1"/>
      <c r="D150" s="1"/>
      <c r="E150" s="1"/>
      <c r="F150" s="1"/>
    </row>
    <row r="151" spans="1:6" ht="48">
      <c r="A151" s="21" t="s">
        <v>15</v>
      </c>
      <c r="B151" s="21" t="s">
        <v>16</v>
      </c>
      <c r="C151" s="21" t="s">
        <v>17</v>
      </c>
      <c r="D151" s="30" t="s">
        <v>50</v>
      </c>
      <c r="E151" s="30" t="s">
        <v>51</v>
      </c>
      <c r="F151" s="30" t="s">
        <v>52</v>
      </c>
    </row>
    <row r="152" spans="1:6">
      <c r="A152" s="139" t="s">
        <v>96</v>
      </c>
      <c r="B152" s="140"/>
      <c r="C152" s="140"/>
      <c r="D152" s="140"/>
      <c r="E152" s="140"/>
      <c r="F152" s="141"/>
    </row>
    <row r="153" spans="1:6" ht="36">
      <c r="A153" s="138" t="s">
        <v>18</v>
      </c>
      <c r="B153" s="23" t="s">
        <v>19</v>
      </c>
      <c r="C153" s="26">
        <v>10</v>
      </c>
      <c r="D153" s="31">
        <v>10</v>
      </c>
      <c r="E153" s="31">
        <v>10</v>
      </c>
      <c r="F153" s="23"/>
    </row>
    <row r="154" spans="1:6" ht="84">
      <c r="A154" s="138"/>
      <c r="B154" s="23" t="s">
        <v>20</v>
      </c>
      <c r="C154" s="27">
        <v>-5</v>
      </c>
      <c r="D154" s="31">
        <v>0</v>
      </c>
      <c r="E154" s="31">
        <v>0</v>
      </c>
      <c r="F154" s="23"/>
    </row>
    <row r="155" spans="1:6" ht="36">
      <c r="A155" s="138" t="s">
        <v>21</v>
      </c>
      <c r="B155" s="23" t="s">
        <v>22</v>
      </c>
      <c r="C155" s="26">
        <v>3</v>
      </c>
      <c r="D155" s="31">
        <v>3</v>
      </c>
      <c r="E155" s="31">
        <v>3</v>
      </c>
      <c r="F155" s="23"/>
    </row>
    <row r="156" spans="1:6" ht="48">
      <c r="A156" s="138"/>
      <c r="B156" s="23" t="s">
        <v>23</v>
      </c>
      <c r="C156" s="26">
        <v>3</v>
      </c>
      <c r="D156" s="31">
        <v>3</v>
      </c>
      <c r="E156" s="31">
        <v>3</v>
      </c>
      <c r="F156" s="23"/>
    </row>
    <row r="157" spans="1:6" ht="60">
      <c r="A157" s="138" t="s">
        <v>91</v>
      </c>
      <c r="B157" s="24" t="s">
        <v>25</v>
      </c>
      <c r="C157" s="26">
        <v>4</v>
      </c>
      <c r="D157" s="31">
        <v>4</v>
      </c>
      <c r="E157" s="31">
        <v>4</v>
      </c>
      <c r="F157" s="23"/>
    </row>
    <row r="158" spans="1:6" ht="36">
      <c r="A158" s="138"/>
      <c r="B158" s="24" t="s">
        <v>26</v>
      </c>
      <c r="C158" s="27">
        <v>-4</v>
      </c>
      <c r="D158" s="31">
        <v>0</v>
      </c>
      <c r="E158" s="31">
        <v>0</v>
      </c>
      <c r="F158" s="23"/>
    </row>
    <row r="159" spans="1:6" ht="36">
      <c r="A159" s="138" t="s">
        <v>27</v>
      </c>
      <c r="B159" s="24" t="s">
        <v>28</v>
      </c>
      <c r="C159" s="26">
        <v>4</v>
      </c>
      <c r="D159" s="31">
        <v>4</v>
      </c>
      <c r="E159" s="31">
        <v>4</v>
      </c>
      <c r="F159" s="32"/>
    </row>
    <row r="160" spans="1:6" ht="72">
      <c r="A160" s="138"/>
      <c r="B160" s="24" t="s">
        <v>29</v>
      </c>
      <c r="C160" s="26">
        <v>3</v>
      </c>
      <c r="D160" s="31">
        <v>3</v>
      </c>
      <c r="E160" s="31">
        <v>3</v>
      </c>
      <c r="F160" s="23"/>
    </row>
    <row r="161" spans="1:6" ht="48">
      <c r="A161" s="138"/>
      <c r="B161" s="24" t="s">
        <v>30</v>
      </c>
      <c r="C161" s="26">
        <v>3</v>
      </c>
      <c r="D161" s="31">
        <v>3</v>
      </c>
      <c r="E161" s="31">
        <v>3</v>
      </c>
      <c r="F161" s="23"/>
    </row>
    <row r="162" spans="1:6" ht="60">
      <c r="A162" s="138"/>
      <c r="B162" s="24" t="s">
        <v>31</v>
      </c>
      <c r="C162" s="27">
        <v>-10</v>
      </c>
      <c r="D162" s="31">
        <v>0</v>
      </c>
      <c r="E162" s="31">
        <v>0</v>
      </c>
      <c r="F162" s="23"/>
    </row>
    <row r="163" spans="1:6" ht="69.75" customHeight="1">
      <c r="A163" s="138" t="s">
        <v>32</v>
      </c>
      <c r="B163" s="24" t="s">
        <v>33</v>
      </c>
      <c r="C163" s="26">
        <v>4</v>
      </c>
      <c r="D163" s="31">
        <v>4</v>
      </c>
      <c r="E163" s="31">
        <v>3</v>
      </c>
      <c r="F163" s="23" t="s">
        <v>97</v>
      </c>
    </row>
    <row r="164" spans="1:6" ht="24">
      <c r="A164" s="138"/>
      <c r="B164" s="24" t="s">
        <v>34</v>
      </c>
      <c r="C164" s="26">
        <v>2</v>
      </c>
      <c r="D164" s="31">
        <v>2</v>
      </c>
      <c r="E164" s="31">
        <v>2</v>
      </c>
      <c r="F164" s="23"/>
    </row>
    <row r="165" spans="1:6" ht="120">
      <c r="A165" s="138"/>
      <c r="B165" s="76" t="s">
        <v>157</v>
      </c>
      <c r="C165" s="27">
        <v>-2</v>
      </c>
      <c r="D165" s="31">
        <v>0</v>
      </c>
      <c r="E165" s="31">
        <v>0</v>
      </c>
      <c r="F165" s="23"/>
    </row>
    <row r="166" spans="1:6" ht="48">
      <c r="A166" s="138" t="s">
        <v>158</v>
      </c>
      <c r="B166" s="24" t="s">
        <v>35</v>
      </c>
      <c r="C166" s="26">
        <v>3.5</v>
      </c>
      <c r="D166" s="31">
        <v>3.5</v>
      </c>
      <c r="E166" s="31">
        <v>3.5</v>
      </c>
      <c r="F166" s="23"/>
    </row>
    <row r="167" spans="1:6" ht="24">
      <c r="A167" s="138"/>
      <c r="B167" s="24" t="s">
        <v>36</v>
      </c>
      <c r="C167" s="26">
        <v>2.5</v>
      </c>
      <c r="D167" s="31">
        <v>2.5</v>
      </c>
      <c r="E167" s="31">
        <v>2.5</v>
      </c>
      <c r="F167" s="23"/>
    </row>
    <row r="168" spans="1:6" ht="24">
      <c r="A168" s="138"/>
      <c r="B168" s="24" t="s">
        <v>37</v>
      </c>
      <c r="C168" s="26">
        <v>3</v>
      </c>
      <c r="D168" s="31">
        <v>3</v>
      </c>
      <c r="E168" s="31">
        <v>3</v>
      </c>
      <c r="F168" s="23"/>
    </row>
    <row r="169" spans="1:6" ht="132">
      <c r="A169" s="138"/>
      <c r="B169" s="24" t="s">
        <v>38</v>
      </c>
      <c r="C169" s="27">
        <v>-10</v>
      </c>
      <c r="D169" s="31">
        <v>0</v>
      </c>
      <c r="E169" s="31"/>
      <c r="F169" s="23"/>
    </row>
    <row r="170" spans="1:6" ht="60">
      <c r="A170" s="138" t="s">
        <v>39</v>
      </c>
      <c r="B170" s="24" t="s">
        <v>40</v>
      </c>
      <c r="C170" s="26">
        <v>2</v>
      </c>
      <c r="D170" s="31">
        <v>2</v>
      </c>
      <c r="E170" s="31">
        <v>2</v>
      </c>
      <c r="F170" s="23"/>
    </row>
    <row r="171" spans="1:6" ht="48">
      <c r="A171" s="138"/>
      <c r="B171" s="24" t="s">
        <v>41</v>
      </c>
      <c r="C171" s="27">
        <v>-10</v>
      </c>
      <c r="D171" s="31">
        <v>0</v>
      </c>
      <c r="E171" s="31">
        <v>0</v>
      </c>
      <c r="F171" s="23"/>
    </row>
    <row r="172" spans="1:6" ht="126.75" customHeight="1">
      <c r="A172" s="138" t="s">
        <v>159</v>
      </c>
      <c r="B172" s="76" t="s">
        <v>160</v>
      </c>
      <c r="C172" s="26">
        <v>5</v>
      </c>
      <c r="D172" s="31">
        <v>5</v>
      </c>
      <c r="E172" s="31">
        <v>3</v>
      </c>
      <c r="F172" s="23" t="s">
        <v>98</v>
      </c>
    </row>
    <row r="173" spans="1:6" ht="36">
      <c r="A173" s="138"/>
      <c r="B173" s="24" t="s">
        <v>42</v>
      </c>
      <c r="C173" s="26">
        <v>3</v>
      </c>
      <c r="D173" s="31">
        <v>3</v>
      </c>
      <c r="E173" s="31">
        <v>3</v>
      </c>
      <c r="F173" s="23"/>
    </row>
    <row r="174" spans="1:6" ht="156">
      <c r="A174" s="138"/>
      <c r="B174" s="76" t="s">
        <v>161</v>
      </c>
      <c r="C174" s="27">
        <v>-3</v>
      </c>
      <c r="D174" s="31">
        <v>0</v>
      </c>
      <c r="E174" s="31">
        <v>0</v>
      </c>
      <c r="F174" s="23"/>
    </row>
    <row r="175" spans="1:6" ht="108">
      <c r="A175" s="25" t="s">
        <v>43</v>
      </c>
      <c r="B175" s="25" t="s">
        <v>44</v>
      </c>
      <c r="C175" s="28">
        <v>1</v>
      </c>
      <c r="D175" s="31">
        <v>1</v>
      </c>
      <c r="E175" s="31">
        <v>1</v>
      </c>
      <c r="F175" s="23"/>
    </row>
    <row r="176" spans="1:6" ht="24">
      <c r="A176" s="138" t="s">
        <v>45</v>
      </c>
      <c r="B176" s="24" t="s">
        <v>46</v>
      </c>
      <c r="C176" s="26">
        <v>2</v>
      </c>
      <c r="D176" s="31">
        <v>2</v>
      </c>
      <c r="E176" s="31">
        <v>2</v>
      </c>
      <c r="F176" s="23"/>
    </row>
    <row r="177" spans="1:15" ht="24">
      <c r="A177" s="138"/>
      <c r="B177" s="24" t="s">
        <v>47</v>
      </c>
      <c r="C177" s="26">
        <v>2</v>
      </c>
      <c r="D177" s="31">
        <v>2</v>
      </c>
      <c r="E177" s="31">
        <v>2</v>
      </c>
      <c r="F177" s="23"/>
    </row>
    <row r="178" spans="1:15" ht="96">
      <c r="A178" s="138"/>
      <c r="B178" s="24" t="s">
        <v>48</v>
      </c>
      <c r="C178" s="27">
        <v>-3</v>
      </c>
      <c r="D178" s="31">
        <v>0</v>
      </c>
      <c r="E178" s="31">
        <v>0</v>
      </c>
      <c r="F178" s="23"/>
    </row>
    <row r="179" spans="1:15">
      <c r="A179" s="135" t="s">
        <v>49</v>
      </c>
      <c r="B179" s="136"/>
      <c r="C179" s="29">
        <f>C153+C155+C156+C157+C159+C160+C161+C163+C164+C166+C167+C168+C170+C172+C173+C175+C176+C177</f>
        <v>60</v>
      </c>
      <c r="D179" s="29">
        <f t="shared" ref="D179:E179" si="2">D153+D155+D156+D157+D159+D160+D161+D163+D164+D166+D167+D168+D170+D172+D173+D175+D176+D177</f>
        <v>60</v>
      </c>
      <c r="E179" s="29">
        <f t="shared" si="2"/>
        <v>57</v>
      </c>
      <c r="F179" s="23"/>
    </row>
    <row r="181" spans="1:15" ht="56.25" customHeight="1">
      <c r="A181" s="137" t="s">
        <v>101</v>
      </c>
      <c r="B181" s="137"/>
      <c r="C181" s="137"/>
      <c r="D181" s="137"/>
      <c r="E181" s="137"/>
      <c r="F181" s="137"/>
    </row>
    <row r="182" spans="1:15">
      <c r="C182" s="1"/>
      <c r="E182" s="1"/>
    </row>
    <row r="183" spans="1:15" ht="21.75" customHeight="1">
      <c r="A183" s="137" t="s">
        <v>13</v>
      </c>
      <c r="B183" s="137"/>
      <c r="C183" s="137"/>
      <c r="D183" s="137"/>
      <c r="E183" s="137"/>
      <c r="F183" s="137"/>
    </row>
    <row r="184" spans="1:15" ht="59.25" customHeight="1">
      <c r="A184" s="137" t="s">
        <v>102</v>
      </c>
      <c r="B184" s="137"/>
      <c r="C184" s="137"/>
      <c r="D184" s="137"/>
      <c r="E184" s="137"/>
      <c r="F184" s="137"/>
    </row>
    <row r="186" spans="1:15" ht="51" customHeight="1">
      <c r="A186" s="137" t="s">
        <v>193</v>
      </c>
      <c r="B186" s="137"/>
      <c r="C186" s="137"/>
      <c r="D186" s="137"/>
      <c r="E186" s="137"/>
      <c r="F186" s="137"/>
    </row>
    <row r="188" spans="1:15">
      <c r="A188" s="133" t="s">
        <v>144</v>
      </c>
      <c r="B188" s="133"/>
      <c r="C188" s="133"/>
      <c r="D188" s="133"/>
      <c r="E188" s="133"/>
      <c r="F188" s="133"/>
    </row>
    <row r="190" spans="1:15" ht="40.5" customHeight="1">
      <c r="A190" s="134" t="s">
        <v>145</v>
      </c>
      <c r="B190" s="134"/>
      <c r="C190" s="134"/>
      <c r="D190" s="134"/>
      <c r="E190" s="134"/>
      <c r="F190" s="134"/>
    </row>
    <row r="192" spans="1:15" s="90" customFormat="1" ht="94.5">
      <c r="A192" s="94" t="s">
        <v>148</v>
      </c>
      <c r="B192" s="94" t="s">
        <v>154</v>
      </c>
      <c r="C192" s="94" t="s">
        <v>146</v>
      </c>
      <c r="D192" s="94" t="s">
        <v>153</v>
      </c>
      <c r="E192" s="89"/>
      <c r="F192" s="89"/>
      <c r="G192" s="89" t="s">
        <v>167</v>
      </c>
      <c r="H192" s="89"/>
      <c r="I192" s="89"/>
      <c r="J192" s="89"/>
      <c r="K192" s="89"/>
      <c r="L192" s="89"/>
      <c r="M192" s="89"/>
      <c r="N192" s="89"/>
      <c r="O192" s="89"/>
    </row>
    <row r="193" spans="1:8">
      <c r="A193" s="88" t="s">
        <v>147</v>
      </c>
      <c r="B193" s="91">
        <f>E51</f>
        <v>51</v>
      </c>
      <c r="C193" s="92" t="e">
        <f>л!#REF!</f>
        <v>#REF!</v>
      </c>
      <c r="D193" s="93" t="e">
        <f>C193+B193</f>
        <v>#REF!</v>
      </c>
      <c r="G193" s="3">
        <v>154.85</v>
      </c>
      <c r="H193" s="95" t="e">
        <f>G193*D193</f>
        <v>#REF!</v>
      </c>
    </row>
    <row r="194" spans="1:8">
      <c r="A194" s="88" t="s">
        <v>149</v>
      </c>
      <c r="B194" s="91">
        <f>E83</f>
        <v>60</v>
      </c>
      <c r="C194" s="92" t="e">
        <f>у!#REF!</f>
        <v>#REF!</v>
      </c>
      <c r="D194" s="93" t="e">
        <f t="shared" ref="D194:D197" si="3">C194+B194</f>
        <v>#REF!</v>
      </c>
      <c r="G194" s="3">
        <v>144.85</v>
      </c>
      <c r="H194" s="95" t="e">
        <f t="shared" ref="H194:H197" si="4">G194*D194</f>
        <v>#REF!</v>
      </c>
    </row>
    <row r="195" spans="1:8">
      <c r="A195" s="88" t="s">
        <v>150</v>
      </c>
      <c r="B195" s="91">
        <f>E115</f>
        <v>54</v>
      </c>
      <c r="C195" s="92" t="e">
        <f>в!#REF!</f>
        <v>#REF!</v>
      </c>
      <c r="D195" s="93" t="e">
        <f t="shared" si="3"/>
        <v>#REF!</v>
      </c>
      <c r="G195" s="3">
        <v>111.56</v>
      </c>
      <c r="H195" s="95" t="e">
        <f t="shared" si="4"/>
        <v>#REF!</v>
      </c>
    </row>
    <row r="196" spans="1:8">
      <c r="A196" s="88" t="s">
        <v>151</v>
      </c>
      <c r="B196" s="91">
        <f>E147</f>
        <v>52</v>
      </c>
      <c r="C196" s="92" t="e">
        <f>к!#REF!</f>
        <v>#REF!</v>
      </c>
      <c r="D196" s="93" t="e">
        <f t="shared" si="3"/>
        <v>#REF!</v>
      </c>
      <c r="G196" s="3">
        <v>110.56</v>
      </c>
      <c r="H196" s="95" t="e">
        <f t="shared" si="4"/>
        <v>#REF!</v>
      </c>
    </row>
    <row r="197" spans="1:8">
      <c r="A197" s="88" t="s">
        <v>152</v>
      </c>
      <c r="B197" s="91">
        <f>E179</f>
        <v>57</v>
      </c>
      <c r="C197" s="92" t="e">
        <f>ц!#REF!</f>
        <v>#REF!</v>
      </c>
      <c r="D197" s="93" t="e">
        <f t="shared" si="3"/>
        <v>#REF!</v>
      </c>
      <c r="G197" s="3">
        <v>107.87</v>
      </c>
      <c r="H197" s="95" t="e">
        <f t="shared" si="4"/>
        <v>#REF!</v>
      </c>
    </row>
    <row r="199" spans="1:8">
      <c r="A199" s="3" t="s">
        <v>200</v>
      </c>
      <c r="B199" s="3" t="s">
        <v>201</v>
      </c>
    </row>
    <row r="201" spans="1:8" ht="21.75" customHeight="1">
      <c r="A201" s="3" t="s">
        <v>0</v>
      </c>
      <c r="B201" s="18" t="s">
        <v>3</v>
      </c>
    </row>
    <row r="202" spans="1:8" ht="21.75" customHeight="1">
      <c r="A202" s="17" t="s">
        <v>9</v>
      </c>
      <c r="B202" s="18" t="s">
        <v>4</v>
      </c>
    </row>
    <row r="203" spans="1:8" ht="21.75" customHeight="1">
      <c r="A203" s="17" t="s">
        <v>9</v>
      </c>
      <c r="B203" s="19" t="s">
        <v>10</v>
      </c>
    </row>
    <row r="204" spans="1:8" ht="21.75" customHeight="1">
      <c r="A204" s="3" t="s">
        <v>1</v>
      </c>
      <c r="B204" s="18" t="s">
        <v>11</v>
      </c>
    </row>
  </sheetData>
  <mergeCells count="74">
    <mergeCell ref="A17:F17"/>
    <mergeCell ref="A18:F18"/>
    <mergeCell ref="A19:F19"/>
    <mergeCell ref="A25:A26"/>
    <mergeCell ref="A27:A28"/>
    <mergeCell ref="A1:F1"/>
    <mergeCell ref="A3:F3"/>
    <mergeCell ref="A4:F4"/>
    <mergeCell ref="A14:F14"/>
    <mergeCell ref="A15:F15"/>
    <mergeCell ref="A51:B51"/>
    <mergeCell ref="A24:F24"/>
    <mergeCell ref="A21:F21"/>
    <mergeCell ref="A53:F53"/>
    <mergeCell ref="A56:F56"/>
    <mergeCell ref="A35:A37"/>
    <mergeCell ref="A38:A41"/>
    <mergeCell ref="A42:A43"/>
    <mergeCell ref="A44:A46"/>
    <mergeCell ref="A48:A50"/>
    <mergeCell ref="A29:A30"/>
    <mergeCell ref="A31:A34"/>
    <mergeCell ref="A57:A58"/>
    <mergeCell ref="A59:A60"/>
    <mergeCell ref="A61:A62"/>
    <mergeCell ref="A63:A66"/>
    <mergeCell ref="A67:A69"/>
    <mergeCell ref="A70:A73"/>
    <mergeCell ref="A74:A75"/>
    <mergeCell ref="A76:A78"/>
    <mergeCell ref="A80:A82"/>
    <mergeCell ref="A83:B83"/>
    <mergeCell ref="A85:F85"/>
    <mergeCell ref="A88:F88"/>
    <mergeCell ref="A89:A90"/>
    <mergeCell ref="A91:A92"/>
    <mergeCell ref="A93:A94"/>
    <mergeCell ref="A95:A98"/>
    <mergeCell ref="A99:A101"/>
    <mergeCell ref="A102:A105"/>
    <mergeCell ref="A106:A107"/>
    <mergeCell ref="A108:A110"/>
    <mergeCell ref="A112:A114"/>
    <mergeCell ref="A115:B115"/>
    <mergeCell ref="A117:F117"/>
    <mergeCell ref="A120:F120"/>
    <mergeCell ref="A121:A122"/>
    <mergeCell ref="A123:A124"/>
    <mergeCell ref="A125:A126"/>
    <mergeCell ref="A127:A130"/>
    <mergeCell ref="A131:A133"/>
    <mergeCell ref="A134:A137"/>
    <mergeCell ref="A138:A139"/>
    <mergeCell ref="A140:A142"/>
    <mergeCell ref="A144:A146"/>
    <mergeCell ref="A147:B147"/>
    <mergeCell ref="A149:F149"/>
    <mergeCell ref="A152:F152"/>
    <mergeCell ref="A153:A154"/>
    <mergeCell ref="A155:A156"/>
    <mergeCell ref="A157:A158"/>
    <mergeCell ref="A159:A162"/>
    <mergeCell ref="A163:A165"/>
    <mergeCell ref="A166:A169"/>
    <mergeCell ref="A170:A171"/>
    <mergeCell ref="A172:A174"/>
    <mergeCell ref="A176:A178"/>
    <mergeCell ref="A188:F188"/>
    <mergeCell ref="A190:F190"/>
    <mergeCell ref="A179:B179"/>
    <mergeCell ref="A181:F181"/>
    <mergeCell ref="A183:F183"/>
    <mergeCell ref="A184:F184"/>
    <mergeCell ref="A186:F186"/>
  </mergeCells>
  <pageMargins left="0.70866141732283472" right="0.70866141732283472" top="0.35433070866141736" bottom="0.35433070866141736" header="0.31496062992125984" footer="0.31496062992125984"/>
  <pageSetup paperSize="9" scale="53" fitToHeight="7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87"/>
  <sheetViews>
    <sheetView zoomScale="65" zoomScaleNormal="65" workbookViewId="0">
      <selection activeCell="A2" sqref="A2:H2"/>
    </sheetView>
  </sheetViews>
  <sheetFormatPr defaultRowHeight="15"/>
  <cols>
    <col min="1" max="1" width="30.5703125" style="68" customWidth="1"/>
    <col min="2" max="2" width="39.42578125" style="68" customWidth="1"/>
    <col min="3" max="3" width="20.140625" style="63" customWidth="1"/>
    <col min="4" max="4" width="16.140625" style="63" customWidth="1"/>
    <col min="5" max="5" width="20" style="63" customWidth="1"/>
    <col min="6" max="6" width="17.7109375" style="63" customWidth="1"/>
    <col min="7" max="7" width="19.5703125" style="63" customWidth="1"/>
    <col min="8" max="8" width="23.28515625" style="63" customWidth="1"/>
    <col min="9" max="16384" width="9.140625" style="63"/>
  </cols>
  <sheetData>
    <row r="1" spans="1:8" ht="24.75" customHeight="1">
      <c r="H1" s="17" t="s">
        <v>214</v>
      </c>
    </row>
    <row r="2" spans="1:8" ht="43.5" customHeight="1">
      <c r="A2" s="162" t="s">
        <v>138</v>
      </c>
      <c r="B2" s="162"/>
      <c r="C2" s="162"/>
      <c r="D2" s="162"/>
      <c r="E2" s="162"/>
      <c r="F2" s="162"/>
      <c r="G2" s="162"/>
      <c r="H2" s="162"/>
    </row>
    <row r="3" spans="1:8" ht="18.75">
      <c r="A3" s="64"/>
      <c r="B3" s="64"/>
      <c r="C3" s="65"/>
      <c r="D3" s="65"/>
    </row>
    <row r="4" spans="1:8" s="72" customFormat="1" ht="69" customHeight="1">
      <c r="A4" s="20" t="s">
        <v>207</v>
      </c>
      <c r="B4" s="118" t="s">
        <v>16</v>
      </c>
      <c r="C4" s="71" t="s">
        <v>142</v>
      </c>
      <c r="D4" s="82" t="s">
        <v>206</v>
      </c>
      <c r="E4" s="82" t="s">
        <v>208</v>
      </c>
      <c r="F4" s="82" t="s">
        <v>205</v>
      </c>
      <c r="G4" s="122" t="s">
        <v>210</v>
      </c>
      <c r="H4" s="122" t="s">
        <v>211</v>
      </c>
    </row>
    <row r="5" spans="1:8" ht="45" customHeight="1">
      <c r="A5" s="156" t="s">
        <v>103</v>
      </c>
      <c r="B5" s="66" t="s">
        <v>104</v>
      </c>
      <c r="C5" s="78">
        <v>70</v>
      </c>
      <c r="D5" s="78">
        <v>69</v>
      </c>
      <c r="E5" s="126">
        <f>D5/C5*100</f>
        <v>98.571428571428584</v>
      </c>
      <c r="F5" s="145">
        <f>SUM(E5:E7)/3</f>
        <v>99.523809523809518</v>
      </c>
      <c r="G5" s="148">
        <f>(F5+E8)/2</f>
        <v>99.761904761904759</v>
      </c>
      <c r="H5" s="148">
        <f>(G5+G9)/2</f>
        <v>99.761904761904759</v>
      </c>
    </row>
    <row r="6" spans="1:8" ht="30">
      <c r="A6" s="157"/>
      <c r="B6" s="66" t="s">
        <v>105</v>
      </c>
      <c r="C6" s="78">
        <v>100</v>
      </c>
      <c r="D6" s="78">
        <v>100</v>
      </c>
      <c r="E6" s="126">
        <f t="shared" ref="E6:E69" si="0">D6/C6*100</f>
        <v>100</v>
      </c>
      <c r="F6" s="146"/>
      <c r="G6" s="148"/>
      <c r="H6" s="148"/>
    </row>
    <row r="7" spans="1:8" ht="30">
      <c r="A7" s="157"/>
      <c r="B7" s="66" t="s">
        <v>106</v>
      </c>
      <c r="C7" s="78">
        <v>90</v>
      </c>
      <c r="D7" s="78">
        <v>90</v>
      </c>
      <c r="E7" s="126">
        <f t="shared" si="0"/>
        <v>100</v>
      </c>
      <c r="F7" s="147"/>
      <c r="G7" s="148"/>
      <c r="H7" s="148"/>
    </row>
    <row r="8" spans="1:8" ht="18.75">
      <c r="A8" s="158"/>
      <c r="B8" s="66" t="s">
        <v>107</v>
      </c>
      <c r="C8" s="78">
        <v>45</v>
      </c>
      <c r="D8" s="78">
        <v>45</v>
      </c>
      <c r="E8" s="126">
        <f t="shared" si="0"/>
        <v>100</v>
      </c>
      <c r="F8" s="129"/>
      <c r="G8" s="148"/>
      <c r="H8" s="148"/>
    </row>
    <row r="9" spans="1:8" ht="45" customHeight="1">
      <c r="A9" s="156" t="s">
        <v>108</v>
      </c>
      <c r="B9" s="66" t="s">
        <v>104</v>
      </c>
      <c r="C9" s="78">
        <v>70</v>
      </c>
      <c r="D9" s="78">
        <v>69</v>
      </c>
      <c r="E9" s="126">
        <f t="shared" si="0"/>
        <v>98.571428571428584</v>
      </c>
      <c r="F9" s="145">
        <f>SUM(E9:E11)/3</f>
        <v>99.523809523809518</v>
      </c>
      <c r="G9" s="148">
        <f>(F9+E12)/2</f>
        <v>99.761904761904759</v>
      </c>
      <c r="H9" s="148"/>
    </row>
    <row r="10" spans="1:8" ht="30">
      <c r="A10" s="157"/>
      <c r="B10" s="66" t="s">
        <v>105</v>
      </c>
      <c r="C10" s="78">
        <v>100</v>
      </c>
      <c r="D10" s="78">
        <v>100</v>
      </c>
      <c r="E10" s="126">
        <f t="shared" si="0"/>
        <v>100</v>
      </c>
      <c r="F10" s="146"/>
      <c r="G10" s="148"/>
      <c r="H10" s="148"/>
    </row>
    <row r="11" spans="1:8" ht="30">
      <c r="A11" s="157"/>
      <c r="B11" s="66" t="s">
        <v>106</v>
      </c>
      <c r="C11" s="78">
        <v>90</v>
      </c>
      <c r="D11" s="78">
        <v>90</v>
      </c>
      <c r="E11" s="126">
        <f t="shared" si="0"/>
        <v>100</v>
      </c>
      <c r="F11" s="147"/>
      <c r="G11" s="148"/>
      <c r="H11" s="148"/>
    </row>
    <row r="12" spans="1:8" ht="18.75">
      <c r="A12" s="158"/>
      <c r="B12" s="66" t="s">
        <v>107</v>
      </c>
      <c r="C12" s="78">
        <v>142</v>
      </c>
      <c r="D12" s="78">
        <v>142</v>
      </c>
      <c r="E12" s="126">
        <f t="shared" si="0"/>
        <v>100</v>
      </c>
      <c r="F12" s="129"/>
      <c r="G12" s="148"/>
      <c r="H12" s="148"/>
    </row>
    <row r="13" spans="1:8" ht="45">
      <c r="A13" s="156" t="s">
        <v>109</v>
      </c>
      <c r="B13" s="66" t="s">
        <v>110</v>
      </c>
      <c r="C13" s="78">
        <v>90</v>
      </c>
      <c r="D13" s="78">
        <v>90</v>
      </c>
      <c r="E13" s="126">
        <f t="shared" si="0"/>
        <v>100</v>
      </c>
      <c r="F13" s="154">
        <f>SUM(E13:E14)/2</f>
        <v>100</v>
      </c>
      <c r="G13" s="148">
        <f>(F13+E15)/2</f>
        <v>100</v>
      </c>
      <c r="H13" s="148">
        <f>(G13+G16)/2</f>
        <v>100</v>
      </c>
    </row>
    <row r="14" spans="1:8" ht="30">
      <c r="A14" s="157"/>
      <c r="B14" s="66" t="s">
        <v>106</v>
      </c>
      <c r="C14" s="78">
        <v>100</v>
      </c>
      <c r="D14" s="78">
        <v>100</v>
      </c>
      <c r="E14" s="126">
        <f t="shared" si="0"/>
        <v>100</v>
      </c>
      <c r="F14" s="155"/>
      <c r="G14" s="148"/>
      <c r="H14" s="148"/>
    </row>
    <row r="15" spans="1:8" ht="18.75">
      <c r="A15" s="158"/>
      <c r="B15" s="66" t="s">
        <v>107</v>
      </c>
      <c r="C15" s="78">
        <v>2</v>
      </c>
      <c r="D15" s="78">
        <v>2</v>
      </c>
      <c r="E15" s="126">
        <f t="shared" si="0"/>
        <v>100</v>
      </c>
      <c r="F15" s="129"/>
      <c r="G15" s="148"/>
      <c r="H15" s="148"/>
    </row>
    <row r="16" spans="1:8" ht="45">
      <c r="A16" s="156" t="s">
        <v>111</v>
      </c>
      <c r="B16" s="66" t="s">
        <v>110</v>
      </c>
      <c r="C16" s="78">
        <v>90</v>
      </c>
      <c r="D16" s="78">
        <v>90</v>
      </c>
      <c r="E16" s="126">
        <f t="shared" si="0"/>
        <v>100</v>
      </c>
      <c r="F16" s="154">
        <f>SUM(E16:E17)/2</f>
        <v>100</v>
      </c>
      <c r="G16" s="148">
        <f>(F16+E18)/2</f>
        <v>100</v>
      </c>
      <c r="H16" s="148"/>
    </row>
    <row r="17" spans="1:8" ht="30">
      <c r="A17" s="157"/>
      <c r="B17" s="66" t="s">
        <v>106</v>
      </c>
      <c r="C17" s="78">
        <v>95</v>
      </c>
      <c r="D17" s="78">
        <v>95</v>
      </c>
      <c r="E17" s="126">
        <f t="shared" si="0"/>
        <v>100</v>
      </c>
      <c r="F17" s="155"/>
      <c r="G17" s="148"/>
      <c r="H17" s="148"/>
    </row>
    <row r="18" spans="1:8" ht="18.75">
      <c r="A18" s="158"/>
      <c r="B18" s="66" t="s">
        <v>107</v>
      </c>
      <c r="C18" s="78">
        <v>185</v>
      </c>
      <c r="D18" s="78">
        <v>185</v>
      </c>
      <c r="E18" s="126">
        <f t="shared" si="0"/>
        <v>100</v>
      </c>
      <c r="F18" s="129"/>
      <c r="G18" s="148"/>
      <c r="H18" s="148"/>
    </row>
    <row r="19" spans="1:8" ht="18.75">
      <c r="A19" s="156" t="s">
        <v>112</v>
      </c>
      <c r="B19" s="66" t="s">
        <v>113</v>
      </c>
      <c r="C19" s="78">
        <v>100</v>
      </c>
      <c r="D19" s="78">
        <v>100</v>
      </c>
      <c r="E19" s="126">
        <f t="shared" si="0"/>
        <v>100</v>
      </c>
      <c r="F19" s="154">
        <f>SUM(E19:E26)/8</f>
        <v>92.426093855738387</v>
      </c>
      <c r="G19" s="148">
        <f>(F19+E27)/2</f>
        <v>93.713046927869186</v>
      </c>
      <c r="H19" s="148">
        <f>(G19+G28+G35)/3</f>
        <v>97.524094740994954</v>
      </c>
    </row>
    <row r="20" spans="1:8" ht="18.75">
      <c r="A20" s="157"/>
      <c r="B20" s="66" t="s">
        <v>114</v>
      </c>
      <c r="C20" s="78">
        <v>100</v>
      </c>
      <c r="D20" s="78">
        <v>98.5</v>
      </c>
      <c r="E20" s="126">
        <f t="shared" si="0"/>
        <v>98.5</v>
      </c>
      <c r="F20" s="155"/>
      <c r="G20" s="148"/>
      <c r="H20" s="148"/>
    </row>
    <row r="21" spans="1:8" ht="18.75">
      <c r="A21" s="157"/>
      <c r="B21" s="66" t="s">
        <v>115</v>
      </c>
      <c r="C21" s="78">
        <v>55</v>
      </c>
      <c r="D21" s="78">
        <v>63</v>
      </c>
      <c r="E21" s="126">
        <f t="shared" si="0"/>
        <v>114.54545454545455</v>
      </c>
      <c r="F21" s="155"/>
      <c r="G21" s="148"/>
      <c r="H21" s="148"/>
    </row>
    <row r="22" spans="1:8" ht="45">
      <c r="A22" s="157"/>
      <c r="B22" s="66" t="s">
        <v>116</v>
      </c>
      <c r="C22" s="78">
        <v>67</v>
      </c>
      <c r="D22" s="78">
        <v>65</v>
      </c>
      <c r="E22" s="126">
        <f t="shared" si="0"/>
        <v>97.014925373134332</v>
      </c>
      <c r="F22" s="155"/>
      <c r="G22" s="148"/>
      <c r="H22" s="148"/>
    </row>
    <row r="23" spans="1:8" ht="45">
      <c r="A23" s="157"/>
      <c r="B23" s="66" t="s">
        <v>117</v>
      </c>
      <c r="C23" s="78">
        <v>42</v>
      </c>
      <c r="D23" s="78">
        <v>53</v>
      </c>
      <c r="E23" s="126">
        <f t="shared" si="0"/>
        <v>126.19047619047619</v>
      </c>
      <c r="F23" s="155"/>
      <c r="G23" s="148"/>
      <c r="H23" s="148"/>
    </row>
    <row r="24" spans="1:8" ht="18.75">
      <c r="A24" s="157"/>
      <c r="B24" s="66" t="s">
        <v>118</v>
      </c>
      <c r="C24" s="78">
        <v>100</v>
      </c>
      <c r="D24" s="78">
        <v>100</v>
      </c>
      <c r="E24" s="126">
        <f t="shared" si="0"/>
        <v>100</v>
      </c>
      <c r="F24" s="155"/>
      <c r="G24" s="148"/>
      <c r="H24" s="148"/>
    </row>
    <row r="25" spans="1:8" ht="30">
      <c r="A25" s="157"/>
      <c r="B25" s="66" t="s">
        <v>119</v>
      </c>
      <c r="C25" s="78">
        <v>0</v>
      </c>
      <c r="D25" s="78">
        <v>3</v>
      </c>
      <c r="E25" s="126">
        <v>0</v>
      </c>
      <c r="F25" s="155"/>
      <c r="G25" s="148"/>
      <c r="H25" s="148"/>
    </row>
    <row r="26" spans="1:8" ht="30">
      <c r="A26" s="157"/>
      <c r="B26" s="66" t="s">
        <v>106</v>
      </c>
      <c r="C26" s="78">
        <v>95</v>
      </c>
      <c r="D26" s="78">
        <v>98</v>
      </c>
      <c r="E26" s="126">
        <f t="shared" si="0"/>
        <v>103.15789473684211</v>
      </c>
      <c r="F26" s="155"/>
      <c r="G26" s="148"/>
      <c r="H26" s="148"/>
    </row>
    <row r="27" spans="1:8" ht="18.75">
      <c r="A27" s="158"/>
      <c r="B27" s="66" t="s">
        <v>120</v>
      </c>
      <c r="C27" s="78">
        <v>140</v>
      </c>
      <c r="D27" s="78">
        <v>133</v>
      </c>
      <c r="E27" s="126">
        <f t="shared" si="0"/>
        <v>95</v>
      </c>
      <c r="F27" s="125"/>
      <c r="G27" s="148"/>
      <c r="H27" s="148"/>
    </row>
    <row r="28" spans="1:8" ht="30" customHeight="1">
      <c r="A28" s="156" t="s">
        <v>121</v>
      </c>
      <c r="B28" s="66" t="s">
        <v>113</v>
      </c>
      <c r="C28" s="78">
        <v>100</v>
      </c>
      <c r="D28" s="78">
        <v>100</v>
      </c>
      <c r="E28" s="126">
        <f t="shared" si="0"/>
        <v>100</v>
      </c>
      <c r="F28" s="150">
        <f>SUM(E28:E33)/6</f>
        <v>100</v>
      </c>
      <c r="G28" s="149">
        <f>(F28+E34)/2</f>
        <v>100</v>
      </c>
      <c r="H28" s="148"/>
    </row>
    <row r="29" spans="1:8" ht="18.75">
      <c r="A29" s="157"/>
      <c r="B29" s="66" t="s">
        <v>114</v>
      </c>
      <c r="C29" s="78">
        <v>100</v>
      </c>
      <c r="D29" s="78">
        <v>100</v>
      </c>
      <c r="E29" s="126">
        <f t="shared" si="0"/>
        <v>100</v>
      </c>
      <c r="F29" s="150"/>
      <c r="G29" s="149"/>
      <c r="H29" s="148"/>
    </row>
    <row r="30" spans="1:8" ht="30">
      <c r="A30" s="157"/>
      <c r="B30" s="66" t="s">
        <v>122</v>
      </c>
      <c r="C30" s="78">
        <v>100</v>
      </c>
      <c r="D30" s="78">
        <v>100</v>
      </c>
      <c r="E30" s="126">
        <f t="shared" si="0"/>
        <v>100</v>
      </c>
      <c r="F30" s="150"/>
      <c r="G30" s="149"/>
      <c r="H30" s="148"/>
    </row>
    <row r="31" spans="1:8" ht="45">
      <c r="A31" s="157"/>
      <c r="B31" s="66" t="s">
        <v>116</v>
      </c>
      <c r="C31" s="78">
        <v>50</v>
      </c>
      <c r="D31" s="78">
        <v>50</v>
      </c>
      <c r="E31" s="126">
        <f t="shared" si="0"/>
        <v>100</v>
      </c>
      <c r="F31" s="150"/>
      <c r="G31" s="149"/>
      <c r="H31" s="148"/>
    </row>
    <row r="32" spans="1:8" ht="45">
      <c r="A32" s="157"/>
      <c r="B32" s="66" t="s">
        <v>117</v>
      </c>
      <c r="C32" s="78">
        <v>50</v>
      </c>
      <c r="D32" s="78">
        <v>50</v>
      </c>
      <c r="E32" s="126">
        <f t="shared" si="0"/>
        <v>100</v>
      </c>
      <c r="F32" s="150"/>
      <c r="G32" s="149"/>
      <c r="H32" s="148"/>
    </row>
    <row r="33" spans="1:8" ht="30">
      <c r="A33" s="157"/>
      <c r="B33" s="66" t="s">
        <v>106</v>
      </c>
      <c r="C33" s="78">
        <v>100</v>
      </c>
      <c r="D33" s="78">
        <v>100</v>
      </c>
      <c r="E33" s="126">
        <f t="shared" si="0"/>
        <v>100</v>
      </c>
      <c r="F33" s="151"/>
      <c r="G33" s="149"/>
      <c r="H33" s="148"/>
    </row>
    <row r="34" spans="1:8" ht="18.75">
      <c r="A34" s="158"/>
      <c r="B34" s="66" t="s">
        <v>120</v>
      </c>
      <c r="C34" s="78">
        <v>2</v>
      </c>
      <c r="D34" s="78">
        <v>2</v>
      </c>
      <c r="E34" s="126">
        <f t="shared" si="0"/>
        <v>100</v>
      </c>
      <c r="F34" s="78"/>
      <c r="G34" s="149"/>
      <c r="H34" s="148"/>
    </row>
    <row r="35" spans="1:8" ht="30" customHeight="1">
      <c r="A35" s="156" t="s">
        <v>123</v>
      </c>
      <c r="B35" s="66" t="s">
        <v>113</v>
      </c>
      <c r="C35" s="78">
        <v>100</v>
      </c>
      <c r="D35" s="78">
        <v>100</v>
      </c>
      <c r="E35" s="126">
        <f t="shared" si="0"/>
        <v>100</v>
      </c>
      <c r="F35" s="150">
        <f>SUM(E35:E40)/6</f>
        <v>97.718474590231452</v>
      </c>
      <c r="G35" s="148">
        <f>(F35+E41)/2</f>
        <v>98.859237295115719</v>
      </c>
      <c r="H35" s="148"/>
    </row>
    <row r="36" spans="1:8" ht="18.75">
      <c r="A36" s="157"/>
      <c r="B36" s="66" t="s">
        <v>114</v>
      </c>
      <c r="C36" s="78">
        <v>100</v>
      </c>
      <c r="D36" s="78">
        <v>100</v>
      </c>
      <c r="E36" s="126">
        <f t="shared" si="0"/>
        <v>100</v>
      </c>
      <c r="F36" s="150"/>
      <c r="G36" s="148"/>
      <c r="H36" s="148"/>
    </row>
    <row r="37" spans="1:8" ht="30">
      <c r="A37" s="157"/>
      <c r="B37" s="66" t="s">
        <v>122</v>
      </c>
      <c r="C37" s="78">
        <v>100</v>
      </c>
      <c r="D37" s="78">
        <v>100</v>
      </c>
      <c r="E37" s="126">
        <f t="shared" si="0"/>
        <v>100</v>
      </c>
      <c r="F37" s="150"/>
      <c r="G37" s="148"/>
      <c r="H37" s="148"/>
    </row>
    <row r="38" spans="1:8" ht="45">
      <c r="A38" s="157"/>
      <c r="B38" s="66" t="s">
        <v>116</v>
      </c>
      <c r="C38" s="78">
        <v>71</v>
      </c>
      <c r="D38" s="78">
        <v>70</v>
      </c>
      <c r="E38" s="126">
        <f t="shared" si="0"/>
        <v>98.591549295774655</v>
      </c>
      <c r="F38" s="150"/>
      <c r="G38" s="148"/>
      <c r="H38" s="148"/>
    </row>
    <row r="39" spans="1:8" ht="45">
      <c r="A39" s="157"/>
      <c r="B39" s="66" t="s">
        <v>117</v>
      </c>
      <c r="C39" s="78">
        <v>57</v>
      </c>
      <c r="D39" s="78">
        <v>50</v>
      </c>
      <c r="E39" s="126">
        <f t="shared" si="0"/>
        <v>87.719298245614027</v>
      </c>
      <c r="F39" s="150"/>
      <c r="G39" s="148"/>
      <c r="H39" s="148"/>
    </row>
    <row r="40" spans="1:8" ht="30">
      <c r="A40" s="157"/>
      <c r="B40" s="66" t="s">
        <v>106</v>
      </c>
      <c r="C40" s="78">
        <v>100</v>
      </c>
      <c r="D40" s="78">
        <v>100</v>
      </c>
      <c r="E40" s="126">
        <f t="shared" si="0"/>
        <v>100</v>
      </c>
      <c r="F40" s="151"/>
      <c r="G40" s="148"/>
      <c r="H40" s="148"/>
    </row>
    <row r="41" spans="1:8" ht="18.75">
      <c r="A41" s="158"/>
      <c r="B41" s="66" t="s">
        <v>120</v>
      </c>
      <c r="C41" s="78">
        <v>2</v>
      </c>
      <c r="D41" s="78">
        <v>2</v>
      </c>
      <c r="E41" s="126">
        <f t="shared" si="0"/>
        <v>100</v>
      </c>
      <c r="F41" s="78"/>
      <c r="G41" s="148"/>
      <c r="H41" s="148"/>
    </row>
    <row r="42" spans="1:8" ht="30" customHeight="1">
      <c r="A42" s="156" t="s">
        <v>124</v>
      </c>
      <c r="B42" s="66" t="s">
        <v>113</v>
      </c>
      <c r="C42" s="78">
        <v>100</v>
      </c>
      <c r="D42" s="78">
        <v>100</v>
      </c>
      <c r="E42" s="126">
        <f t="shared" si="0"/>
        <v>100</v>
      </c>
      <c r="F42" s="150">
        <f>SUM(E42:E47)/6</f>
        <v>100</v>
      </c>
      <c r="G42" s="149">
        <f>(F42+E48)/2</f>
        <v>100</v>
      </c>
      <c r="H42" s="148">
        <f>(G42+G49+G56+G63)/4</f>
        <v>97.926596130839158</v>
      </c>
    </row>
    <row r="43" spans="1:8" ht="18.75">
      <c r="A43" s="157"/>
      <c r="B43" s="66" t="s">
        <v>114</v>
      </c>
      <c r="C43" s="78">
        <v>100</v>
      </c>
      <c r="D43" s="78">
        <v>100</v>
      </c>
      <c r="E43" s="126">
        <f t="shared" si="0"/>
        <v>100</v>
      </c>
      <c r="F43" s="150"/>
      <c r="G43" s="149"/>
      <c r="H43" s="148"/>
    </row>
    <row r="44" spans="1:8" ht="30">
      <c r="A44" s="157"/>
      <c r="B44" s="66" t="s">
        <v>122</v>
      </c>
      <c r="C44" s="78">
        <v>100</v>
      </c>
      <c r="D44" s="78">
        <v>100</v>
      </c>
      <c r="E44" s="126">
        <f t="shared" si="0"/>
        <v>100</v>
      </c>
      <c r="F44" s="150"/>
      <c r="G44" s="149"/>
      <c r="H44" s="148"/>
    </row>
    <row r="45" spans="1:8" ht="45">
      <c r="A45" s="157"/>
      <c r="B45" s="66" t="s">
        <v>116</v>
      </c>
      <c r="C45" s="78">
        <v>100</v>
      </c>
      <c r="D45" s="78">
        <v>100</v>
      </c>
      <c r="E45" s="126">
        <f t="shared" si="0"/>
        <v>100</v>
      </c>
      <c r="F45" s="150"/>
      <c r="G45" s="149"/>
      <c r="H45" s="148"/>
    </row>
    <row r="46" spans="1:8" ht="45">
      <c r="A46" s="157"/>
      <c r="B46" s="66" t="s">
        <v>117</v>
      </c>
      <c r="C46" s="78">
        <v>100</v>
      </c>
      <c r="D46" s="78">
        <v>100</v>
      </c>
      <c r="E46" s="126">
        <f t="shared" si="0"/>
        <v>100</v>
      </c>
      <c r="F46" s="150"/>
      <c r="G46" s="149"/>
      <c r="H46" s="148"/>
    </row>
    <row r="47" spans="1:8" ht="30">
      <c r="A47" s="157"/>
      <c r="B47" s="66" t="s">
        <v>106</v>
      </c>
      <c r="C47" s="78">
        <v>100</v>
      </c>
      <c r="D47" s="78">
        <v>100</v>
      </c>
      <c r="E47" s="126">
        <f t="shared" si="0"/>
        <v>100</v>
      </c>
      <c r="F47" s="151"/>
      <c r="G47" s="149"/>
      <c r="H47" s="148"/>
    </row>
    <row r="48" spans="1:8" ht="18.75">
      <c r="A48" s="158"/>
      <c r="B48" s="66" t="s">
        <v>120</v>
      </c>
      <c r="C48" s="78">
        <v>1</v>
      </c>
      <c r="D48" s="78">
        <v>1</v>
      </c>
      <c r="E48" s="126">
        <f t="shared" si="0"/>
        <v>100</v>
      </c>
      <c r="F48" s="78"/>
      <c r="G48" s="149"/>
      <c r="H48" s="148"/>
    </row>
    <row r="49" spans="1:8" ht="30" customHeight="1">
      <c r="A49" s="156" t="s">
        <v>125</v>
      </c>
      <c r="B49" s="66" t="s">
        <v>113</v>
      </c>
      <c r="C49" s="78">
        <v>100</v>
      </c>
      <c r="D49" s="78">
        <v>100</v>
      </c>
      <c r="E49" s="126">
        <f t="shared" si="0"/>
        <v>100</v>
      </c>
      <c r="F49" s="150">
        <f>SUM(E49:E54)/6</f>
        <v>95.333333333333329</v>
      </c>
      <c r="G49" s="148">
        <f>(F49+E55)/2</f>
        <v>97.666666666666657</v>
      </c>
      <c r="H49" s="148"/>
    </row>
    <row r="50" spans="1:8" ht="18.75">
      <c r="A50" s="157"/>
      <c r="B50" s="66" t="s">
        <v>114</v>
      </c>
      <c r="C50" s="78">
        <v>100</v>
      </c>
      <c r="D50" s="78">
        <v>100</v>
      </c>
      <c r="E50" s="126">
        <f t="shared" si="0"/>
        <v>100</v>
      </c>
      <c r="F50" s="150"/>
      <c r="G50" s="148"/>
      <c r="H50" s="148"/>
    </row>
    <row r="51" spans="1:8" ht="30">
      <c r="A51" s="157"/>
      <c r="B51" s="66" t="s">
        <v>122</v>
      </c>
      <c r="C51" s="78">
        <v>100</v>
      </c>
      <c r="D51" s="78">
        <v>100</v>
      </c>
      <c r="E51" s="126">
        <f t="shared" si="0"/>
        <v>100</v>
      </c>
      <c r="F51" s="150"/>
      <c r="G51" s="148"/>
      <c r="H51" s="148"/>
    </row>
    <row r="52" spans="1:8" ht="45">
      <c r="A52" s="157"/>
      <c r="B52" s="66" t="s">
        <v>116</v>
      </c>
      <c r="C52" s="78">
        <v>100</v>
      </c>
      <c r="D52" s="78">
        <v>86</v>
      </c>
      <c r="E52" s="126">
        <f t="shared" si="0"/>
        <v>86</v>
      </c>
      <c r="F52" s="150"/>
      <c r="G52" s="148"/>
      <c r="H52" s="148"/>
    </row>
    <row r="53" spans="1:8" ht="45">
      <c r="A53" s="157"/>
      <c r="B53" s="66" t="s">
        <v>117</v>
      </c>
      <c r="C53" s="78">
        <v>100</v>
      </c>
      <c r="D53" s="78">
        <v>86</v>
      </c>
      <c r="E53" s="126">
        <f t="shared" si="0"/>
        <v>86</v>
      </c>
      <c r="F53" s="150"/>
      <c r="G53" s="148"/>
      <c r="H53" s="148"/>
    </row>
    <row r="54" spans="1:8" ht="30">
      <c r="A54" s="157"/>
      <c r="B54" s="66" t="s">
        <v>106</v>
      </c>
      <c r="C54" s="78">
        <v>100</v>
      </c>
      <c r="D54" s="78">
        <v>100</v>
      </c>
      <c r="E54" s="126">
        <f t="shared" si="0"/>
        <v>100</v>
      </c>
      <c r="F54" s="151"/>
      <c r="G54" s="148"/>
      <c r="H54" s="148"/>
    </row>
    <row r="55" spans="1:8" ht="18.75">
      <c r="A55" s="158"/>
      <c r="B55" s="66" t="s">
        <v>120</v>
      </c>
      <c r="C55" s="78">
        <v>2</v>
      </c>
      <c r="D55" s="78">
        <v>2</v>
      </c>
      <c r="E55" s="126">
        <f t="shared" si="0"/>
        <v>100</v>
      </c>
      <c r="F55" s="78"/>
      <c r="G55" s="148"/>
      <c r="H55" s="148"/>
    </row>
    <row r="56" spans="1:8" ht="30" customHeight="1">
      <c r="A56" s="156" t="s">
        <v>126</v>
      </c>
      <c r="B56" s="66" t="s">
        <v>113</v>
      </c>
      <c r="C56" s="78">
        <v>100</v>
      </c>
      <c r="D56" s="78">
        <v>100</v>
      </c>
      <c r="E56" s="126">
        <f t="shared" si="0"/>
        <v>100</v>
      </c>
      <c r="F56" s="150">
        <f>SUM(E56:E61)/6</f>
        <v>100</v>
      </c>
      <c r="G56" s="149">
        <f>(F56+E62)/2</f>
        <v>100</v>
      </c>
      <c r="H56" s="148"/>
    </row>
    <row r="57" spans="1:8" ht="18.75">
      <c r="A57" s="157"/>
      <c r="B57" s="66" t="s">
        <v>114</v>
      </c>
      <c r="C57" s="78">
        <v>100</v>
      </c>
      <c r="D57" s="78">
        <v>100</v>
      </c>
      <c r="E57" s="126">
        <f t="shared" si="0"/>
        <v>100</v>
      </c>
      <c r="F57" s="150"/>
      <c r="G57" s="149"/>
      <c r="H57" s="148"/>
    </row>
    <row r="58" spans="1:8" ht="30">
      <c r="A58" s="157"/>
      <c r="B58" s="66" t="s">
        <v>122</v>
      </c>
      <c r="C58" s="78">
        <v>100</v>
      </c>
      <c r="D58" s="78">
        <v>100</v>
      </c>
      <c r="E58" s="126">
        <f t="shared" si="0"/>
        <v>100</v>
      </c>
      <c r="F58" s="150"/>
      <c r="G58" s="149"/>
      <c r="H58" s="148"/>
    </row>
    <row r="59" spans="1:8" ht="45">
      <c r="A59" s="157"/>
      <c r="B59" s="66" t="s">
        <v>116</v>
      </c>
      <c r="C59" s="78">
        <v>100</v>
      </c>
      <c r="D59" s="78">
        <v>100</v>
      </c>
      <c r="E59" s="126">
        <f t="shared" si="0"/>
        <v>100</v>
      </c>
      <c r="F59" s="150"/>
      <c r="G59" s="149"/>
      <c r="H59" s="148"/>
    </row>
    <row r="60" spans="1:8" ht="45">
      <c r="A60" s="157"/>
      <c r="B60" s="66" t="s">
        <v>117</v>
      </c>
      <c r="C60" s="78">
        <v>100</v>
      </c>
      <c r="D60" s="78">
        <v>100</v>
      </c>
      <c r="E60" s="126">
        <f t="shared" si="0"/>
        <v>100</v>
      </c>
      <c r="F60" s="150"/>
      <c r="G60" s="149"/>
      <c r="H60" s="148"/>
    </row>
    <row r="61" spans="1:8" ht="30">
      <c r="A61" s="157"/>
      <c r="B61" s="66" t="s">
        <v>106</v>
      </c>
      <c r="C61" s="78">
        <v>100</v>
      </c>
      <c r="D61" s="78">
        <v>100</v>
      </c>
      <c r="E61" s="126">
        <f t="shared" si="0"/>
        <v>100</v>
      </c>
      <c r="F61" s="151"/>
      <c r="G61" s="149"/>
      <c r="H61" s="148"/>
    </row>
    <row r="62" spans="1:8" ht="18.75">
      <c r="A62" s="158"/>
      <c r="B62" s="66" t="s">
        <v>120</v>
      </c>
      <c r="C62" s="78">
        <v>1</v>
      </c>
      <c r="D62" s="78">
        <v>1</v>
      </c>
      <c r="E62" s="126">
        <f t="shared" si="0"/>
        <v>100</v>
      </c>
      <c r="F62" s="78"/>
      <c r="G62" s="149"/>
      <c r="H62" s="148"/>
    </row>
    <row r="63" spans="1:8" ht="18.75">
      <c r="A63" s="156" t="s">
        <v>127</v>
      </c>
      <c r="B63" s="66" t="s">
        <v>113</v>
      </c>
      <c r="C63" s="78">
        <v>100</v>
      </c>
      <c r="D63" s="78">
        <v>100</v>
      </c>
      <c r="E63" s="126">
        <f t="shared" si="0"/>
        <v>100</v>
      </c>
      <c r="F63" s="152">
        <f>SUM(E63:E72)/10</f>
        <v>88.68919181094104</v>
      </c>
      <c r="G63" s="148">
        <f>(F63+E73)/2</f>
        <v>94.039717856690032</v>
      </c>
      <c r="H63" s="148"/>
    </row>
    <row r="64" spans="1:8" ht="18.75">
      <c r="A64" s="157"/>
      <c r="B64" s="66" t="s">
        <v>114</v>
      </c>
      <c r="C64" s="78">
        <v>99</v>
      </c>
      <c r="D64" s="78">
        <v>100</v>
      </c>
      <c r="E64" s="126">
        <f t="shared" si="0"/>
        <v>101.01010101010101</v>
      </c>
      <c r="F64" s="146"/>
      <c r="G64" s="148"/>
      <c r="H64" s="148"/>
    </row>
    <row r="65" spans="1:8" ht="63" customHeight="1">
      <c r="A65" s="157"/>
      <c r="B65" s="66" t="s">
        <v>115</v>
      </c>
      <c r="C65" s="78">
        <v>39</v>
      </c>
      <c r="D65" s="78">
        <v>41</v>
      </c>
      <c r="E65" s="126">
        <f t="shared" si="0"/>
        <v>105.12820512820514</v>
      </c>
      <c r="F65" s="146"/>
      <c r="G65" s="148"/>
      <c r="H65" s="148"/>
    </row>
    <row r="66" spans="1:8" ht="45">
      <c r="A66" s="157"/>
      <c r="B66" s="66" t="s">
        <v>116</v>
      </c>
      <c r="C66" s="78">
        <v>96</v>
      </c>
      <c r="D66" s="78">
        <v>86</v>
      </c>
      <c r="E66" s="126">
        <f t="shared" si="0"/>
        <v>89.583333333333343</v>
      </c>
      <c r="F66" s="146"/>
      <c r="G66" s="148"/>
      <c r="H66" s="148"/>
    </row>
    <row r="67" spans="1:8" ht="45">
      <c r="A67" s="157"/>
      <c r="B67" s="66" t="s">
        <v>117</v>
      </c>
      <c r="C67" s="78">
        <v>68</v>
      </c>
      <c r="D67" s="78">
        <v>81</v>
      </c>
      <c r="E67" s="126">
        <f t="shared" si="0"/>
        <v>119.11764705882352</v>
      </c>
      <c r="F67" s="146"/>
      <c r="G67" s="148"/>
      <c r="H67" s="148"/>
    </row>
    <row r="68" spans="1:8" ht="18.75">
      <c r="A68" s="157"/>
      <c r="B68" s="66" t="s">
        <v>118</v>
      </c>
      <c r="C68" s="78">
        <v>100</v>
      </c>
      <c r="D68" s="78">
        <v>100</v>
      </c>
      <c r="E68" s="126">
        <f t="shared" si="0"/>
        <v>100</v>
      </c>
      <c r="F68" s="146"/>
      <c r="G68" s="148"/>
      <c r="H68" s="148"/>
    </row>
    <row r="69" spans="1:8" ht="30">
      <c r="A69" s="157"/>
      <c r="B69" s="66" t="s">
        <v>128</v>
      </c>
      <c r="C69" s="78">
        <v>100</v>
      </c>
      <c r="D69" s="78">
        <v>71</v>
      </c>
      <c r="E69" s="126">
        <f t="shared" si="0"/>
        <v>71</v>
      </c>
      <c r="F69" s="146"/>
      <c r="G69" s="148"/>
      <c r="H69" s="148"/>
    </row>
    <row r="70" spans="1:8" ht="30">
      <c r="A70" s="157"/>
      <c r="B70" s="66" t="s">
        <v>129</v>
      </c>
      <c r="C70" s="78">
        <v>100</v>
      </c>
      <c r="D70" s="78">
        <v>100</v>
      </c>
      <c r="E70" s="126">
        <f t="shared" ref="E70:E87" si="1">D70/C70*100</f>
        <v>100</v>
      </c>
      <c r="F70" s="146"/>
      <c r="G70" s="148"/>
      <c r="H70" s="148"/>
    </row>
    <row r="71" spans="1:8" ht="30">
      <c r="A71" s="157"/>
      <c r="B71" s="66" t="s">
        <v>119</v>
      </c>
      <c r="C71" s="78">
        <v>0.2</v>
      </c>
      <c r="D71" s="78">
        <v>4</v>
      </c>
      <c r="E71" s="126">
        <v>0</v>
      </c>
      <c r="F71" s="146"/>
      <c r="G71" s="148"/>
      <c r="H71" s="148"/>
    </row>
    <row r="72" spans="1:8" ht="30">
      <c r="A72" s="157"/>
      <c r="B72" s="66" t="s">
        <v>106</v>
      </c>
      <c r="C72" s="78">
        <v>95</v>
      </c>
      <c r="D72" s="78">
        <v>96</v>
      </c>
      <c r="E72" s="126">
        <f t="shared" si="1"/>
        <v>101.05263157894737</v>
      </c>
      <c r="F72" s="147"/>
      <c r="G72" s="148"/>
      <c r="H72" s="148"/>
    </row>
    <row r="73" spans="1:8" ht="18.75">
      <c r="A73" s="158"/>
      <c r="B73" s="66" t="s">
        <v>120</v>
      </c>
      <c r="C73" s="78">
        <v>164</v>
      </c>
      <c r="D73" s="78">
        <v>163</v>
      </c>
      <c r="E73" s="126">
        <f t="shared" si="1"/>
        <v>99.390243902439025</v>
      </c>
      <c r="F73" s="78"/>
      <c r="G73" s="148"/>
      <c r="H73" s="148"/>
    </row>
    <row r="74" spans="1:8" ht="18.75">
      <c r="A74" s="156" t="s">
        <v>130</v>
      </c>
      <c r="B74" s="66" t="s">
        <v>113</v>
      </c>
      <c r="C74" s="78">
        <v>100</v>
      </c>
      <c r="D74" s="78">
        <v>100</v>
      </c>
      <c r="E74" s="126">
        <f t="shared" si="1"/>
        <v>100</v>
      </c>
      <c r="F74" s="152">
        <f>SUM(E74:E82)/9</f>
        <v>105.13999166918228</v>
      </c>
      <c r="G74" s="153">
        <f>(F74+E83)/2</f>
        <v>105.27269853729383</v>
      </c>
      <c r="H74" s="148">
        <f>G74</f>
        <v>105.27269853729383</v>
      </c>
    </row>
    <row r="75" spans="1:8" ht="18.75">
      <c r="A75" s="157"/>
      <c r="B75" s="66" t="s">
        <v>114</v>
      </c>
      <c r="C75" s="78">
        <v>100</v>
      </c>
      <c r="D75" s="78">
        <v>100</v>
      </c>
      <c r="E75" s="126">
        <f t="shared" si="1"/>
        <v>100</v>
      </c>
      <c r="F75" s="146"/>
      <c r="G75" s="148"/>
      <c r="H75" s="149"/>
    </row>
    <row r="76" spans="1:8" ht="18.75">
      <c r="A76" s="157"/>
      <c r="B76" s="66" t="s">
        <v>115</v>
      </c>
      <c r="C76" s="78">
        <v>49</v>
      </c>
      <c r="D76" s="78">
        <v>51.3</v>
      </c>
      <c r="E76" s="126">
        <f t="shared" si="1"/>
        <v>104.69387755102039</v>
      </c>
      <c r="F76" s="146"/>
      <c r="G76" s="148"/>
      <c r="H76" s="149"/>
    </row>
    <row r="77" spans="1:8" ht="45">
      <c r="A77" s="157"/>
      <c r="B77" s="66" t="s">
        <v>116</v>
      </c>
      <c r="C77" s="78">
        <v>96</v>
      </c>
      <c r="D77" s="78">
        <v>100</v>
      </c>
      <c r="E77" s="126">
        <f t="shared" si="1"/>
        <v>104.16666666666667</v>
      </c>
      <c r="F77" s="146"/>
      <c r="G77" s="148"/>
      <c r="H77" s="149"/>
    </row>
    <row r="78" spans="1:8" ht="45">
      <c r="A78" s="157"/>
      <c r="B78" s="66" t="s">
        <v>117</v>
      </c>
      <c r="C78" s="78">
        <v>68</v>
      </c>
      <c r="D78" s="78">
        <v>92</v>
      </c>
      <c r="E78" s="126">
        <f t="shared" si="1"/>
        <v>135.29411764705884</v>
      </c>
      <c r="F78" s="146"/>
      <c r="G78" s="148"/>
      <c r="H78" s="149"/>
    </row>
    <row r="79" spans="1:8" ht="18.75">
      <c r="A79" s="157"/>
      <c r="B79" s="66" t="s">
        <v>118</v>
      </c>
      <c r="C79" s="78">
        <v>100</v>
      </c>
      <c r="D79" s="78">
        <v>100</v>
      </c>
      <c r="E79" s="126">
        <f t="shared" si="1"/>
        <v>100</v>
      </c>
      <c r="F79" s="146"/>
      <c r="G79" s="148"/>
      <c r="H79" s="149"/>
    </row>
    <row r="80" spans="1:8" ht="45">
      <c r="A80" s="157"/>
      <c r="B80" s="66" t="s">
        <v>131</v>
      </c>
      <c r="C80" s="78">
        <v>100</v>
      </c>
      <c r="D80" s="78">
        <v>100</v>
      </c>
      <c r="E80" s="126">
        <f t="shared" si="1"/>
        <v>100</v>
      </c>
      <c r="F80" s="146"/>
      <c r="G80" s="148"/>
      <c r="H80" s="149"/>
    </row>
    <row r="81" spans="1:8" ht="30">
      <c r="A81" s="157"/>
      <c r="B81" s="66" t="s">
        <v>119</v>
      </c>
      <c r="C81" s="78">
        <v>0</v>
      </c>
      <c r="D81" s="78">
        <v>0</v>
      </c>
      <c r="E81" s="126">
        <v>100</v>
      </c>
      <c r="F81" s="146"/>
      <c r="G81" s="148"/>
      <c r="H81" s="149"/>
    </row>
    <row r="82" spans="1:8" ht="30">
      <c r="A82" s="157"/>
      <c r="B82" s="67" t="s">
        <v>106</v>
      </c>
      <c r="C82" s="78">
        <v>95</v>
      </c>
      <c r="D82" s="78">
        <v>97</v>
      </c>
      <c r="E82" s="126">
        <f t="shared" si="1"/>
        <v>102.10526315789474</v>
      </c>
      <c r="F82" s="147"/>
      <c r="G82" s="148"/>
      <c r="H82" s="149"/>
    </row>
    <row r="83" spans="1:8" ht="18.75">
      <c r="A83" s="158"/>
      <c r="B83" s="66" t="s">
        <v>120</v>
      </c>
      <c r="C83" s="78">
        <v>37</v>
      </c>
      <c r="D83" s="78">
        <v>39</v>
      </c>
      <c r="E83" s="126">
        <f t="shared" si="1"/>
        <v>105.40540540540539</v>
      </c>
      <c r="F83" s="78"/>
      <c r="G83" s="148"/>
      <c r="H83" s="149"/>
    </row>
    <row r="84" spans="1:8" ht="45">
      <c r="A84" s="159" t="s">
        <v>132</v>
      </c>
      <c r="B84" s="66" t="s">
        <v>110</v>
      </c>
      <c r="C84" s="78">
        <v>90</v>
      </c>
      <c r="D84" s="78">
        <v>90</v>
      </c>
      <c r="E84" s="126">
        <f t="shared" si="1"/>
        <v>100</v>
      </c>
      <c r="F84" s="145">
        <f>SUM(E84:E86)/3</f>
        <v>100</v>
      </c>
      <c r="G84" s="148">
        <f>(F84+E87)/2</f>
        <v>84.782608695652172</v>
      </c>
      <c r="H84" s="148">
        <f>G84</f>
        <v>84.782608695652172</v>
      </c>
    </row>
    <row r="85" spans="1:8" ht="30">
      <c r="A85" s="160"/>
      <c r="B85" s="66" t="s">
        <v>133</v>
      </c>
      <c r="C85" s="78">
        <v>100</v>
      </c>
      <c r="D85" s="78">
        <v>100</v>
      </c>
      <c r="E85" s="126">
        <f t="shared" si="1"/>
        <v>100</v>
      </c>
      <c r="F85" s="146"/>
      <c r="G85" s="148"/>
      <c r="H85" s="149"/>
    </row>
    <row r="86" spans="1:8" ht="30">
      <c r="A86" s="160"/>
      <c r="B86" s="66" t="s">
        <v>106</v>
      </c>
      <c r="C86" s="78">
        <v>95</v>
      </c>
      <c r="D86" s="78">
        <v>95</v>
      </c>
      <c r="E86" s="126">
        <f t="shared" si="1"/>
        <v>100</v>
      </c>
      <c r="F86" s="147"/>
      <c r="G86" s="148"/>
      <c r="H86" s="149"/>
    </row>
    <row r="87" spans="1:8" ht="27" customHeight="1">
      <c r="A87" s="161"/>
      <c r="B87" s="66" t="s">
        <v>120</v>
      </c>
      <c r="C87" s="78">
        <v>23</v>
      </c>
      <c r="D87" s="78">
        <v>16</v>
      </c>
      <c r="E87" s="126">
        <f t="shared" si="1"/>
        <v>69.565217391304344</v>
      </c>
      <c r="F87" s="78"/>
      <c r="G87" s="148"/>
      <c r="H87" s="149"/>
    </row>
  </sheetData>
  <mergeCells count="46">
    <mergeCell ref="A2:H2"/>
    <mergeCell ref="A5:A8"/>
    <mergeCell ref="A9:A12"/>
    <mergeCell ref="A13:A15"/>
    <mergeCell ref="F5:F7"/>
    <mergeCell ref="G5:G8"/>
    <mergeCell ref="F9:F11"/>
    <mergeCell ref="G9:G12"/>
    <mergeCell ref="F13:F14"/>
    <mergeCell ref="G13:G15"/>
    <mergeCell ref="A49:A55"/>
    <mergeCell ref="A56:A62"/>
    <mergeCell ref="A63:A73"/>
    <mergeCell ref="A74:A83"/>
    <mergeCell ref="A84:A87"/>
    <mergeCell ref="A16:A18"/>
    <mergeCell ref="A19:A27"/>
    <mergeCell ref="A28:A34"/>
    <mergeCell ref="A35:A41"/>
    <mergeCell ref="A42:A48"/>
    <mergeCell ref="F42:F47"/>
    <mergeCell ref="G42:G48"/>
    <mergeCell ref="F49:F54"/>
    <mergeCell ref="G49:G55"/>
    <mergeCell ref="F16:F17"/>
    <mergeCell ref="G16:G18"/>
    <mergeCell ref="F19:F26"/>
    <mergeCell ref="G19:G27"/>
    <mergeCell ref="F28:F33"/>
    <mergeCell ref="G28:G34"/>
    <mergeCell ref="F84:F86"/>
    <mergeCell ref="G84:G87"/>
    <mergeCell ref="H5:H12"/>
    <mergeCell ref="H13:H18"/>
    <mergeCell ref="H19:H41"/>
    <mergeCell ref="H42:H73"/>
    <mergeCell ref="H74:H83"/>
    <mergeCell ref="H84:H87"/>
    <mergeCell ref="F56:F61"/>
    <mergeCell ref="G56:G62"/>
    <mergeCell ref="F63:F72"/>
    <mergeCell ref="G63:G73"/>
    <mergeCell ref="F74:F82"/>
    <mergeCell ref="G74:G83"/>
    <mergeCell ref="F35:F40"/>
    <mergeCell ref="G35:G41"/>
  </mergeCells>
  <pageMargins left="0.70866141732283472" right="0.70866141732283472" top="0.74803149606299213" bottom="0.74803149606299213" header="0.31496062992125984" footer="0.31496062992125984"/>
  <pageSetup paperSize="9" scale="46" fitToHeight="2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80"/>
  <sheetViews>
    <sheetView zoomScale="70" zoomScaleNormal="70" workbookViewId="0">
      <selection activeCell="E6" sqref="E6"/>
    </sheetView>
  </sheetViews>
  <sheetFormatPr defaultRowHeight="15"/>
  <cols>
    <col min="1" max="1" width="31.42578125" style="70" customWidth="1"/>
    <col min="2" max="2" width="35.85546875" style="70" customWidth="1"/>
    <col min="3" max="3" width="22.140625" style="69" customWidth="1"/>
    <col min="4" max="4" width="29.5703125" style="80" customWidth="1"/>
    <col min="5" max="5" width="27.28515625" style="84" customWidth="1"/>
    <col min="6" max="6" width="18.140625" style="69" customWidth="1"/>
    <col min="7" max="7" width="22.5703125" style="69" customWidth="1"/>
    <col min="8" max="8" width="23.7109375" style="69" customWidth="1"/>
    <col min="9" max="16384" width="9.140625" style="69"/>
  </cols>
  <sheetData>
    <row r="1" spans="1:8" ht="27.75" customHeight="1">
      <c r="H1" s="17" t="s">
        <v>213</v>
      </c>
    </row>
    <row r="2" spans="1:8" s="63" customFormat="1" ht="43.5" customHeight="1">
      <c r="A2" s="162" t="s">
        <v>139</v>
      </c>
      <c r="B2" s="162"/>
      <c r="C2" s="162"/>
      <c r="D2" s="162"/>
      <c r="E2" s="162"/>
      <c r="F2" s="162"/>
      <c r="G2" s="162"/>
    </row>
    <row r="3" spans="1:8" s="63" customFormat="1" ht="18.75">
      <c r="A3" s="64"/>
      <c r="B3" s="64"/>
      <c r="C3" s="65"/>
      <c r="D3" s="79"/>
      <c r="E3" s="85"/>
    </row>
    <row r="4" spans="1:8" s="72" customFormat="1" ht="60.75" customHeight="1">
      <c r="A4" s="20" t="s">
        <v>207</v>
      </c>
      <c r="B4" s="118" t="s">
        <v>16</v>
      </c>
      <c r="C4" s="71" t="s">
        <v>142</v>
      </c>
      <c r="D4" s="82" t="s">
        <v>206</v>
      </c>
      <c r="E4" s="82" t="s">
        <v>208</v>
      </c>
      <c r="F4" s="82" t="s">
        <v>205</v>
      </c>
      <c r="G4" s="122" t="s">
        <v>210</v>
      </c>
      <c r="H4" s="122" t="s">
        <v>211</v>
      </c>
    </row>
    <row r="5" spans="1:8" s="63" customFormat="1" ht="45" customHeight="1">
      <c r="A5" s="156" t="s">
        <v>103</v>
      </c>
      <c r="B5" s="66" t="s">
        <v>104</v>
      </c>
      <c r="C5" s="78">
        <v>70</v>
      </c>
      <c r="D5" s="73">
        <v>73</v>
      </c>
      <c r="E5" s="124">
        <f>D5/C5*100</f>
        <v>104.28571428571429</v>
      </c>
      <c r="F5" s="145">
        <f>SUM(E5:E7)/3</f>
        <v>101.42857142857143</v>
      </c>
      <c r="G5" s="148">
        <f>(F5+E8)/2</f>
        <v>75.714285714285722</v>
      </c>
      <c r="H5" s="148">
        <f>(G5+G9)/2</f>
        <v>94.679802955665025</v>
      </c>
    </row>
    <row r="6" spans="1:8" s="63" customFormat="1" ht="30">
      <c r="A6" s="157"/>
      <c r="B6" s="66" t="s">
        <v>105</v>
      </c>
      <c r="C6" s="78">
        <v>100</v>
      </c>
      <c r="D6" s="73">
        <v>100</v>
      </c>
      <c r="E6" s="124">
        <f t="shared" ref="E6:E69" si="0">D6/C6*100</f>
        <v>100</v>
      </c>
      <c r="F6" s="146"/>
      <c r="G6" s="148"/>
      <c r="H6" s="148"/>
    </row>
    <row r="7" spans="1:8" s="63" customFormat="1" ht="30">
      <c r="A7" s="157"/>
      <c r="B7" s="66" t="s">
        <v>106</v>
      </c>
      <c r="C7" s="78">
        <v>90</v>
      </c>
      <c r="D7" s="74">
        <v>90</v>
      </c>
      <c r="E7" s="124">
        <f t="shared" si="0"/>
        <v>100</v>
      </c>
      <c r="F7" s="147"/>
      <c r="G7" s="148"/>
      <c r="H7" s="148"/>
    </row>
    <row r="8" spans="1:8" s="63" customFormat="1" ht="18.75">
      <c r="A8" s="158"/>
      <c r="B8" s="66" t="s">
        <v>107</v>
      </c>
      <c r="C8" s="78">
        <v>30</v>
      </c>
      <c r="D8" s="74">
        <v>15</v>
      </c>
      <c r="E8" s="124">
        <f t="shared" si="0"/>
        <v>50</v>
      </c>
      <c r="F8" s="129"/>
      <c r="G8" s="148"/>
      <c r="H8" s="148"/>
    </row>
    <row r="9" spans="1:8" s="63" customFormat="1" ht="45" customHeight="1">
      <c r="A9" s="156" t="s">
        <v>108</v>
      </c>
      <c r="B9" s="66" t="s">
        <v>104</v>
      </c>
      <c r="C9" s="78">
        <v>70</v>
      </c>
      <c r="D9" s="74">
        <v>73</v>
      </c>
      <c r="E9" s="124">
        <f t="shared" si="0"/>
        <v>104.28571428571429</v>
      </c>
      <c r="F9" s="145">
        <f>SUM(E9:E11)/3</f>
        <v>101.42857142857143</v>
      </c>
      <c r="G9" s="148">
        <f>(F9+E12)/2</f>
        <v>113.64532019704433</v>
      </c>
      <c r="H9" s="148"/>
    </row>
    <row r="10" spans="1:8" s="63" customFormat="1" ht="30">
      <c r="A10" s="157"/>
      <c r="B10" s="66" t="s">
        <v>105</v>
      </c>
      <c r="C10" s="78">
        <v>100</v>
      </c>
      <c r="D10" s="74">
        <v>100</v>
      </c>
      <c r="E10" s="124">
        <f t="shared" si="0"/>
        <v>100</v>
      </c>
      <c r="F10" s="146"/>
      <c r="G10" s="148"/>
      <c r="H10" s="148"/>
    </row>
    <row r="11" spans="1:8" s="63" customFormat="1" ht="30">
      <c r="A11" s="157"/>
      <c r="B11" s="66" t="s">
        <v>106</v>
      </c>
      <c r="C11" s="78">
        <v>90</v>
      </c>
      <c r="D11" s="74">
        <v>90</v>
      </c>
      <c r="E11" s="124">
        <f t="shared" si="0"/>
        <v>100</v>
      </c>
      <c r="F11" s="147"/>
      <c r="G11" s="148"/>
      <c r="H11" s="148"/>
    </row>
    <row r="12" spans="1:8" s="63" customFormat="1" ht="18.75">
      <c r="A12" s="158"/>
      <c r="B12" s="66" t="s">
        <v>107</v>
      </c>
      <c r="C12" s="78">
        <v>58</v>
      </c>
      <c r="D12" s="74">
        <v>73</v>
      </c>
      <c r="E12" s="124">
        <f t="shared" si="0"/>
        <v>125.86206896551724</v>
      </c>
      <c r="F12" s="129"/>
      <c r="G12" s="148"/>
      <c r="H12" s="148"/>
    </row>
    <row r="13" spans="1:8" s="63" customFormat="1" ht="60">
      <c r="A13" s="156" t="s">
        <v>109</v>
      </c>
      <c r="B13" s="66" t="s">
        <v>110</v>
      </c>
      <c r="C13" s="78">
        <v>90</v>
      </c>
      <c r="D13" s="73">
        <v>67</v>
      </c>
      <c r="E13" s="124">
        <f t="shared" si="0"/>
        <v>74.444444444444443</v>
      </c>
      <c r="F13" s="154">
        <f>SUM(E13:E14)/2</f>
        <v>87.222222222222229</v>
      </c>
      <c r="G13" s="148">
        <f>(F13+E15)/2</f>
        <v>93.611111111111114</v>
      </c>
      <c r="H13" s="148">
        <f>(G13+G16)/2</f>
        <v>97.5</v>
      </c>
    </row>
    <row r="14" spans="1:8" s="63" customFormat="1" ht="30">
      <c r="A14" s="157"/>
      <c r="B14" s="66" t="s">
        <v>106</v>
      </c>
      <c r="C14" s="78">
        <v>100</v>
      </c>
      <c r="D14" s="73">
        <v>100</v>
      </c>
      <c r="E14" s="124">
        <f t="shared" si="0"/>
        <v>100</v>
      </c>
      <c r="F14" s="155"/>
      <c r="G14" s="148"/>
      <c r="H14" s="148"/>
    </row>
    <row r="15" spans="1:8" s="63" customFormat="1" ht="18.75">
      <c r="A15" s="158"/>
      <c r="B15" s="66" t="s">
        <v>107</v>
      </c>
      <c r="C15" s="78">
        <v>1</v>
      </c>
      <c r="D15" s="73">
        <v>1</v>
      </c>
      <c r="E15" s="124">
        <f t="shared" si="0"/>
        <v>100</v>
      </c>
      <c r="F15" s="129"/>
      <c r="G15" s="148"/>
      <c r="H15" s="148"/>
    </row>
    <row r="16" spans="1:8" s="63" customFormat="1" ht="60">
      <c r="A16" s="156" t="s">
        <v>111</v>
      </c>
      <c r="B16" s="66" t="s">
        <v>110</v>
      </c>
      <c r="C16" s="78">
        <v>90</v>
      </c>
      <c r="D16" s="73">
        <v>95</v>
      </c>
      <c r="E16" s="124">
        <f t="shared" si="0"/>
        <v>105.55555555555556</v>
      </c>
      <c r="F16" s="154">
        <f>SUM(E16:E17)/2</f>
        <v>102.77777777777777</v>
      </c>
      <c r="G16" s="148">
        <f>(F16+E18)/2</f>
        <v>101.38888888888889</v>
      </c>
      <c r="H16" s="148"/>
    </row>
    <row r="17" spans="1:8" s="63" customFormat="1" ht="30">
      <c r="A17" s="157"/>
      <c r="B17" s="66" t="s">
        <v>106</v>
      </c>
      <c r="C17" s="78">
        <v>95</v>
      </c>
      <c r="D17" s="73">
        <v>95</v>
      </c>
      <c r="E17" s="124">
        <f t="shared" si="0"/>
        <v>100</v>
      </c>
      <c r="F17" s="155"/>
      <c r="G17" s="148"/>
      <c r="H17" s="148"/>
    </row>
    <row r="18" spans="1:8" s="63" customFormat="1" ht="18.75">
      <c r="A18" s="158"/>
      <c r="B18" s="66" t="s">
        <v>107</v>
      </c>
      <c r="C18" s="78">
        <v>87</v>
      </c>
      <c r="D18" s="73">
        <v>87</v>
      </c>
      <c r="E18" s="124">
        <f t="shared" si="0"/>
        <v>100</v>
      </c>
      <c r="F18" s="129"/>
      <c r="G18" s="148"/>
      <c r="H18" s="148"/>
    </row>
    <row r="19" spans="1:8" s="63" customFormat="1" ht="18.75">
      <c r="A19" s="156" t="s">
        <v>112</v>
      </c>
      <c r="B19" s="66" t="s">
        <v>113</v>
      </c>
      <c r="C19" s="78">
        <v>100</v>
      </c>
      <c r="D19" s="73">
        <v>100</v>
      </c>
      <c r="E19" s="124">
        <f t="shared" si="0"/>
        <v>100</v>
      </c>
      <c r="F19" s="154">
        <f>SUM(E19:E26)/8</f>
        <v>103.62978524743231</v>
      </c>
      <c r="G19" s="148">
        <f>(F19+E27)/2</f>
        <v>102.75828885013125</v>
      </c>
      <c r="H19" s="148">
        <f>(G19+G28+G35)/3</f>
        <v>111.6115691246394</v>
      </c>
    </row>
    <row r="20" spans="1:8" s="63" customFormat="1" ht="18.75">
      <c r="A20" s="157"/>
      <c r="B20" s="66" t="s">
        <v>114</v>
      </c>
      <c r="C20" s="78">
        <v>100</v>
      </c>
      <c r="D20" s="73">
        <v>100</v>
      </c>
      <c r="E20" s="124">
        <f t="shared" si="0"/>
        <v>100</v>
      </c>
      <c r="F20" s="155"/>
      <c r="G20" s="148"/>
      <c r="H20" s="148"/>
    </row>
    <row r="21" spans="1:8" s="63" customFormat="1" ht="18.75">
      <c r="A21" s="157"/>
      <c r="B21" s="66" t="s">
        <v>115</v>
      </c>
      <c r="C21" s="78">
        <v>68</v>
      </c>
      <c r="D21" s="73">
        <v>64</v>
      </c>
      <c r="E21" s="124">
        <f t="shared" si="0"/>
        <v>94.117647058823522</v>
      </c>
      <c r="F21" s="155"/>
      <c r="G21" s="148"/>
      <c r="H21" s="148"/>
    </row>
    <row r="22" spans="1:8" s="63" customFormat="1" ht="45">
      <c r="A22" s="157"/>
      <c r="B22" s="66" t="s">
        <v>116</v>
      </c>
      <c r="C22" s="78">
        <v>100</v>
      </c>
      <c r="D22" s="73">
        <v>100</v>
      </c>
      <c r="E22" s="124">
        <f t="shared" si="0"/>
        <v>100</v>
      </c>
      <c r="F22" s="155"/>
      <c r="G22" s="148"/>
      <c r="H22" s="148"/>
    </row>
    <row r="23" spans="1:8" s="63" customFormat="1" ht="60">
      <c r="A23" s="157"/>
      <c r="B23" s="66" t="s">
        <v>117</v>
      </c>
      <c r="C23" s="78">
        <v>63</v>
      </c>
      <c r="D23" s="73">
        <v>85</v>
      </c>
      <c r="E23" s="124">
        <f t="shared" si="0"/>
        <v>134.92063492063494</v>
      </c>
      <c r="F23" s="155"/>
      <c r="G23" s="148"/>
      <c r="H23" s="148"/>
    </row>
    <row r="24" spans="1:8" s="63" customFormat="1" ht="18.75">
      <c r="A24" s="157"/>
      <c r="B24" s="66" t="s">
        <v>118</v>
      </c>
      <c r="C24" s="78">
        <v>100</v>
      </c>
      <c r="D24" s="73">
        <v>100</v>
      </c>
      <c r="E24" s="124">
        <f t="shared" si="0"/>
        <v>100</v>
      </c>
      <c r="F24" s="155"/>
      <c r="G24" s="148"/>
      <c r="H24" s="148"/>
    </row>
    <row r="25" spans="1:8" s="63" customFormat="1" ht="30">
      <c r="A25" s="157"/>
      <c r="B25" s="66" t="s">
        <v>119</v>
      </c>
      <c r="C25" s="78">
        <v>0</v>
      </c>
      <c r="D25" s="73">
        <v>0</v>
      </c>
      <c r="E25" s="124">
        <v>100</v>
      </c>
      <c r="F25" s="155"/>
      <c r="G25" s="148"/>
      <c r="H25" s="148"/>
    </row>
    <row r="26" spans="1:8" s="63" customFormat="1" ht="30">
      <c r="A26" s="157"/>
      <c r="B26" s="66" t="s">
        <v>106</v>
      </c>
      <c r="C26" s="78">
        <v>95</v>
      </c>
      <c r="D26" s="73">
        <v>95</v>
      </c>
      <c r="E26" s="124">
        <f t="shared" si="0"/>
        <v>100</v>
      </c>
      <c r="F26" s="155"/>
      <c r="G26" s="148"/>
      <c r="H26" s="148"/>
    </row>
    <row r="27" spans="1:8" s="63" customFormat="1" ht="18.75">
      <c r="A27" s="158"/>
      <c r="B27" s="66" t="s">
        <v>120</v>
      </c>
      <c r="C27" s="78">
        <v>106</v>
      </c>
      <c r="D27" s="73">
        <v>108</v>
      </c>
      <c r="E27" s="124">
        <f t="shared" si="0"/>
        <v>101.88679245283019</v>
      </c>
      <c r="F27" s="125"/>
      <c r="G27" s="148"/>
      <c r="H27" s="148"/>
    </row>
    <row r="28" spans="1:8" s="63" customFormat="1" ht="30" customHeight="1">
      <c r="A28" s="156" t="s">
        <v>121</v>
      </c>
      <c r="B28" s="66" t="s">
        <v>113</v>
      </c>
      <c r="C28" s="78">
        <v>100</v>
      </c>
      <c r="D28" s="73">
        <v>100</v>
      </c>
      <c r="E28" s="124">
        <f t="shared" si="0"/>
        <v>100</v>
      </c>
      <c r="F28" s="150">
        <f>SUM(E28:E33)/6</f>
        <v>133.33333333333334</v>
      </c>
      <c r="G28" s="153">
        <f>(F28+E34)/2</f>
        <v>116.66666666666667</v>
      </c>
      <c r="H28" s="148"/>
    </row>
    <row r="29" spans="1:8" s="63" customFormat="1" ht="18.75">
      <c r="A29" s="157"/>
      <c r="B29" s="66" t="s">
        <v>114</v>
      </c>
      <c r="C29" s="78">
        <v>100</v>
      </c>
      <c r="D29" s="73">
        <v>100</v>
      </c>
      <c r="E29" s="124">
        <f t="shared" si="0"/>
        <v>100</v>
      </c>
      <c r="F29" s="150"/>
      <c r="G29" s="148"/>
      <c r="H29" s="148"/>
    </row>
    <row r="30" spans="1:8" s="63" customFormat="1" ht="45">
      <c r="A30" s="157"/>
      <c r="B30" s="66" t="s">
        <v>122</v>
      </c>
      <c r="C30" s="78">
        <v>100</v>
      </c>
      <c r="D30" s="73">
        <v>100</v>
      </c>
      <c r="E30" s="124">
        <f t="shared" si="0"/>
        <v>100</v>
      </c>
      <c r="F30" s="150"/>
      <c r="G30" s="148"/>
      <c r="H30" s="148"/>
    </row>
    <row r="31" spans="1:8" s="63" customFormat="1" ht="45">
      <c r="A31" s="157"/>
      <c r="B31" s="66" t="s">
        <v>116</v>
      </c>
      <c r="C31" s="78">
        <v>50</v>
      </c>
      <c r="D31" s="73">
        <v>100</v>
      </c>
      <c r="E31" s="124">
        <f t="shared" si="0"/>
        <v>200</v>
      </c>
      <c r="F31" s="150"/>
      <c r="G31" s="148"/>
      <c r="H31" s="148"/>
    </row>
    <row r="32" spans="1:8" s="63" customFormat="1" ht="60">
      <c r="A32" s="157"/>
      <c r="B32" s="66" t="s">
        <v>117</v>
      </c>
      <c r="C32" s="78">
        <v>50</v>
      </c>
      <c r="D32" s="73">
        <v>100</v>
      </c>
      <c r="E32" s="124">
        <f t="shared" si="0"/>
        <v>200</v>
      </c>
      <c r="F32" s="150"/>
      <c r="G32" s="148"/>
      <c r="H32" s="148"/>
    </row>
    <row r="33" spans="1:8" s="63" customFormat="1" ht="30">
      <c r="A33" s="157"/>
      <c r="B33" s="66" t="s">
        <v>106</v>
      </c>
      <c r="C33" s="78">
        <v>100</v>
      </c>
      <c r="D33" s="73">
        <v>100</v>
      </c>
      <c r="E33" s="124">
        <f t="shared" si="0"/>
        <v>100</v>
      </c>
      <c r="F33" s="151"/>
      <c r="G33" s="148"/>
      <c r="H33" s="148"/>
    </row>
    <row r="34" spans="1:8" s="63" customFormat="1" ht="18.75">
      <c r="A34" s="158"/>
      <c r="B34" s="66" t="s">
        <v>120</v>
      </c>
      <c r="C34" s="78">
        <v>1</v>
      </c>
      <c r="D34" s="73">
        <v>1</v>
      </c>
      <c r="E34" s="124">
        <f t="shared" si="0"/>
        <v>100</v>
      </c>
      <c r="F34" s="78"/>
      <c r="G34" s="148"/>
      <c r="H34" s="148"/>
    </row>
    <row r="35" spans="1:8" s="63" customFormat="1" ht="30" customHeight="1">
      <c r="A35" s="156" t="s">
        <v>123</v>
      </c>
      <c r="B35" s="66" t="s">
        <v>113</v>
      </c>
      <c r="C35" s="78">
        <v>100</v>
      </c>
      <c r="D35" s="73">
        <v>10</v>
      </c>
      <c r="E35" s="124">
        <f t="shared" si="0"/>
        <v>10</v>
      </c>
      <c r="F35" s="150">
        <f>SUM(E35:E40)/6</f>
        <v>97.48617038090724</v>
      </c>
      <c r="G35" s="153">
        <f>(F35+E41)/2</f>
        <v>115.40975185712028</v>
      </c>
      <c r="H35" s="148"/>
    </row>
    <row r="36" spans="1:8" s="63" customFormat="1" ht="18.75">
      <c r="A36" s="157"/>
      <c r="B36" s="66" t="s">
        <v>114</v>
      </c>
      <c r="C36" s="78">
        <v>100</v>
      </c>
      <c r="D36" s="73">
        <v>100</v>
      </c>
      <c r="E36" s="124">
        <f t="shared" si="0"/>
        <v>100</v>
      </c>
      <c r="F36" s="150"/>
      <c r="G36" s="148"/>
      <c r="H36" s="148"/>
    </row>
    <row r="37" spans="1:8" s="63" customFormat="1" ht="45">
      <c r="A37" s="157"/>
      <c r="B37" s="66" t="s">
        <v>122</v>
      </c>
      <c r="C37" s="78">
        <v>100</v>
      </c>
      <c r="D37" s="73">
        <v>100</v>
      </c>
      <c r="E37" s="124">
        <f t="shared" si="0"/>
        <v>100</v>
      </c>
      <c r="F37" s="150"/>
      <c r="G37" s="148"/>
      <c r="H37" s="148"/>
    </row>
    <row r="38" spans="1:8" s="63" customFormat="1" ht="45">
      <c r="A38" s="157"/>
      <c r="B38" s="66" t="s">
        <v>116</v>
      </c>
      <c r="C38" s="78">
        <v>74</v>
      </c>
      <c r="D38" s="73">
        <v>84</v>
      </c>
      <c r="E38" s="124">
        <f t="shared" si="0"/>
        <v>113.51351351351352</v>
      </c>
      <c r="F38" s="150"/>
      <c r="G38" s="148"/>
      <c r="H38" s="148"/>
    </row>
    <row r="39" spans="1:8" s="63" customFormat="1" ht="60">
      <c r="A39" s="157"/>
      <c r="B39" s="66" t="s">
        <v>117</v>
      </c>
      <c r="C39" s="78">
        <v>57</v>
      </c>
      <c r="D39" s="73">
        <v>92</v>
      </c>
      <c r="E39" s="124">
        <f t="shared" si="0"/>
        <v>161.40350877192981</v>
      </c>
      <c r="F39" s="150"/>
      <c r="G39" s="148"/>
      <c r="H39" s="148"/>
    </row>
    <row r="40" spans="1:8" s="63" customFormat="1" ht="30">
      <c r="A40" s="157"/>
      <c r="B40" s="66" t="s">
        <v>106</v>
      </c>
      <c r="C40" s="78">
        <v>100</v>
      </c>
      <c r="D40" s="73">
        <v>100</v>
      </c>
      <c r="E40" s="124">
        <f t="shared" si="0"/>
        <v>100</v>
      </c>
      <c r="F40" s="151"/>
      <c r="G40" s="148"/>
      <c r="H40" s="148"/>
    </row>
    <row r="41" spans="1:8" s="63" customFormat="1" ht="18.75">
      <c r="A41" s="158"/>
      <c r="B41" s="66" t="s">
        <v>120</v>
      </c>
      <c r="C41" s="78">
        <v>3</v>
      </c>
      <c r="D41" s="73">
        <v>4</v>
      </c>
      <c r="E41" s="124">
        <f t="shared" si="0"/>
        <v>133.33333333333331</v>
      </c>
      <c r="F41" s="78"/>
      <c r="G41" s="148"/>
      <c r="H41" s="148"/>
    </row>
    <row r="42" spans="1:8" s="63" customFormat="1" ht="30" customHeight="1">
      <c r="A42" s="156" t="s">
        <v>124</v>
      </c>
      <c r="B42" s="66" t="s">
        <v>113</v>
      </c>
      <c r="C42" s="78">
        <v>100</v>
      </c>
      <c r="D42" s="73">
        <v>100</v>
      </c>
      <c r="E42" s="124">
        <f t="shared" si="0"/>
        <v>100</v>
      </c>
      <c r="F42" s="150">
        <f>SUM(E42:E47)/6</f>
        <v>100</v>
      </c>
      <c r="G42" s="147">
        <f>(F42+E48)/2</f>
        <v>100</v>
      </c>
      <c r="H42" s="148">
        <f>(G42+G49+G56)/3</f>
        <v>149.20284792368125</v>
      </c>
    </row>
    <row r="43" spans="1:8" s="63" customFormat="1" ht="18.75">
      <c r="A43" s="157"/>
      <c r="B43" s="66" t="s">
        <v>114</v>
      </c>
      <c r="C43" s="78">
        <v>100</v>
      </c>
      <c r="D43" s="73">
        <v>100</v>
      </c>
      <c r="E43" s="124">
        <f t="shared" si="0"/>
        <v>100</v>
      </c>
      <c r="F43" s="150"/>
      <c r="G43" s="149"/>
      <c r="H43" s="148"/>
    </row>
    <row r="44" spans="1:8" s="63" customFormat="1" ht="45">
      <c r="A44" s="157"/>
      <c r="B44" s="66" t="s">
        <v>122</v>
      </c>
      <c r="C44" s="78">
        <v>100</v>
      </c>
      <c r="D44" s="73">
        <v>100</v>
      </c>
      <c r="E44" s="124">
        <f t="shared" si="0"/>
        <v>100</v>
      </c>
      <c r="F44" s="150"/>
      <c r="G44" s="149"/>
      <c r="H44" s="148"/>
    </row>
    <row r="45" spans="1:8" s="63" customFormat="1" ht="45">
      <c r="A45" s="157"/>
      <c r="B45" s="66" t="s">
        <v>116</v>
      </c>
      <c r="C45" s="78">
        <v>100</v>
      </c>
      <c r="D45" s="73">
        <v>100</v>
      </c>
      <c r="E45" s="124">
        <f t="shared" si="0"/>
        <v>100</v>
      </c>
      <c r="F45" s="150"/>
      <c r="G45" s="149"/>
      <c r="H45" s="148"/>
    </row>
    <row r="46" spans="1:8" s="63" customFormat="1" ht="60">
      <c r="A46" s="157"/>
      <c r="B46" s="66" t="s">
        <v>117</v>
      </c>
      <c r="C46" s="78">
        <v>100</v>
      </c>
      <c r="D46" s="73">
        <v>100</v>
      </c>
      <c r="E46" s="124">
        <f t="shared" si="0"/>
        <v>100</v>
      </c>
      <c r="F46" s="150"/>
      <c r="G46" s="149"/>
      <c r="H46" s="148"/>
    </row>
    <row r="47" spans="1:8" s="63" customFormat="1" ht="30">
      <c r="A47" s="157"/>
      <c r="B47" s="66" t="s">
        <v>106</v>
      </c>
      <c r="C47" s="78">
        <v>100</v>
      </c>
      <c r="D47" s="73">
        <v>100</v>
      </c>
      <c r="E47" s="124">
        <f t="shared" si="0"/>
        <v>100</v>
      </c>
      <c r="F47" s="151"/>
      <c r="G47" s="149"/>
      <c r="H47" s="148"/>
    </row>
    <row r="48" spans="1:8" s="63" customFormat="1" ht="18.75">
      <c r="A48" s="158"/>
      <c r="B48" s="66" t="s">
        <v>120</v>
      </c>
      <c r="C48" s="78">
        <v>1</v>
      </c>
      <c r="D48" s="73">
        <v>1</v>
      </c>
      <c r="E48" s="124">
        <f t="shared" si="0"/>
        <v>100</v>
      </c>
      <c r="F48" s="78"/>
      <c r="G48" s="149"/>
      <c r="H48" s="148"/>
    </row>
    <row r="49" spans="1:8" s="63" customFormat="1" ht="30" customHeight="1">
      <c r="A49" s="156" t="s">
        <v>126</v>
      </c>
      <c r="B49" s="66" t="s">
        <v>113</v>
      </c>
      <c r="C49" s="78">
        <v>100</v>
      </c>
      <c r="D49" s="73">
        <v>100</v>
      </c>
      <c r="E49" s="124">
        <f t="shared" si="0"/>
        <v>100</v>
      </c>
      <c r="F49" s="150">
        <f>SUM(E49:E54)/6</f>
        <v>100</v>
      </c>
      <c r="G49" s="147">
        <f>(F49+E55)/2</f>
        <v>250</v>
      </c>
      <c r="H49" s="148"/>
    </row>
    <row r="50" spans="1:8" s="63" customFormat="1" ht="18.75">
      <c r="A50" s="157"/>
      <c r="B50" s="66" t="s">
        <v>114</v>
      </c>
      <c r="C50" s="78">
        <v>100</v>
      </c>
      <c r="D50" s="73">
        <v>100</v>
      </c>
      <c r="E50" s="124">
        <f t="shared" si="0"/>
        <v>100</v>
      </c>
      <c r="F50" s="150"/>
      <c r="G50" s="149"/>
      <c r="H50" s="148"/>
    </row>
    <row r="51" spans="1:8" s="63" customFormat="1" ht="45">
      <c r="A51" s="157"/>
      <c r="B51" s="66" t="s">
        <v>122</v>
      </c>
      <c r="C51" s="78">
        <v>100</v>
      </c>
      <c r="D51" s="73">
        <v>100</v>
      </c>
      <c r="E51" s="124">
        <f t="shared" si="0"/>
        <v>100</v>
      </c>
      <c r="F51" s="150"/>
      <c r="G51" s="149"/>
      <c r="H51" s="148"/>
    </row>
    <row r="52" spans="1:8" s="63" customFormat="1" ht="45">
      <c r="A52" s="157"/>
      <c r="B52" s="66" t="s">
        <v>116</v>
      </c>
      <c r="C52" s="78">
        <v>100</v>
      </c>
      <c r="D52" s="73">
        <v>100</v>
      </c>
      <c r="E52" s="124">
        <f t="shared" si="0"/>
        <v>100</v>
      </c>
      <c r="F52" s="150"/>
      <c r="G52" s="149"/>
      <c r="H52" s="148"/>
    </row>
    <row r="53" spans="1:8" s="63" customFormat="1" ht="60">
      <c r="A53" s="157"/>
      <c r="B53" s="66" t="s">
        <v>117</v>
      </c>
      <c r="C53" s="78">
        <v>100</v>
      </c>
      <c r="D53" s="73">
        <v>100</v>
      </c>
      <c r="E53" s="124">
        <f t="shared" si="0"/>
        <v>100</v>
      </c>
      <c r="F53" s="150"/>
      <c r="G53" s="149"/>
      <c r="H53" s="148"/>
    </row>
    <row r="54" spans="1:8" s="63" customFormat="1" ht="30">
      <c r="A54" s="157"/>
      <c r="B54" s="66" t="s">
        <v>106</v>
      </c>
      <c r="C54" s="78">
        <v>100</v>
      </c>
      <c r="D54" s="73">
        <v>100</v>
      </c>
      <c r="E54" s="124">
        <f t="shared" si="0"/>
        <v>100</v>
      </c>
      <c r="F54" s="151"/>
      <c r="G54" s="149"/>
      <c r="H54" s="148"/>
    </row>
    <row r="55" spans="1:8" s="63" customFormat="1" ht="18.75">
      <c r="A55" s="158"/>
      <c r="B55" s="66" t="s">
        <v>120</v>
      </c>
      <c r="C55" s="78">
        <v>1</v>
      </c>
      <c r="D55" s="74">
        <v>4</v>
      </c>
      <c r="E55" s="124">
        <f t="shared" si="0"/>
        <v>400</v>
      </c>
      <c r="F55" s="78"/>
      <c r="G55" s="149"/>
      <c r="H55" s="148"/>
    </row>
    <row r="56" spans="1:8" s="63" customFormat="1" ht="18.75">
      <c r="A56" s="156" t="s">
        <v>127</v>
      </c>
      <c r="B56" s="66" t="s">
        <v>113</v>
      </c>
      <c r="C56" s="78">
        <v>100</v>
      </c>
      <c r="D56" s="73">
        <v>100</v>
      </c>
      <c r="E56" s="124">
        <f t="shared" si="0"/>
        <v>100</v>
      </c>
      <c r="F56" s="152">
        <f>SUM(E56:E65)/10</f>
        <v>102.5087542087542</v>
      </c>
      <c r="G56" s="148">
        <f>(F56+E66)/2</f>
        <v>97.60854377104377</v>
      </c>
      <c r="H56" s="148"/>
    </row>
    <row r="57" spans="1:8" s="63" customFormat="1" ht="18.75">
      <c r="A57" s="157"/>
      <c r="B57" s="66" t="s">
        <v>114</v>
      </c>
      <c r="C57" s="78">
        <v>100</v>
      </c>
      <c r="D57" s="73">
        <v>100</v>
      </c>
      <c r="E57" s="124">
        <f t="shared" si="0"/>
        <v>100</v>
      </c>
      <c r="F57" s="146"/>
      <c r="G57" s="148"/>
      <c r="H57" s="148"/>
    </row>
    <row r="58" spans="1:8" s="63" customFormat="1" ht="18.75">
      <c r="A58" s="157"/>
      <c r="B58" s="66" t="s">
        <v>115</v>
      </c>
      <c r="C58" s="78">
        <v>54</v>
      </c>
      <c r="D58" s="73">
        <v>62</v>
      </c>
      <c r="E58" s="124">
        <f t="shared" si="0"/>
        <v>114.81481481481481</v>
      </c>
      <c r="F58" s="146"/>
      <c r="G58" s="148"/>
      <c r="H58" s="148"/>
    </row>
    <row r="59" spans="1:8" s="63" customFormat="1" ht="45">
      <c r="A59" s="157"/>
      <c r="B59" s="66" t="s">
        <v>116</v>
      </c>
      <c r="C59" s="78">
        <v>88</v>
      </c>
      <c r="D59" s="73">
        <v>90</v>
      </c>
      <c r="E59" s="124">
        <f t="shared" si="0"/>
        <v>102.27272727272727</v>
      </c>
      <c r="F59" s="146"/>
      <c r="G59" s="148"/>
      <c r="H59" s="148"/>
    </row>
    <row r="60" spans="1:8" s="63" customFormat="1" ht="60">
      <c r="A60" s="157"/>
      <c r="B60" s="66" t="s">
        <v>117</v>
      </c>
      <c r="C60" s="78">
        <v>75</v>
      </c>
      <c r="D60" s="73">
        <v>81</v>
      </c>
      <c r="E60" s="124">
        <f t="shared" si="0"/>
        <v>108</v>
      </c>
      <c r="F60" s="146"/>
      <c r="G60" s="148"/>
      <c r="H60" s="148"/>
    </row>
    <row r="61" spans="1:8" s="63" customFormat="1" ht="18.75">
      <c r="A61" s="157"/>
      <c r="B61" s="66" t="s">
        <v>118</v>
      </c>
      <c r="C61" s="78">
        <v>100</v>
      </c>
      <c r="D61" s="73">
        <v>100</v>
      </c>
      <c r="E61" s="124">
        <f t="shared" si="0"/>
        <v>100</v>
      </c>
      <c r="F61" s="146"/>
      <c r="G61" s="148"/>
      <c r="H61" s="148"/>
    </row>
    <row r="62" spans="1:8" s="63" customFormat="1" ht="30">
      <c r="A62" s="157"/>
      <c r="B62" s="66" t="s">
        <v>128</v>
      </c>
      <c r="C62" s="78">
        <v>100</v>
      </c>
      <c r="D62" s="73">
        <v>100</v>
      </c>
      <c r="E62" s="124">
        <f t="shared" si="0"/>
        <v>100</v>
      </c>
      <c r="F62" s="146"/>
      <c r="G62" s="148"/>
      <c r="H62" s="148"/>
    </row>
    <row r="63" spans="1:8" s="63" customFormat="1" ht="30">
      <c r="A63" s="157"/>
      <c r="B63" s="66" t="s">
        <v>129</v>
      </c>
      <c r="C63" s="78">
        <v>100</v>
      </c>
      <c r="D63" s="73">
        <v>100</v>
      </c>
      <c r="E63" s="124">
        <f t="shared" si="0"/>
        <v>100</v>
      </c>
      <c r="F63" s="146"/>
      <c r="G63" s="148"/>
      <c r="H63" s="148"/>
    </row>
    <row r="64" spans="1:8" s="63" customFormat="1" ht="30">
      <c r="A64" s="157"/>
      <c r="B64" s="66" t="s">
        <v>119</v>
      </c>
      <c r="C64" s="78">
        <v>0.4</v>
      </c>
      <c r="D64" s="73">
        <v>0.4</v>
      </c>
      <c r="E64" s="124">
        <f t="shared" si="0"/>
        <v>100</v>
      </c>
      <c r="F64" s="146"/>
      <c r="G64" s="148"/>
      <c r="H64" s="148"/>
    </row>
    <row r="65" spans="1:8" s="63" customFormat="1" ht="30">
      <c r="A65" s="157"/>
      <c r="B65" s="66" t="s">
        <v>106</v>
      </c>
      <c r="C65" s="78">
        <v>95</v>
      </c>
      <c r="D65" s="73">
        <v>95</v>
      </c>
      <c r="E65" s="124">
        <f t="shared" si="0"/>
        <v>100</v>
      </c>
      <c r="F65" s="147"/>
      <c r="G65" s="148"/>
      <c r="H65" s="148"/>
    </row>
    <row r="66" spans="1:8" s="63" customFormat="1" ht="18.75">
      <c r="A66" s="158"/>
      <c r="B66" s="66" t="s">
        <v>120</v>
      </c>
      <c r="C66" s="78">
        <v>96</v>
      </c>
      <c r="D66" s="73">
        <v>89</v>
      </c>
      <c r="E66" s="124">
        <f t="shared" si="0"/>
        <v>92.708333333333343</v>
      </c>
      <c r="F66" s="78"/>
      <c r="G66" s="148"/>
      <c r="H66" s="148"/>
    </row>
    <row r="67" spans="1:8" s="63" customFormat="1" ht="18.75">
      <c r="A67" s="156" t="s">
        <v>130</v>
      </c>
      <c r="B67" s="66" t="s">
        <v>113</v>
      </c>
      <c r="C67" s="78">
        <v>100</v>
      </c>
      <c r="D67" s="73">
        <v>100</v>
      </c>
      <c r="E67" s="124">
        <f t="shared" si="0"/>
        <v>100</v>
      </c>
      <c r="F67" s="152">
        <f>SUM(E67:E75)/9</f>
        <v>103.79723157500935</v>
      </c>
      <c r="G67" s="148">
        <f>(F67+E76)/2</f>
        <v>103.8216927105816</v>
      </c>
      <c r="H67" s="148">
        <f>G67</f>
        <v>103.8216927105816</v>
      </c>
    </row>
    <row r="68" spans="1:8" s="63" customFormat="1" ht="18.75">
      <c r="A68" s="157"/>
      <c r="B68" s="66" t="s">
        <v>114</v>
      </c>
      <c r="C68" s="78">
        <v>100</v>
      </c>
      <c r="D68" s="73">
        <v>100</v>
      </c>
      <c r="E68" s="124">
        <f t="shared" si="0"/>
        <v>100</v>
      </c>
      <c r="F68" s="146"/>
      <c r="G68" s="148"/>
      <c r="H68" s="149"/>
    </row>
    <row r="69" spans="1:8" s="63" customFormat="1" ht="18.75">
      <c r="A69" s="157"/>
      <c r="B69" s="66" t="s">
        <v>115</v>
      </c>
      <c r="C69" s="78">
        <v>54</v>
      </c>
      <c r="D69" s="73">
        <v>52</v>
      </c>
      <c r="E69" s="124">
        <f t="shared" si="0"/>
        <v>96.296296296296291</v>
      </c>
      <c r="F69" s="146"/>
      <c r="G69" s="148"/>
      <c r="H69" s="149"/>
    </row>
    <row r="70" spans="1:8" s="63" customFormat="1" ht="45">
      <c r="A70" s="157"/>
      <c r="B70" s="66" t="s">
        <v>116</v>
      </c>
      <c r="C70" s="78">
        <v>88</v>
      </c>
      <c r="D70" s="73">
        <v>92</v>
      </c>
      <c r="E70" s="124">
        <f t="shared" ref="E70:E80" si="1">D70/C70*100</f>
        <v>104.54545454545455</v>
      </c>
      <c r="F70" s="146"/>
      <c r="G70" s="148"/>
      <c r="H70" s="149"/>
    </row>
    <row r="71" spans="1:8" s="63" customFormat="1" ht="60">
      <c r="A71" s="157"/>
      <c r="B71" s="66" t="s">
        <v>117</v>
      </c>
      <c r="C71" s="78">
        <v>75</v>
      </c>
      <c r="D71" s="73">
        <v>100</v>
      </c>
      <c r="E71" s="124">
        <f t="shared" si="1"/>
        <v>133.33333333333331</v>
      </c>
      <c r="F71" s="146"/>
      <c r="G71" s="148"/>
      <c r="H71" s="149"/>
    </row>
    <row r="72" spans="1:8" s="63" customFormat="1" ht="18.75">
      <c r="A72" s="157"/>
      <c r="B72" s="66" t="s">
        <v>118</v>
      </c>
      <c r="C72" s="78">
        <v>100</v>
      </c>
      <c r="D72" s="73">
        <v>100</v>
      </c>
      <c r="E72" s="124">
        <f t="shared" si="1"/>
        <v>100</v>
      </c>
      <c r="F72" s="146"/>
      <c r="G72" s="148"/>
      <c r="H72" s="149"/>
    </row>
    <row r="73" spans="1:8" s="63" customFormat="1" ht="45">
      <c r="A73" s="157"/>
      <c r="B73" s="66" t="s">
        <v>131</v>
      </c>
      <c r="C73" s="78">
        <v>100</v>
      </c>
      <c r="D73" s="73">
        <v>100</v>
      </c>
      <c r="E73" s="124">
        <f t="shared" si="1"/>
        <v>100</v>
      </c>
      <c r="F73" s="146"/>
      <c r="G73" s="148"/>
      <c r="H73" s="149"/>
    </row>
    <row r="74" spans="1:8" s="63" customFormat="1" ht="30">
      <c r="A74" s="157"/>
      <c r="B74" s="66" t="s">
        <v>119</v>
      </c>
      <c r="C74" s="78">
        <v>0</v>
      </c>
      <c r="D74" s="73">
        <v>0</v>
      </c>
      <c r="E74" s="124">
        <v>100</v>
      </c>
      <c r="F74" s="146"/>
      <c r="G74" s="148"/>
      <c r="H74" s="149"/>
    </row>
    <row r="75" spans="1:8" s="63" customFormat="1" ht="30">
      <c r="A75" s="157"/>
      <c r="B75" s="66" t="s">
        <v>106</v>
      </c>
      <c r="C75" s="78">
        <v>95</v>
      </c>
      <c r="D75" s="73">
        <v>95</v>
      </c>
      <c r="E75" s="124">
        <f t="shared" si="1"/>
        <v>100</v>
      </c>
      <c r="F75" s="147"/>
      <c r="G75" s="148"/>
      <c r="H75" s="149"/>
    </row>
    <row r="76" spans="1:8" s="63" customFormat="1" ht="18.75">
      <c r="A76" s="158"/>
      <c r="B76" s="66" t="s">
        <v>120</v>
      </c>
      <c r="C76" s="78">
        <v>26</v>
      </c>
      <c r="D76" s="73">
        <v>27</v>
      </c>
      <c r="E76" s="124">
        <f t="shared" si="1"/>
        <v>103.84615384615385</v>
      </c>
      <c r="F76" s="78"/>
      <c r="G76" s="148"/>
      <c r="H76" s="149"/>
    </row>
    <row r="77" spans="1:8" s="63" customFormat="1" ht="60">
      <c r="A77" s="159" t="s">
        <v>134</v>
      </c>
      <c r="B77" s="66" t="s">
        <v>135</v>
      </c>
      <c r="C77" s="78">
        <v>80</v>
      </c>
      <c r="D77" s="73">
        <v>80</v>
      </c>
      <c r="E77" s="124">
        <f t="shared" si="1"/>
        <v>100</v>
      </c>
      <c r="F77" s="145">
        <f>SUM(E77:E79)/3</f>
        <v>100</v>
      </c>
      <c r="G77" s="148">
        <f>(F77+E80)/2</f>
        <v>100</v>
      </c>
      <c r="H77" s="148">
        <f>G77</f>
        <v>100</v>
      </c>
    </row>
    <row r="78" spans="1:8" s="63" customFormat="1" ht="18.75">
      <c r="A78" s="160"/>
      <c r="B78" s="66" t="s">
        <v>136</v>
      </c>
      <c r="C78" s="78">
        <v>100</v>
      </c>
      <c r="D78" s="73">
        <v>100</v>
      </c>
      <c r="E78" s="124">
        <f t="shared" si="1"/>
        <v>100</v>
      </c>
      <c r="F78" s="146"/>
      <c r="G78" s="148"/>
      <c r="H78" s="149"/>
    </row>
    <row r="79" spans="1:8" s="63" customFormat="1" ht="30">
      <c r="A79" s="160"/>
      <c r="B79" s="66" t="s">
        <v>106</v>
      </c>
      <c r="C79" s="78">
        <v>95</v>
      </c>
      <c r="D79" s="73">
        <v>95</v>
      </c>
      <c r="E79" s="124">
        <f t="shared" si="1"/>
        <v>100</v>
      </c>
      <c r="F79" s="147"/>
      <c r="G79" s="148"/>
      <c r="H79" s="149"/>
    </row>
    <row r="80" spans="1:8" s="63" customFormat="1" ht="18.75">
      <c r="A80" s="161"/>
      <c r="B80" s="66" t="s">
        <v>120</v>
      </c>
      <c r="C80" s="78">
        <v>510</v>
      </c>
      <c r="D80" s="73">
        <v>510</v>
      </c>
      <c r="E80" s="124">
        <f t="shared" si="1"/>
        <v>100</v>
      </c>
      <c r="F80" s="78"/>
      <c r="G80" s="148"/>
      <c r="H80" s="149"/>
    </row>
  </sheetData>
  <mergeCells count="43">
    <mergeCell ref="A28:A34"/>
    <mergeCell ref="A35:A41"/>
    <mergeCell ref="A5:A8"/>
    <mergeCell ref="A9:A12"/>
    <mergeCell ref="A13:A15"/>
    <mergeCell ref="A16:A18"/>
    <mergeCell ref="A19:A27"/>
    <mergeCell ref="A56:A66"/>
    <mergeCell ref="A67:A76"/>
    <mergeCell ref="A77:A80"/>
    <mergeCell ref="A42:A48"/>
    <mergeCell ref="A49:A55"/>
    <mergeCell ref="F5:F7"/>
    <mergeCell ref="G5:G8"/>
    <mergeCell ref="F9:F11"/>
    <mergeCell ref="G9:G12"/>
    <mergeCell ref="F13:F14"/>
    <mergeCell ref="G13:G15"/>
    <mergeCell ref="G42:G48"/>
    <mergeCell ref="F49:F54"/>
    <mergeCell ref="G49:G55"/>
    <mergeCell ref="F16:F17"/>
    <mergeCell ref="G16:G18"/>
    <mergeCell ref="F19:F26"/>
    <mergeCell ref="G19:G27"/>
    <mergeCell ref="F28:F33"/>
    <mergeCell ref="G28:G34"/>
    <mergeCell ref="H67:H76"/>
    <mergeCell ref="H77:H80"/>
    <mergeCell ref="A2:G2"/>
    <mergeCell ref="H5:H12"/>
    <mergeCell ref="H13:H18"/>
    <mergeCell ref="H19:H41"/>
    <mergeCell ref="H42:H66"/>
    <mergeCell ref="F56:F65"/>
    <mergeCell ref="G56:G66"/>
    <mergeCell ref="F67:F75"/>
    <mergeCell ref="G67:G76"/>
    <mergeCell ref="F77:F79"/>
    <mergeCell ref="G77:G80"/>
    <mergeCell ref="F35:F40"/>
    <mergeCell ref="G35:G41"/>
    <mergeCell ref="F42:F47"/>
  </mergeCells>
  <pageMargins left="0.70866141732283472" right="0.31496062992125984" top="0.15748031496062992" bottom="0.15748031496062992" header="0.31496062992125984" footer="0.31496062992125984"/>
  <pageSetup paperSize="9" scale="43" fitToHeight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73"/>
  <sheetViews>
    <sheetView zoomScale="67" zoomScaleNormal="67" workbookViewId="0">
      <selection activeCell="G4" sqref="G4"/>
    </sheetView>
  </sheetViews>
  <sheetFormatPr defaultRowHeight="15"/>
  <cols>
    <col min="1" max="1" width="43.28515625" style="70" customWidth="1"/>
    <col min="2" max="2" width="39.42578125" style="70" customWidth="1"/>
    <col min="3" max="3" width="20.28515625" style="69" customWidth="1"/>
    <col min="4" max="4" width="27.7109375" style="69" customWidth="1"/>
    <col min="5" max="5" width="19.5703125" style="127" customWidth="1"/>
    <col min="6" max="6" width="15.85546875" style="69" customWidth="1"/>
    <col min="7" max="7" width="24.5703125" style="69" customWidth="1"/>
    <col min="8" max="8" width="23.140625" style="69" customWidth="1"/>
    <col min="9" max="16384" width="9.140625" style="69"/>
  </cols>
  <sheetData>
    <row r="1" spans="1:8" ht="18.75">
      <c r="H1" s="17" t="s">
        <v>215</v>
      </c>
    </row>
    <row r="2" spans="1:8" s="63" customFormat="1" ht="50.25" customHeight="1">
      <c r="A2" s="162" t="s">
        <v>168</v>
      </c>
      <c r="B2" s="162"/>
      <c r="C2" s="162"/>
      <c r="D2" s="162"/>
      <c r="E2" s="162"/>
      <c r="F2" s="162"/>
    </row>
    <row r="4" spans="1:8" s="72" customFormat="1" ht="71.25" customHeight="1">
      <c r="A4" s="20" t="s">
        <v>207</v>
      </c>
      <c r="B4" s="118" t="s">
        <v>16</v>
      </c>
      <c r="C4" s="71" t="s">
        <v>142</v>
      </c>
      <c r="D4" s="82" t="s">
        <v>206</v>
      </c>
      <c r="E4" s="82" t="s">
        <v>208</v>
      </c>
      <c r="F4" s="82" t="s">
        <v>205</v>
      </c>
      <c r="G4" s="122" t="s">
        <v>210</v>
      </c>
      <c r="H4" s="122" t="s">
        <v>211</v>
      </c>
    </row>
    <row r="5" spans="1:8" s="63" customFormat="1" ht="45" customHeight="1">
      <c r="A5" s="156" t="s">
        <v>103</v>
      </c>
      <c r="B5" s="66" t="s">
        <v>104</v>
      </c>
      <c r="C5" s="78">
        <v>70</v>
      </c>
      <c r="D5" s="78">
        <v>69</v>
      </c>
      <c r="E5" s="126">
        <f>D5/C5*100</f>
        <v>98.571428571428584</v>
      </c>
      <c r="F5" s="145">
        <f>SUM(E5:E7)/3</f>
        <v>103.22751322751323</v>
      </c>
      <c r="G5" s="148">
        <f>(F5+E8)/2</f>
        <v>101.61375661375661</v>
      </c>
      <c r="H5" s="148">
        <f>(G5+G9)/2</f>
        <v>101.73280423280423</v>
      </c>
    </row>
    <row r="6" spans="1:8" s="63" customFormat="1" ht="30">
      <c r="A6" s="157"/>
      <c r="B6" s="66" t="s">
        <v>105</v>
      </c>
      <c r="C6" s="78">
        <v>100</v>
      </c>
      <c r="D6" s="78">
        <v>100</v>
      </c>
      <c r="E6" s="126">
        <f t="shared" ref="E6:E69" si="0">D6/C6*100</f>
        <v>100</v>
      </c>
      <c r="F6" s="146"/>
      <c r="G6" s="148"/>
      <c r="H6" s="148"/>
    </row>
    <row r="7" spans="1:8" s="63" customFormat="1" ht="30">
      <c r="A7" s="157"/>
      <c r="B7" s="66" t="s">
        <v>106</v>
      </c>
      <c r="C7" s="78">
        <v>90</v>
      </c>
      <c r="D7" s="78">
        <v>100</v>
      </c>
      <c r="E7" s="126">
        <f t="shared" si="0"/>
        <v>111.11111111111111</v>
      </c>
      <c r="F7" s="147"/>
      <c r="G7" s="148"/>
      <c r="H7" s="148"/>
    </row>
    <row r="8" spans="1:8" s="63" customFormat="1" ht="18.75">
      <c r="A8" s="158"/>
      <c r="B8" s="66" t="s">
        <v>107</v>
      </c>
      <c r="C8" s="78">
        <v>7</v>
      </c>
      <c r="D8" s="78">
        <v>7</v>
      </c>
      <c r="E8" s="128">
        <f t="shared" si="0"/>
        <v>100</v>
      </c>
      <c r="F8" s="129"/>
      <c r="G8" s="148"/>
      <c r="H8" s="148"/>
    </row>
    <row r="9" spans="1:8" s="63" customFormat="1" ht="45" customHeight="1">
      <c r="A9" s="156" t="s">
        <v>108</v>
      </c>
      <c r="B9" s="66" t="s">
        <v>104</v>
      </c>
      <c r="C9" s="78">
        <v>70</v>
      </c>
      <c r="D9" s="78">
        <v>70</v>
      </c>
      <c r="E9" s="126">
        <f t="shared" si="0"/>
        <v>100</v>
      </c>
      <c r="F9" s="145">
        <f>SUM(E9:E11)/3</f>
        <v>103.7037037037037</v>
      </c>
      <c r="G9" s="148">
        <f>(F9+E12)/2</f>
        <v>101.85185185185185</v>
      </c>
      <c r="H9" s="148"/>
    </row>
    <row r="10" spans="1:8" s="63" customFormat="1" ht="30">
      <c r="A10" s="157"/>
      <c r="B10" s="66" t="s">
        <v>105</v>
      </c>
      <c r="C10" s="78">
        <v>100</v>
      </c>
      <c r="D10" s="78">
        <v>100</v>
      </c>
      <c r="E10" s="126">
        <f t="shared" si="0"/>
        <v>100</v>
      </c>
      <c r="F10" s="146"/>
      <c r="G10" s="148"/>
      <c r="H10" s="148"/>
    </row>
    <row r="11" spans="1:8" s="63" customFormat="1" ht="30">
      <c r="A11" s="157"/>
      <c r="B11" s="66" t="s">
        <v>106</v>
      </c>
      <c r="C11" s="78">
        <v>90</v>
      </c>
      <c r="D11" s="78">
        <v>100</v>
      </c>
      <c r="E11" s="126">
        <f t="shared" si="0"/>
        <v>111.11111111111111</v>
      </c>
      <c r="F11" s="147"/>
      <c r="G11" s="148"/>
      <c r="H11" s="148"/>
    </row>
    <row r="12" spans="1:8" s="63" customFormat="1" ht="18.75">
      <c r="A12" s="158"/>
      <c r="B12" s="66" t="s">
        <v>107</v>
      </c>
      <c r="C12" s="78">
        <v>29</v>
      </c>
      <c r="D12" s="78">
        <v>29</v>
      </c>
      <c r="E12" s="128">
        <f t="shared" si="0"/>
        <v>100</v>
      </c>
      <c r="F12" s="129"/>
      <c r="G12" s="148"/>
      <c r="H12" s="148"/>
    </row>
    <row r="13" spans="1:8" s="63" customFormat="1" ht="45">
      <c r="A13" s="156" t="s">
        <v>109</v>
      </c>
      <c r="B13" s="66" t="s">
        <v>110</v>
      </c>
      <c r="C13" s="78">
        <v>90</v>
      </c>
      <c r="D13" s="78">
        <v>69</v>
      </c>
      <c r="E13" s="126">
        <f t="shared" si="0"/>
        <v>76.666666666666671</v>
      </c>
      <c r="F13" s="154">
        <f>SUM(E13:E14)/2</f>
        <v>88.333333333333343</v>
      </c>
      <c r="G13" s="148">
        <f>(F13+E15)/2</f>
        <v>94.166666666666671</v>
      </c>
      <c r="H13" s="148">
        <f>(G13+G16)/2</f>
        <v>97.741228070175438</v>
      </c>
    </row>
    <row r="14" spans="1:8" s="63" customFormat="1" ht="30">
      <c r="A14" s="157"/>
      <c r="B14" s="66" t="s">
        <v>106</v>
      </c>
      <c r="C14" s="78">
        <v>100</v>
      </c>
      <c r="D14" s="78">
        <v>100</v>
      </c>
      <c r="E14" s="126">
        <f t="shared" si="0"/>
        <v>100</v>
      </c>
      <c r="F14" s="155"/>
      <c r="G14" s="148"/>
      <c r="H14" s="148"/>
    </row>
    <row r="15" spans="1:8" s="63" customFormat="1" ht="18.75">
      <c r="A15" s="158"/>
      <c r="B15" s="66" t="s">
        <v>107</v>
      </c>
      <c r="C15" s="78">
        <v>1</v>
      </c>
      <c r="D15" s="78">
        <v>1</v>
      </c>
      <c r="E15" s="128">
        <f t="shared" si="0"/>
        <v>100</v>
      </c>
      <c r="F15" s="129"/>
      <c r="G15" s="148"/>
      <c r="H15" s="148"/>
    </row>
    <row r="16" spans="1:8" s="63" customFormat="1" ht="45">
      <c r="A16" s="156" t="s">
        <v>111</v>
      </c>
      <c r="B16" s="66" t="s">
        <v>110</v>
      </c>
      <c r="C16" s="78">
        <v>90</v>
      </c>
      <c r="D16" s="78">
        <v>90</v>
      </c>
      <c r="E16" s="126">
        <f t="shared" si="0"/>
        <v>100</v>
      </c>
      <c r="F16" s="154">
        <f>SUM(E16:E17)/2</f>
        <v>102.63157894736841</v>
      </c>
      <c r="G16" s="148">
        <f>(F16+E18)/2</f>
        <v>101.31578947368421</v>
      </c>
      <c r="H16" s="148"/>
    </row>
    <row r="17" spans="1:8" s="63" customFormat="1" ht="30">
      <c r="A17" s="157"/>
      <c r="B17" s="66" t="s">
        <v>106</v>
      </c>
      <c r="C17" s="78">
        <v>95</v>
      </c>
      <c r="D17" s="78">
        <v>100</v>
      </c>
      <c r="E17" s="126">
        <f t="shared" si="0"/>
        <v>105.26315789473684</v>
      </c>
      <c r="F17" s="155"/>
      <c r="G17" s="148"/>
      <c r="H17" s="148"/>
    </row>
    <row r="18" spans="1:8" s="63" customFormat="1" ht="18.75">
      <c r="A18" s="158"/>
      <c r="B18" s="66" t="s">
        <v>107</v>
      </c>
      <c r="C18" s="78">
        <v>35</v>
      </c>
      <c r="D18" s="78">
        <v>35</v>
      </c>
      <c r="E18" s="126">
        <f t="shared" si="0"/>
        <v>100</v>
      </c>
      <c r="F18" s="129"/>
      <c r="G18" s="148"/>
      <c r="H18" s="148"/>
    </row>
    <row r="19" spans="1:8" s="63" customFormat="1" ht="18.75">
      <c r="A19" s="156" t="s">
        <v>112</v>
      </c>
      <c r="B19" s="66" t="s">
        <v>113</v>
      </c>
      <c r="C19" s="78">
        <v>100</v>
      </c>
      <c r="D19" s="78">
        <v>100</v>
      </c>
      <c r="E19" s="126">
        <f t="shared" si="0"/>
        <v>100</v>
      </c>
      <c r="F19" s="154">
        <f>SUM(E19:E26)/8</f>
        <v>95.644144736842108</v>
      </c>
      <c r="G19" s="148">
        <f>(F19+E27)/2</f>
        <v>95.190493421052622</v>
      </c>
      <c r="H19" s="148">
        <f>(G19+G28)/2</f>
        <v>97.595246710526311</v>
      </c>
    </row>
    <row r="20" spans="1:8" s="63" customFormat="1" ht="18.75">
      <c r="A20" s="157"/>
      <c r="B20" s="66" t="s">
        <v>114</v>
      </c>
      <c r="C20" s="78">
        <v>100</v>
      </c>
      <c r="D20" s="78">
        <v>92.59</v>
      </c>
      <c r="E20" s="126">
        <f t="shared" si="0"/>
        <v>92.59</v>
      </c>
      <c r="F20" s="155"/>
      <c r="G20" s="148"/>
      <c r="H20" s="148"/>
    </row>
    <row r="21" spans="1:8" s="63" customFormat="1" ht="18.75">
      <c r="A21" s="157"/>
      <c r="B21" s="66" t="s">
        <v>115</v>
      </c>
      <c r="C21" s="78">
        <v>50</v>
      </c>
      <c r="D21" s="78">
        <v>48.15</v>
      </c>
      <c r="E21" s="126">
        <f t="shared" si="0"/>
        <v>96.3</v>
      </c>
      <c r="F21" s="155"/>
      <c r="G21" s="148"/>
      <c r="H21" s="148"/>
    </row>
    <row r="22" spans="1:8" s="63" customFormat="1" ht="45">
      <c r="A22" s="157"/>
      <c r="B22" s="66" t="s">
        <v>116</v>
      </c>
      <c r="C22" s="78">
        <v>100</v>
      </c>
      <c r="D22" s="78">
        <v>71</v>
      </c>
      <c r="E22" s="126">
        <f t="shared" si="0"/>
        <v>71</v>
      </c>
      <c r="F22" s="155"/>
      <c r="G22" s="148"/>
      <c r="H22" s="148"/>
    </row>
    <row r="23" spans="1:8" s="63" customFormat="1" ht="45">
      <c r="A23" s="157"/>
      <c r="B23" s="66" t="s">
        <v>117</v>
      </c>
      <c r="C23" s="78">
        <v>50</v>
      </c>
      <c r="D23" s="78">
        <v>50</v>
      </c>
      <c r="E23" s="126">
        <f t="shared" si="0"/>
        <v>100</v>
      </c>
      <c r="F23" s="155"/>
      <c r="G23" s="148"/>
      <c r="H23" s="148"/>
    </row>
    <row r="24" spans="1:8" s="63" customFormat="1" ht="18.75">
      <c r="A24" s="157"/>
      <c r="B24" s="66" t="s">
        <v>118</v>
      </c>
      <c r="C24" s="78">
        <v>100</v>
      </c>
      <c r="D24" s="78">
        <v>100</v>
      </c>
      <c r="E24" s="126">
        <f t="shared" si="0"/>
        <v>100</v>
      </c>
      <c r="F24" s="155"/>
      <c r="G24" s="148"/>
      <c r="H24" s="148"/>
    </row>
    <row r="25" spans="1:8" s="63" customFormat="1" ht="30">
      <c r="A25" s="157"/>
      <c r="B25" s="66" t="s">
        <v>119</v>
      </c>
      <c r="C25" s="78">
        <v>0</v>
      </c>
      <c r="D25" s="78">
        <v>0</v>
      </c>
      <c r="E25" s="126">
        <v>100</v>
      </c>
      <c r="F25" s="155"/>
      <c r="G25" s="148"/>
      <c r="H25" s="148"/>
    </row>
    <row r="26" spans="1:8" s="63" customFormat="1" ht="30">
      <c r="A26" s="157"/>
      <c r="B26" s="66" t="s">
        <v>106</v>
      </c>
      <c r="C26" s="78">
        <v>95</v>
      </c>
      <c r="D26" s="78">
        <v>100</v>
      </c>
      <c r="E26" s="126">
        <f t="shared" si="0"/>
        <v>105.26315789473684</v>
      </c>
      <c r="F26" s="155"/>
      <c r="G26" s="148"/>
      <c r="H26" s="148"/>
    </row>
    <row r="27" spans="1:8" s="63" customFormat="1" ht="18.75">
      <c r="A27" s="158"/>
      <c r="B27" s="66" t="s">
        <v>120</v>
      </c>
      <c r="C27" s="78">
        <v>38</v>
      </c>
      <c r="D27" s="78">
        <v>36</v>
      </c>
      <c r="E27" s="126">
        <f t="shared" si="0"/>
        <v>94.73684210526315</v>
      </c>
      <c r="F27" s="125"/>
      <c r="G27" s="148"/>
      <c r="H27" s="148"/>
    </row>
    <row r="28" spans="1:8" s="63" customFormat="1" ht="30" customHeight="1">
      <c r="A28" s="156" t="s">
        <v>123</v>
      </c>
      <c r="B28" s="66" t="s">
        <v>113</v>
      </c>
      <c r="C28" s="78">
        <v>100</v>
      </c>
      <c r="D28" s="78">
        <v>100</v>
      </c>
      <c r="E28" s="126">
        <f t="shared" si="0"/>
        <v>100</v>
      </c>
      <c r="F28" s="150">
        <f>SUM(E28:E33)/6</f>
        <v>100</v>
      </c>
      <c r="G28" s="147">
        <f>(F28+E34)/2</f>
        <v>100</v>
      </c>
      <c r="H28" s="148"/>
    </row>
    <row r="29" spans="1:8" s="63" customFormat="1" ht="18.75">
      <c r="A29" s="157"/>
      <c r="B29" s="66" t="s">
        <v>114</v>
      </c>
      <c r="C29" s="78">
        <v>100</v>
      </c>
      <c r="D29" s="78">
        <v>100</v>
      </c>
      <c r="E29" s="126">
        <f t="shared" si="0"/>
        <v>100</v>
      </c>
      <c r="F29" s="150"/>
      <c r="G29" s="149"/>
      <c r="H29" s="148"/>
    </row>
    <row r="30" spans="1:8" s="63" customFormat="1" ht="30">
      <c r="A30" s="157"/>
      <c r="B30" s="66" t="s">
        <v>122</v>
      </c>
      <c r="C30" s="78">
        <v>100</v>
      </c>
      <c r="D30" s="78">
        <v>100</v>
      </c>
      <c r="E30" s="126">
        <f t="shared" si="0"/>
        <v>100</v>
      </c>
      <c r="F30" s="150"/>
      <c r="G30" s="149"/>
      <c r="H30" s="148"/>
    </row>
    <row r="31" spans="1:8" s="63" customFormat="1" ht="45">
      <c r="A31" s="157"/>
      <c r="B31" s="66" t="s">
        <v>116</v>
      </c>
      <c r="C31" s="78">
        <v>100</v>
      </c>
      <c r="D31" s="78">
        <v>100</v>
      </c>
      <c r="E31" s="126">
        <f t="shared" si="0"/>
        <v>100</v>
      </c>
      <c r="F31" s="150"/>
      <c r="G31" s="149"/>
      <c r="H31" s="148"/>
    </row>
    <row r="32" spans="1:8" s="63" customFormat="1" ht="45">
      <c r="A32" s="157"/>
      <c r="B32" s="66" t="s">
        <v>117</v>
      </c>
      <c r="C32" s="78">
        <v>100</v>
      </c>
      <c r="D32" s="78">
        <v>100</v>
      </c>
      <c r="E32" s="126">
        <f t="shared" si="0"/>
        <v>100</v>
      </c>
      <c r="F32" s="150"/>
      <c r="G32" s="149"/>
      <c r="H32" s="148"/>
    </row>
    <row r="33" spans="1:8" s="63" customFormat="1" ht="30">
      <c r="A33" s="157"/>
      <c r="B33" s="66" t="s">
        <v>106</v>
      </c>
      <c r="C33" s="78">
        <v>100</v>
      </c>
      <c r="D33" s="78">
        <v>100</v>
      </c>
      <c r="E33" s="126">
        <f t="shared" si="0"/>
        <v>100</v>
      </c>
      <c r="F33" s="151"/>
      <c r="G33" s="149"/>
      <c r="H33" s="148"/>
    </row>
    <row r="34" spans="1:8" s="63" customFormat="1" ht="18.75">
      <c r="A34" s="158"/>
      <c r="B34" s="66" t="s">
        <v>120</v>
      </c>
      <c r="C34" s="78">
        <v>1</v>
      </c>
      <c r="D34" s="78">
        <v>1</v>
      </c>
      <c r="E34" s="126">
        <f t="shared" si="0"/>
        <v>100</v>
      </c>
      <c r="F34" s="78"/>
      <c r="G34" s="149"/>
      <c r="H34" s="148"/>
    </row>
    <row r="35" spans="1:8" s="63" customFormat="1" ht="30" customHeight="1">
      <c r="A35" s="156" t="s">
        <v>125</v>
      </c>
      <c r="B35" s="66" t="s">
        <v>113</v>
      </c>
      <c r="C35" s="78">
        <v>100</v>
      </c>
      <c r="D35" s="78">
        <v>100</v>
      </c>
      <c r="E35" s="126">
        <f t="shared" si="0"/>
        <v>100</v>
      </c>
      <c r="F35" s="150">
        <f>SUM(E35:E40)/6</f>
        <v>83.333333333333329</v>
      </c>
      <c r="G35" s="148">
        <f>(F35+E41)/2</f>
        <v>91.666666666666657</v>
      </c>
      <c r="H35" s="148">
        <f>(G35+G42+G49)/3</f>
        <v>85.903329560460293</v>
      </c>
    </row>
    <row r="36" spans="1:8" s="63" customFormat="1" ht="18.75">
      <c r="A36" s="163"/>
      <c r="B36" s="66" t="s">
        <v>114</v>
      </c>
      <c r="C36" s="78">
        <v>100</v>
      </c>
      <c r="D36" s="78">
        <v>100</v>
      </c>
      <c r="E36" s="126">
        <f t="shared" si="0"/>
        <v>100</v>
      </c>
      <c r="F36" s="150"/>
      <c r="G36" s="148"/>
      <c r="H36" s="148"/>
    </row>
    <row r="37" spans="1:8" s="63" customFormat="1" ht="30">
      <c r="A37" s="163"/>
      <c r="B37" s="66" t="s">
        <v>122</v>
      </c>
      <c r="C37" s="78">
        <v>100</v>
      </c>
      <c r="D37" s="78">
        <v>100</v>
      </c>
      <c r="E37" s="126">
        <f t="shared" si="0"/>
        <v>100</v>
      </c>
      <c r="F37" s="150"/>
      <c r="G37" s="148"/>
      <c r="H37" s="148"/>
    </row>
    <row r="38" spans="1:8" s="63" customFormat="1" ht="45">
      <c r="A38" s="163"/>
      <c r="B38" s="66" t="s">
        <v>116</v>
      </c>
      <c r="C38" s="78">
        <v>100</v>
      </c>
      <c r="D38" s="78">
        <v>100</v>
      </c>
      <c r="E38" s="126">
        <f t="shared" si="0"/>
        <v>100</v>
      </c>
      <c r="F38" s="150"/>
      <c r="G38" s="148"/>
      <c r="H38" s="148"/>
    </row>
    <row r="39" spans="1:8" s="63" customFormat="1" ht="45">
      <c r="A39" s="163"/>
      <c r="B39" s="66" t="s">
        <v>117</v>
      </c>
      <c r="C39" s="78">
        <v>100</v>
      </c>
      <c r="D39" s="78">
        <v>0</v>
      </c>
      <c r="E39" s="126">
        <f>D39/C39*100</f>
        <v>0</v>
      </c>
      <c r="F39" s="150"/>
      <c r="G39" s="148"/>
      <c r="H39" s="148"/>
    </row>
    <row r="40" spans="1:8" s="63" customFormat="1" ht="30">
      <c r="A40" s="163"/>
      <c r="B40" s="66" t="s">
        <v>106</v>
      </c>
      <c r="C40" s="78">
        <v>100</v>
      </c>
      <c r="D40" s="78">
        <v>100</v>
      </c>
      <c r="E40" s="126">
        <f t="shared" si="0"/>
        <v>100</v>
      </c>
      <c r="F40" s="151"/>
      <c r="G40" s="148"/>
      <c r="H40" s="148"/>
    </row>
    <row r="41" spans="1:8" s="63" customFormat="1" ht="18.75">
      <c r="A41" s="164"/>
      <c r="B41" s="66" t="s">
        <v>120</v>
      </c>
      <c r="C41" s="78">
        <v>1</v>
      </c>
      <c r="D41" s="78">
        <v>1</v>
      </c>
      <c r="E41" s="126">
        <f t="shared" si="0"/>
        <v>100</v>
      </c>
      <c r="F41" s="78"/>
      <c r="G41" s="148"/>
      <c r="H41" s="148"/>
    </row>
    <row r="42" spans="1:8" s="63" customFormat="1" ht="30" customHeight="1">
      <c r="A42" s="156" t="s">
        <v>126</v>
      </c>
      <c r="B42" s="66" t="s">
        <v>113</v>
      </c>
      <c r="C42" s="78">
        <v>100</v>
      </c>
      <c r="D42" s="78">
        <v>100</v>
      </c>
      <c r="E42" s="126">
        <f t="shared" si="0"/>
        <v>100</v>
      </c>
      <c r="F42" s="150">
        <f>SUM(E42:E47)/6</f>
        <v>85.666666666666671</v>
      </c>
      <c r="G42" s="148">
        <f>(F42+E48)/2</f>
        <v>67.833333333333343</v>
      </c>
      <c r="H42" s="148"/>
    </row>
    <row r="43" spans="1:8" s="63" customFormat="1" ht="18.75">
      <c r="A43" s="157"/>
      <c r="B43" s="66" t="s">
        <v>114</v>
      </c>
      <c r="C43" s="78">
        <v>100</v>
      </c>
      <c r="D43" s="78">
        <v>100</v>
      </c>
      <c r="E43" s="126">
        <f t="shared" si="0"/>
        <v>100</v>
      </c>
      <c r="F43" s="150"/>
      <c r="G43" s="148"/>
      <c r="H43" s="148"/>
    </row>
    <row r="44" spans="1:8" s="63" customFormat="1" ht="30">
      <c r="A44" s="157"/>
      <c r="B44" s="66" t="s">
        <v>122</v>
      </c>
      <c r="C44" s="78">
        <v>100</v>
      </c>
      <c r="D44" s="78">
        <v>100</v>
      </c>
      <c r="E44" s="126">
        <f t="shared" si="0"/>
        <v>100</v>
      </c>
      <c r="F44" s="150"/>
      <c r="G44" s="148"/>
      <c r="H44" s="148"/>
    </row>
    <row r="45" spans="1:8" s="63" customFormat="1" ht="45">
      <c r="A45" s="157"/>
      <c r="B45" s="66" t="s">
        <v>116</v>
      </c>
      <c r="C45" s="78">
        <v>100</v>
      </c>
      <c r="D45" s="78">
        <v>100</v>
      </c>
      <c r="E45" s="126">
        <f t="shared" si="0"/>
        <v>100</v>
      </c>
      <c r="F45" s="150"/>
      <c r="G45" s="148"/>
      <c r="H45" s="148"/>
    </row>
    <row r="46" spans="1:8" s="63" customFormat="1" ht="45">
      <c r="A46" s="157"/>
      <c r="B46" s="66" t="s">
        <v>117</v>
      </c>
      <c r="C46" s="78">
        <v>100</v>
      </c>
      <c r="D46" s="78">
        <v>14</v>
      </c>
      <c r="E46" s="126">
        <f t="shared" si="0"/>
        <v>14.000000000000002</v>
      </c>
      <c r="F46" s="150"/>
      <c r="G46" s="148"/>
      <c r="H46" s="148"/>
    </row>
    <row r="47" spans="1:8" s="63" customFormat="1" ht="30">
      <c r="A47" s="157"/>
      <c r="B47" s="66" t="s">
        <v>106</v>
      </c>
      <c r="C47" s="78">
        <v>100</v>
      </c>
      <c r="D47" s="78">
        <v>100</v>
      </c>
      <c r="E47" s="126">
        <f t="shared" si="0"/>
        <v>100</v>
      </c>
      <c r="F47" s="151"/>
      <c r="G47" s="148"/>
      <c r="H47" s="148"/>
    </row>
    <row r="48" spans="1:8" s="63" customFormat="1" ht="18.75">
      <c r="A48" s="158"/>
      <c r="B48" s="66" t="s">
        <v>120</v>
      </c>
      <c r="C48" s="78">
        <v>2</v>
      </c>
      <c r="D48" s="78">
        <v>1</v>
      </c>
      <c r="E48" s="126">
        <f t="shared" si="0"/>
        <v>50</v>
      </c>
      <c r="F48" s="78"/>
      <c r="G48" s="148"/>
      <c r="H48" s="148"/>
    </row>
    <row r="49" spans="1:8" s="63" customFormat="1" ht="18.75">
      <c r="A49" s="156" t="s">
        <v>127</v>
      </c>
      <c r="B49" s="66" t="s">
        <v>113</v>
      </c>
      <c r="C49" s="78">
        <v>100</v>
      </c>
      <c r="D49" s="78">
        <v>100</v>
      </c>
      <c r="E49" s="126">
        <f t="shared" si="0"/>
        <v>100</v>
      </c>
      <c r="F49" s="152">
        <f>SUM(E49:E58)/10</f>
        <v>88.525240520656482</v>
      </c>
      <c r="G49" s="148">
        <f>(F49+E59)/2</f>
        <v>98.209988681380878</v>
      </c>
      <c r="H49" s="148"/>
    </row>
    <row r="50" spans="1:8" s="63" customFormat="1" ht="18.75">
      <c r="A50" s="157"/>
      <c r="B50" s="66" t="s">
        <v>114</v>
      </c>
      <c r="C50" s="78">
        <v>93</v>
      </c>
      <c r="D50" s="78">
        <v>97.56</v>
      </c>
      <c r="E50" s="126">
        <f t="shared" si="0"/>
        <v>104.90322580645162</v>
      </c>
      <c r="F50" s="146"/>
      <c r="G50" s="148"/>
      <c r="H50" s="148"/>
    </row>
    <row r="51" spans="1:8" s="63" customFormat="1" ht="63" customHeight="1">
      <c r="A51" s="157"/>
      <c r="B51" s="66" t="s">
        <v>115</v>
      </c>
      <c r="C51" s="78">
        <v>31</v>
      </c>
      <c r="D51" s="78">
        <v>29.27</v>
      </c>
      <c r="E51" s="126">
        <f t="shared" si="0"/>
        <v>94.41935483870968</v>
      </c>
      <c r="F51" s="146"/>
      <c r="G51" s="148"/>
      <c r="H51" s="148"/>
    </row>
    <row r="52" spans="1:8" s="63" customFormat="1" ht="45">
      <c r="A52" s="157"/>
      <c r="B52" s="66" t="s">
        <v>116</v>
      </c>
      <c r="C52" s="78">
        <v>75</v>
      </c>
      <c r="D52" s="78">
        <v>86</v>
      </c>
      <c r="E52" s="126">
        <f t="shared" si="0"/>
        <v>114.66666666666667</v>
      </c>
      <c r="F52" s="146"/>
      <c r="G52" s="148"/>
      <c r="H52" s="148"/>
    </row>
    <row r="53" spans="1:8" s="63" customFormat="1" ht="45">
      <c r="A53" s="157"/>
      <c r="B53" s="66" t="s">
        <v>117</v>
      </c>
      <c r="C53" s="78">
        <v>25</v>
      </c>
      <c r="D53" s="78">
        <v>29</v>
      </c>
      <c r="E53" s="126">
        <f t="shared" si="0"/>
        <v>115.99999999999999</v>
      </c>
      <c r="F53" s="146"/>
      <c r="G53" s="148"/>
      <c r="H53" s="148"/>
    </row>
    <row r="54" spans="1:8" s="63" customFormat="1" ht="18.75">
      <c r="A54" s="157"/>
      <c r="B54" s="66" t="s">
        <v>118</v>
      </c>
      <c r="C54" s="78">
        <v>100</v>
      </c>
      <c r="D54" s="78">
        <v>100</v>
      </c>
      <c r="E54" s="126">
        <f t="shared" si="0"/>
        <v>100</v>
      </c>
      <c r="F54" s="146"/>
      <c r="G54" s="148"/>
      <c r="H54" s="148"/>
    </row>
    <row r="55" spans="1:8" s="63" customFormat="1" ht="30">
      <c r="A55" s="157"/>
      <c r="B55" s="66" t="s">
        <v>128</v>
      </c>
      <c r="C55" s="78">
        <v>100</v>
      </c>
      <c r="D55" s="78">
        <v>50</v>
      </c>
      <c r="E55" s="126">
        <f t="shared" si="0"/>
        <v>50</v>
      </c>
      <c r="F55" s="146"/>
      <c r="G55" s="148"/>
      <c r="H55" s="148"/>
    </row>
    <row r="56" spans="1:8" s="63" customFormat="1" ht="30">
      <c r="A56" s="157"/>
      <c r="B56" s="66" t="s">
        <v>129</v>
      </c>
      <c r="C56" s="78">
        <v>100</v>
      </c>
      <c r="D56" s="78">
        <v>100</v>
      </c>
      <c r="E56" s="126">
        <f t="shared" si="0"/>
        <v>100</v>
      </c>
      <c r="F56" s="146"/>
      <c r="G56" s="148"/>
      <c r="H56" s="148"/>
    </row>
    <row r="57" spans="1:8" s="63" customFormat="1" ht="30">
      <c r="A57" s="157"/>
      <c r="B57" s="66" t="s">
        <v>119</v>
      </c>
      <c r="C57" s="78">
        <v>0</v>
      </c>
      <c r="D57" s="78">
        <v>2</v>
      </c>
      <c r="E57" s="126">
        <v>0</v>
      </c>
      <c r="F57" s="146"/>
      <c r="G57" s="148"/>
      <c r="H57" s="148"/>
    </row>
    <row r="58" spans="1:8" s="63" customFormat="1" ht="30">
      <c r="A58" s="157"/>
      <c r="B58" s="66" t="s">
        <v>106</v>
      </c>
      <c r="C58" s="78">
        <v>95</v>
      </c>
      <c r="D58" s="78">
        <v>100</v>
      </c>
      <c r="E58" s="126">
        <f t="shared" si="0"/>
        <v>105.26315789473684</v>
      </c>
      <c r="F58" s="147"/>
      <c r="G58" s="148"/>
      <c r="H58" s="148"/>
    </row>
    <row r="59" spans="1:8" s="63" customFormat="1" ht="18.75">
      <c r="A59" s="158"/>
      <c r="B59" s="66" t="s">
        <v>120</v>
      </c>
      <c r="C59" s="78">
        <v>38</v>
      </c>
      <c r="D59" s="78">
        <v>41</v>
      </c>
      <c r="E59" s="126">
        <f t="shared" si="0"/>
        <v>107.89473684210526</v>
      </c>
      <c r="F59" s="78"/>
      <c r="G59" s="148"/>
      <c r="H59" s="148"/>
    </row>
    <row r="60" spans="1:8" s="63" customFormat="1" ht="18.75">
      <c r="A60" s="156" t="s">
        <v>130</v>
      </c>
      <c r="B60" s="66" t="s">
        <v>113</v>
      </c>
      <c r="C60" s="78">
        <v>100</v>
      </c>
      <c r="D60" s="78">
        <v>100</v>
      </c>
      <c r="E60" s="126">
        <f t="shared" si="0"/>
        <v>100</v>
      </c>
      <c r="F60" s="152">
        <f>SUM(E60:E68)/9</f>
        <v>106.53541260558806</v>
      </c>
      <c r="G60" s="148">
        <f>(F60+E69)/2</f>
        <v>103.26770630279404</v>
      </c>
      <c r="H60" s="148">
        <f>G60</f>
        <v>103.26770630279404</v>
      </c>
    </row>
    <row r="61" spans="1:8" s="63" customFormat="1" ht="18.75">
      <c r="A61" s="157"/>
      <c r="B61" s="66" t="s">
        <v>114</v>
      </c>
      <c r="C61" s="78">
        <v>100</v>
      </c>
      <c r="D61" s="78">
        <v>100</v>
      </c>
      <c r="E61" s="126">
        <f t="shared" si="0"/>
        <v>100</v>
      </c>
      <c r="F61" s="146"/>
      <c r="G61" s="148"/>
      <c r="H61" s="149"/>
    </row>
    <row r="62" spans="1:8" s="63" customFormat="1" ht="18.75">
      <c r="A62" s="157"/>
      <c r="B62" s="66" t="s">
        <v>115</v>
      </c>
      <c r="C62" s="78">
        <v>54</v>
      </c>
      <c r="D62" s="78">
        <v>55.56</v>
      </c>
      <c r="E62" s="126">
        <f t="shared" si="0"/>
        <v>102.8888888888889</v>
      </c>
      <c r="F62" s="146"/>
      <c r="G62" s="148"/>
      <c r="H62" s="149"/>
    </row>
    <row r="63" spans="1:8" s="63" customFormat="1" ht="45">
      <c r="A63" s="157"/>
      <c r="B63" s="66" t="s">
        <v>116</v>
      </c>
      <c r="C63" s="78">
        <v>75</v>
      </c>
      <c r="D63" s="78">
        <v>89</v>
      </c>
      <c r="E63" s="126">
        <f t="shared" si="0"/>
        <v>118.66666666666667</v>
      </c>
      <c r="F63" s="146"/>
      <c r="G63" s="148"/>
      <c r="H63" s="149"/>
    </row>
    <row r="64" spans="1:8" s="63" customFormat="1" ht="45">
      <c r="A64" s="157"/>
      <c r="B64" s="66" t="s">
        <v>117</v>
      </c>
      <c r="C64" s="78">
        <v>25</v>
      </c>
      <c r="D64" s="78">
        <v>33</v>
      </c>
      <c r="E64" s="126">
        <f t="shared" si="0"/>
        <v>132</v>
      </c>
      <c r="F64" s="146"/>
      <c r="G64" s="148"/>
      <c r="H64" s="149"/>
    </row>
    <row r="65" spans="1:8" s="63" customFormat="1" ht="18.75">
      <c r="A65" s="157"/>
      <c r="B65" s="66" t="s">
        <v>118</v>
      </c>
      <c r="C65" s="78">
        <v>100</v>
      </c>
      <c r="D65" s="78">
        <v>100</v>
      </c>
      <c r="E65" s="126">
        <f t="shared" si="0"/>
        <v>100</v>
      </c>
      <c r="F65" s="146"/>
      <c r="G65" s="148"/>
      <c r="H65" s="149"/>
    </row>
    <row r="66" spans="1:8" s="63" customFormat="1" ht="45">
      <c r="A66" s="157"/>
      <c r="B66" s="66" t="s">
        <v>131</v>
      </c>
      <c r="C66" s="78">
        <v>100</v>
      </c>
      <c r="D66" s="78">
        <v>100</v>
      </c>
      <c r="E66" s="126">
        <f t="shared" si="0"/>
        <v>100</v>
      </c>
      <c r="F66" s="146"/>
      <c r="G66" s="148"/>
      <c r="H66" s="149"/>
    </row>
    <row r="67" spans="1:8" s="63" customFormat="1" ht="30">
      <c r="A67" s="157"/>
      <c r="B67" s="66" t="s">
        <v>119</v>
      </c>
      <c r="C67" s="78">
        <v>0</v>
      </c>
      <c r="D67" s="78">
        <v>0</v>
      </c>
      <c r="E67" s="126">
        <v>100</v>
      </c>
      <c r="F67" s="146"/>
      <c r="G67" s="148"/>
      <c r="H67" s="149"/>
    </row>
    <row r="68" spans="1:8" s="63" customFormat="1" ht="30">
      <c r="A68" s="157"/>
      <c r="B68" s="66" t="s">
        <v>106</v>
      </c>
      <c r="C68" s="78">
        <v>95</v>
      </c>
      <c r="D68" s="78">
        <v>100</v>
      </c>
      <c r="E68" s="126">
        <f t="shared" si="0"/>
        <v>105.26315789473684</v>
      </c>
      <c r="F68" s="147"/>
      <c r="G68" s="148"/>
      <c r="H68" s="149"/>
    </row>
    <row r="69" spans="1:8" s="63" customFormat="1" ht="18.75">
      <c r="A69" s="158"/>
      <c r="B69" s="66" t="s">
        <v>120</v>
      </c>
      <c r="C69" s="78">
        <v>9</v>
      </c>
      <c r="D69" s="78">
        <v>9</v>
      </c>
      <c r="E69" s="126">
        <f t="shared" si="0"/>
        <v>100</v>
      </c>
      <c r="F69" s="78"/>
      <c r="G69" s="148"/>
      <c r="H69" s="149"/>
    </row>
    <row r="70" spans="1:8" s="63" customFormat="1" ht="45">
      <c r="A70" s="159" t="s">
        <v>132</v>
      </c>
      <c r="B70" s="66" t="s">
        <v>110</v>
      </c>
      <c r="C70" s="78">
        <v>90</v>
      </c>
      <c r="D70" s="78">
        <v>90</v>
      </c>
      <c r="E70" s="126">
        <f t="shared" ref="E70:E73" si="1">D70/C70*100</f>
        <v>100</v>
      </c>
      <c r="F70" s="145">
        <f>SUM(E70:E72)/3</f>
        <v>101.75438596491227</v>
      </c>
      <c r="G70" s="148">
        <f>(F70+E73)/2</f>
        <v>100.87719298245614</v>
      </c>
      <c r="H70" s="148">
        <f>G70</f>
        <v>100.87719298245614</v>
      </c>
    </row>
    <row r="71" spans="1:8" s="63" customFormat="1" ht="30">
      <c r="A71" s="160"/>
      <c r="B71" s="66" t="s">
        <v>133</v>
      </c>
      <c r="C71" s="78">
        <v>100</v>
      </c>
      <c r="D71" s="78">
        <v>100</v>
      </c>
      <c r="E71" s="126">
        <f t="shared" si="1"/>
        <v>100</v>
      </c>
      <c r="F71" s="146"/>
      <c r="G71" s="148"/>
      <c r="H71" s="149"/>
    </row>
    <row r="72" spans="1:8" s="63" customFormat="1" ht="30">
      <c r="A72" s="160"/>
      <c r="B72" s="66" t="s">
        <v>106</v>
      </c>
      <c r="C72" s="78">
        <v>95</v>
      </c>
      <c r="D72" s="78">
        <v>100</v>
      </c>
      <c r="E72" s="126">
        <f t="shared" si="1"/>
        <v>105.26315789473684</v>
      </c>
      <c r="F72" s="147"/>
      <c r="G72" s="148"/>
      <c r="H72" s="149"/>
    </row>
    <row r="73" spans="1:8" s="63" customFormat="1" ht="18.75">
      <c r="A73" s="161"/>
      <c r="B73" s="66" t="s">
        <v>120</v>
      </c>
      <c r="C73" s="78">
        <v>3</v>
      </c>
      <c r="D73" s="78">
        <v>3</v>
      </c>
      <c r="E73" s="126">
        <f t="shared" si="1"/>
        <v>100</v>
      </c>
      <c r="F73" s="78"/>
      <c r="G73" s="148"/>
      <c r="H73" s="149"/>
    </row>
  </sheetData>
  <mergeCells count="40">
    <mergeCell ref="A13:A15"/>
    <mergeCell ref="A5:A8"/>
    <mergeCell ref="A9:A12"/>
    <mergeCell ref="A2:F2"/>
    <mergeCell ref="F5:F7"/>
    <mergeCell ref="A60:A69"/>
    <mergeCell ref="A70:A73"/>
    <mergeCell ref="A16:A18"/>
    <mergeCell ref="A19:A27"/>
    <mergeCell ref="A28:A34"/>
    <mergeCell ref="A35:A41"/>
    <mergeCell ref="A42:A48"/>
    <mergeCell ref="A49:A59"/>
    <mergeCell ref="G5:G8"/>
    <mergeCell ref="G9:G12"/>
    <mergeCell ref="G13:G15"/>
    <mergeCell ref="F9:F11"/>
    <mergeCell ref="F13:F14"/>
    <mergeCell ref="F16:F17"/>
    <mergeCell ref="G16:G18"/>
    <mergeCell ref="F19:F26"/>
    <mergeCell ref="G19:G27"/>
    <mergeCell ref="G28:G34"/>
    <mergeCell ref="F28:F33"/>
    <mergeCell ref="F60:F68"/>
    <mergeCell ref="G60:G69"/>
    <mergeCell ref="F70:F72"/>
    <mergeCell ref="G70:G73"/>
    <mergeCell ref="H5:H12"/>
    <mergeCell ref="H13:H18"/>
    <mergeCell ref="H19:H34"/>
    <mergeCell ref="H35:H59"/>
    <mergeCell ref="H60:H69"/>
    <mergeCell ref="H70:H73"/>
    <mergeCell ref="F35:F40"/>
    <mergeCell ref="G35:G41"/>
    <mergeCell ref="F42:F47"/>
    <mergeCell ref="G42:G48"/>
    <mergeCell ref="F49:F58"/>
    <mergeCell ref="G49:G59"/>
  </mergeCells>
  <pageMargins left="0.70866141732283472" right="0.70866141732283472" top="0.74803149606299213" bottom="0.74803149606299213" header="0.31496062992125984" footer="0.31496062992125984"/>
  <pageSetup paperSize="9" scale="40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49"/>
  <sheetViews>
    <sheetView zoomScale="70" zoomScaleNormal="70" workbookViewId="0">
      <selection activeCell="A2" sqref="A2:H2"/>
    </sheetView>
  </sheetViews>
  <sheetFormatPr defaultRowHeight="15"/>
  <cols>
    <col min="1" max="1" width="30.5703125" style="70" customWidth="1"/>
    <col min="2" max="2" width="34.28515625" style="70" customWidth="1"/>
    <col min="3" max="3" width="23.5703125" style="69" customWidth="1"/>
    <col min="4" max="4" width="26.7109375" style="84" customWidth="1"/>
    <col min="5" max="5" width="19.42578125" style="85" customWidth="1"/>
    <col min="6" max="6" width="16.140625" style="85" customWidth="1"/>
    <col min="7" max="7" width="24.42578125" style="123" customWidth="1"/>
    <col min="8" max="8" width="23.28515625" style="69" customWidth="1"/>
    <col min="9" max="16384" width="9.140625" style="69"/>
  </cols>
  <sheetData>
    <row r="1" spans="1:8" ht="18.75">
      <c r="H1" s="17" t="s">
        <v>216</v>
      </c>
    </row>
    <row r="2" spans="1:8" s="63" customFormat="1" ht="50.25" customHeight="1">
      <c r="A2" s="162" t="s">
        <v>140</v>
      </c>
      <c r="B2" s="162"/>
      <c r="C2" s="162"/>
      <c r="D2" s="162"/>
      <c r="E2" s="162"/>
      <c r="F2" s="162"/>
      <c r="G2" s="162"/>
      <c r="H2" s="162"/>
    </row>
    <row r="3" spans="1:8" s="63" customFormat="1" ht="18.75">
      <c r="A3" s="64"/>
      <c r="B3" s="64"/>
      <c r="C3" s="65"/>
      <c r="D3" s="81"/>
      <c r="E3" s="85"/>
      <c r="F3" s="85"/>
      <c r="G3" s="121"/>
    </row>
    <row r="4" spans="1:8" s="72" customFormat="1" ht="69.75" customHeight="1">
      <c r="A4" s="20" t="s">
        <v>207</v>
      </c>
      <c r="B4" s="118" t="s">
        <v>16</v>
      </c>
      <c r="C4" s="71" t="s">
        <v>142</v>
      </c>
      <c r="D4" s="82" t="s">
        <v>206</v>
      </c>
      <c r="E4" s="82" t="s">
        <v>208</v>
      </c>
      <c r="F4" s="82" t="s">
        <v>205</v>
      </c>
      <c r="G4" s="122" t="s">
        <v>210</v>
      </c>
      <c r="H4" s="122" t="s">
        <v>211</v>
      </c>
    </row>
    <row r="5" spans="1:8" s="63" customFormat="1" ht="45" customHeight="1">
      <c r="A5" s="156" t="s">
        <v>137</v>
      </c>
      <c r="B5" s="66" t="s">
        <v>104</v>
      </c>
      <c r="C5" s="73">
        <v>70</v>
      </c>
      <c r="D5" s="74">
        <v>77</v>
      </c>
      <c r="E5" s="124">
        <f>D5/C5*100</f>
        <v>110.00000000000001</v>
      </c>
      <c r="F5" s="154">
        <f>SUM(E5:E7)/3</f>
        <v>84.703703703703709</v>
      </c>
      <c r="G5" s="148">
        <f>(F5+E8)/2</f>
        <v>92.351851851851848</v>
      </c>
      <c r="H5" s="148">
        <f>(G5+G9)/2</f>
        <v>92.351851851851848</v>
      </c>
    </row>
    <row r="6" spans="1:8" s="63" customFormat="1" ht="30">
      <c r="A6" s="157"/>
      <c r="B6" s="66" t="s">
        <v>105</v>
      </c>
      <c r="C6" s="73">
        <v>100</v>
      </c>
      <c r="D6" s="74">
        <v>33</v>
      </c>
      <c r="E6" s="124">
        <f t="shared" ref="E6:E49" si="0">D6/C6*100</f>
        <v>33</v>
      </c>
      <c r="F6" s="155"/>
      <c r="G6" s="148"/>
      <c r="H6" s="148"/>
    </row>
    <row r="7" spans="1:8" s="63" customFormat="1" ht="30">
      <c r="A7" s="157"/>
      <c r="B7" s="66" t="s">
        <v>106</v>
      </c>
      <c r="C7" s="73">
        <v>90</v>
      </c>
      <c r="D7" s="74">
        <v>100</v>
      </c>
      <c r="E7" s="124">
        <f t="shared" si="0"/>
        <v>111.11111111111111</v>
      </c>
      <c r="F7" s="155"/>
      <c r="G7" s="148"/>
      <c r="H7" s="148"/>
    </row>
    <row r="8" spans="1:8" s="63" customFormat="1" ht="18.75">
      <c r="A8" s="158"/>
      <c r="B8" s="66" t="s">
        <v>107</v>
      </c>
      <c r="C8" s="73">
        <v>3</v>
      </c>
      <c r="D8" s="74">
        <v>3</v>
      </c>
      <c r="E8" s="154">
        <f t="shared" si="0"/>
        <v>100</v>
      </c>
      <c r="F8" s="154"/>
      <c r="G8" s="148"/>
      <c r="H8" s="148"/>
    </row>
    <row r="9" spans="1:8" s="63" customFormat="1" ht="45" customHeight="1">
      <c r="A9" s="156" t="s">
        <v>108</v>
      </c>
      <c r="B9" s="66" t="s">
        <v>104</v>
      </c>
      <c r="C9" s="73">
        <v>70</v>
      </c>
      <c r="D9" s="74">
        <v>77</v>
      </c>
      <c r="E9" s="124">
        <f t="shared" si="0"/>
        <v>110.00000000000001</v>
      </c>
      <c r="F9" s="154">
        <f>SUM(E9:E11)/3</f>
        <v>84.703703703703709</v>
      </c>
      <c r="G9" s="148">
        <f>(F9+E12)/2</f>
        <v>92.351851851851848</v>
      </c>
      <c r="H9" s="148"/>
    </row>
    <row r="10" spans="1:8" s="63" customFormat="1" ht="30">
      <c r="A10" s="157"/>
      <c r="B10" s="66" t="s">
        <v>105</v>
      </c>
      <c r="C10" s="73">
        <v>100</v>
      </c>
      <c r="D10" s="74">
        <v>33</v>
      </c>
      <c r="E10" s="124">
        <f t="shared" si="0"/>
        <v>33</v>
      </c>
      <c r="F10" s="155"/>
      <c r="G10" s="148"/>
      <c r="H10" s="148"/>
    </row>
    <row r="11" spans="1:8" s="63" customFormat="1" ht="30">
      <c r="A11" s="157"/>
      <c r="B11" s="66" t="s">
        <v>106</v>
      </c>
      <c r="C11" s="73">
        <v>90</v>
      </c>
      <c r="D11" s="74">
        <v>100</v>
      </c>
      <c r="E11" s="124">
        <f t="shared" si="0"/>
        <v>111.11111111111111</v>
      </c>
      <c r="F11" s="155"/>
      <c r="G11" s="148"/>
      <c r="H11" s="148"/>
    </row>
    <row r="12" spans="1:8" s="63" customFormat="1" ht="18.75">
      <c r="A12" s="158"/>
      <c r="B12" s="66" t="s">
        <v>107</v>
      </c>
      <c r="C12" s="73">
        <v>21</v>
      </c>
      <c r="D12" s="74">
        <v>21</v>
      </c>
      <c r="E12" s="154">
        <f t="shared" si="0"/>
        <v>100</v>
      </c>
      <c r="F12" s="154"/>
      <c r="G12" s="148"/>
      <c r="H12" s="148"/>
    </row>
    <row r="13" spans="1:8" s="63" customFormat="1" ht="60">
      <c r="A13" s="156" t="s">
        <v>111</v>
      </c>
      <c r="B13" s="66" t="s">
        <v>110</v>
      </c>
      <c r="C13" s="73">
        <v>90</v>
      </c>
      <c r="D13" s="74">
        <v>90</v>
      </c>
      <c r="E13" s="124">
        <f t="shared" si="0"/>
        <v>100</v>
      </c>
      <c r="F13" s="154">
        <f>SUM(E13:E14)/2</f>
        <v>102.63157894736841</v>
      </c>
      <c r="G13" s="148">
        <f>(F13+E15)/2</f>
        <v>101.31578947368421</v>
      </c>
      <c r="H13" s="148">
        <f>G13</f>
        <v>101.31578947368421</v>
      </c>
    </row>
    <row r="14" spans="1:8" s="63" customFormat="1" ht="30">
      <c r="A14" s="157"/>
      <c r="B14" s="66" t="s">
        <v>106</v>
      </c>
      <c r="C14" s="73">
        <v>95</v>
      </c>
      <c r="D14" s="74">
        <v>100</v>
      </c>
      <c r="E14" s="124">
        <f>D14/C14*100</f>
        <v>105.26315789473684</v>
      </c>
      <c r="F14" s="155"/>
      <c r="G14" s="148"/>
      <c r="H14" s="149"/>
    </row>
    <row r="15" spans="1:8" s="63" customFormat="1" ht="18.75">
      <c r="A15" s="158"/>
      <c r="B15" s="66" t="s">
        <v>107</v>
      </c>
      <c r="C15" s="73">
        <v>24</v>
      </c>
      <c r="D15" s="74">
        <v>24</v>
      </c>
      <c r="E15" s="154">
        <f t="shared" si="0"/>
        <v>100</v>
      </c>
      <c r="F15" s="154"/>
      <c r="G15" s="148"/>
      <c r="H15" s="149"/>
    </row>
    <row r="16" spans="1:8" s="63" customFormat="1" ht="18.75">
      <c r="A16" s="156" t="s">
        <v>112</v>
      </c>
      <c r="B16" s="66" t="s">
        <v>113</v>
      </c>
      <c r="C16" s="73">
        <v>100</v>
      </c>
      <c r="D16" s="74">
        <v>100</v>
      </c>
      <c r="E16" s="124">
        <f>D16/C16*100</f>
        <v>100</v>
      </c>
      <c r="F16" s="154">
        <f>SUM(E16:E23)/8</f>
        <v>98.449103528050898</v>
      </c>
      <c r="G16" s="148">
        <f>(F16+E24)/2</f>
        <v>91.532244071717756</v>
      </c>
      <c r="H16" s="148">
        <f>G16</f>
        <v>91.532244071717756</v>
      </c>
    </row>
    <row r="17" spans="1:8" s="63" customFormat="1" ht="30">
      <c r="A17" s="157"/>
      <c r="B17" s="66" t="s">
        <v>114</v>
      </c>
      <c r="C17" s="73">
        <v>100</v>
      </c>
      <c r="D17" s="74">
        <v>100</v>
      </c>
      <c r="E17" s="124">
        <f t="shared" si="0"/>
        <v>100</v>
      </c>
      <c r="F17" s="155"/>
      <c r="G17" s="148"/>
      <c r="H17" s="149"/>
    </row>
    <row r="18" spans="1:8" s="63" customFormat="1" ht="18.75">
      <c r="A18" s="157"/>
      <c r="B18" s="66" t="s">
        <v>115</v>
      </c>
      <c r="C18" s="73">
        <v>70</v>
      </c>
      <c r="D18" s="74">
        <v>68.400000000000006</v>
      </c>
      <c r="E18" s="124">
        <f t="shared" si="0"/>
        <v>97.714285714285722</v>
      </c>
      <c r="F18" s="155"/>
      <c r="G18" s="148"/>
      <c r="H18" s="149"/>
    </row>
    <row r="19" spans="1:8" s="63" customFormat="1" ht="45">
      <c r="A19" s="157"/>
      <c r="B19" s="66" t="s">
        <v>116</v>
      </c>
      <c r="C19" s="73">
        <v>100</v>
      </c>
      <c r="D19" s="74">
        <v>100</v>
      </c>
      <c r="E19" s="124">
        <f t="shared" si="0"/>
        <v>100</v>
      </c>
      <c r="F19" s="155"/>
      <c r="G19" s="148"/>
      <c r="H19" s="149"/>
    </row>
    <row r="20" spans="1:8" s="63" customFormat="1" ht="60">
      <c r="A20" s="157"/>
      <c r="B20" s="66" t="s">
        <v>117</v>
      </c>
      <c r="C20" s="73">
        <v>67</v>
      </c>
      <c r="D20" s="74">
        <v>67</v>
      </c>
      <c r="E20" s="124">
        <f t="shared" si="0"/>
        <v>100</v>
      </c>
      <c r="F20" s="155"/>
      <c r="G20" s="148"/>
      <c r="H20" s="149"/>
    </row>
    <row r="21" spans="1:8" s="63" customFormat="1" ht="18.75">
      <c r="A21" s="157"/>
      <c r="B21" s="66" t="s">
        <v>118</v>
      </c>
      <c r="C21" s="73">
        <v>100</v>
      </c>
      <c r="D21" s="83">
        <f>D24/C24*100</f>
        <v>84.615384615384613</v>
      </c>
      <c r="E21" s="124">
        <f t="shared" si="0"/>
        <v>84.615384615384613</v>
      </c>
      <c r="F21" s="155"/>
      <c r="G21" s="148"/>
      <c r="H21" s="149"/>
    </row>
    <row r="22" spans="1:8" s="63" customFormat="1" ht="30">
      <c r="A22" s="157"/>
      <c r="B22" s="66" t="s">
        <v>119</v>
      </c>
      <c r="C22" s="73">
        <v>0</v>
      </c>
      <c r="D22" s="74">
        <v>0</v>
      </c>
      <c r="E22" s="124">
        <v>100</v>
      </c>
      <c r="F22" s="155"/>
      <c r="G22" s="148"/>
      <c r="H22" s="149"/>
    </row>
    <row r="23" spans="1:8" s="63" customFormat="1" ht="30">
      <c r="A23" s="157"/>
      <c r="B23" s="66" t="s">
        <v>106</v>
      </c>
      <c r="C23" s="73">
        <v>95</v>
      </c>
      <c r="D23" s="74">
        <v>100</v>
      </c>
      <c r="E23" s="124">
        <f t="shared" si="0"/>
        <v>105.26315789473684</v>
      </c>
      <c r="F23" s="155"/>
      <c r="G23" s="148"/>
      <c r="H23" s="149"/>
    </row>
    <row r="24" spans="1:8" s="63" customFormat="1" ht="18.75">
      <c r="A24" s="158"/>
      <c r="B24" s="66" t="s">
        <v>120</v>
      </c>
      <c r="C24" s="73">
        <v>26</v>
      </c>
      <c r="D24" s="74">
        <v>22</v>
      </c>
      <c r="E24" s="130">
        <f t="shared" si="0"/>
        <v>84.615384615384613</v>
      </c>
      <c r="F24" s="131"/>
      <c r="G24" s="148"/>
      <c r="H24" s="149"/>
    </row>
    <row r="25" spans="1:8" s="63" customFormat="1" ht="18.75">
      <c r="A25" s="156" t="s">
        <v>127</v>
      </c>
      <c r="B25" s="66" t="s">
        <v>113</v>
      </c>
      <c r="C25" s="73">
        <v>100</v>
      </c>
      <c r="D25" s="74">
        <v>100</v>
      </c>
      <c r="E25" s="124">
        <f t="shared" si="0"/>
        <v>100</v>
      </c>
      <c r="F25" s="154">
        <f>SUM(E25:E34)/10</f>
        <v>106.60422806439684</v>
      </c>
      <c r="G25" s="148">
        <f>(F25+E35)/2</f>
        <v>108.43031916040354</v>
      </c>
      <c r="H25" s="148">
        <f>G25</f>
        <v>108.43031916040354</v>
      </c>
    </row>
    <row r="26" spans="1:8" s="63" customFormat="1" ht="30">
      <c r="A26" s="157"/>
      <c r="B26" s="66" t="s">
        <v>114</v>
      </c>
      <c r="C26" s="73">
        <v>99</v>
      </c>
      <c r="D26" s="74">
        <v>100</v>
      </c>
      <c r="E26" s="124">
        <f t="shared" si="0"/>
        <v>101.01010101010101</v>
      </c>
      <c r="F26" s="155"/>
      <c r="G26" s="148"/>
      <c r="H26" s="149"/>
    </row>
    <row r="27" spans="1:8" s="63" customFormat="1" ht="63" customHeight="1">
      <c r="A27" s="157"/>
      <c r="B27" s="66" t="s">
        <v>115</v>
      </c>
      <c r="C27" s="73">
        <v>54</v>
      </c>
      <c r="D27" s="74">
        <v>65.099999999999994</v>
      </c>
      <c r="E27" s="124">
        <f t="shared" si="0"/>
        <v>120.55555555555554</v>
      </c>
      <c r="F27" s="155"/>
      <c r="G27" s="148"/>
      <c r="H27" s="149"/>
    </row>
    <row r="28" spans="1:8" s="63" customFormat="1" ht="45">
      <c r="A28" s="157"/>
      <c r="B28" s="66" t="s">
        <v>116</v>
      </c>
      <c r="C28" s="73">
        <v>64</v>
      </c>
      <c r="D28" s="74">
        <v>69</v>
      </c>
      <c r="E28" s="124">
        <f t="shared" si="0"/>
        <v>107.8125</v>
      </c>
      <c r="F28" s="155"/>
      <c r="G28" s="148"/>
      <c r="H28" s="149"/>
    </row>
    <row r="29" spans="1:8" s="63" customFormat="1" ht="60">
      <c r="A29" s="157"/>
      <c r="B29" s="66" t="s">
        <v>117</v>
      </c>
      <c r="C29" s="73">
        <v>23</v>
      </c>
      <c r="D29" s="74">
        <v>20</v>
      </c>
      <c r="E29" s="124">
        <f t="shared" si="0"/>
        <v>86.956521739130437</v>
      </c>
      <c r="F29" s="155"/>
      <c r="G29" s="148"/>
      <c r="H29" s="149"/>
    </row>
    <row r="30" spans="1:8" s="63" customFormat="1" ht="18.75">
      <c r="A30" s="157"/>
      <c r="B30" s="66" t="s">
        <v>118</v>
      </c>
      <c r="C30" s="73">
        <v>100</v>
      </c>
      <c r="D30" s="74">
        <v>100</v>
      </c>
      <c r="E30" s="124">
        <f t="shared" si="0"/>
        <v>100</v>
      </c>
      <c r="F30" s="155"/>
      <c r="G30" s="148"/>
      <c r="H30" s="149"/>
    </row>
    <row r="31" spans="1:8" s="63" customFormat="1" ht="45">
      <c r="A31" s="157"/>
      <c r="B31" s="66" t="s">
        <v>128</v>
      </c>
      <c r="C31" s="73">
        <v>100</v>
      </c>
      <c r="D31" s="74">
        <v>100</v>
      </c>
      <c r="E31" s="124">
        <f t="shared" si="0"/>
        <v>100</v>
      </c>
      <c r="F31" s="155"/>
      <c r="G31" s="148"/>
      <c r="H31" s="149"/>
    </row>
    <row r="32" spans="1:8" s="63" customFormat="1" ht="30">
      <c r="A32" s="157"/>
      <c r="B32" s="66" t="s">
        <v>129</v>
      </c>
      <c r="C32" s="73">
        <v>100</v>
      </c>
      <c r="D32" s="74">
        <v>100</v>
      </c>
      <c r="E32" s="124">
        <f t="shared" si="0"/>
        <v>100</v>
      </c>
      <c r="F32" s="155"/>
      <c r="G32" s="148"/>
      <c r="H32" s="149"/>
    </row>
    <row r="33" spans="1:8" s="63" customFormat="1" ht="30">
      <c r="A33" s="157"/>
      <c r="B33" s="66" t="s">
        <v>119</v>
      </c>
      <c r="C33" s="73">
        <f>3/75*100-1</f>
        <v>3</v>
      </c>
      <c r="D33" s="75">
        <f>4/75*100-1</f>
        <v>4.3333333333333339</v>
      </c>
      <c r="E33" s="124">
        <f t="shared" si="0"/>
        <v>144.44444444444446</v>
      </c>
      <c r="F33" s="155"/>
      <c r="G33" s="148"/>
      <c r="H33" s="149"/>
    </row>
    <row r="34" spans="1:8" s="63" customFormat="1" ht="30">
      <c r="A34" s="157"/>
      <c r="B34" s="66" t="s">
        <v>106</v>
      </c>
      <c r="C34" s="73">
        <v>95</v>
      </c>
      <c r="D34" s="74">
        <v>100</v>
      </c>
      <c r="E34" s="124">
        <f t="shared" si="0"/>
        <v>105.26315789473684</v>
      </c>
      <c r="F34" s="155"/>
      <c r="G34" s="148"/>
      <c r="H34" s="149"/>
    </row>
    <row r="35" spans="1:8" s="63" customFormat="1" ht="18.75">
      <c r="A35" s="158"/>
      <c r="B35" s="66" t="s">
        <v>120</v>
      </c>
      <c r="C35" s="73">
        <v>39</v>
      </c>
      <c r="D35" s="74">
        <v>43</v>
      </c>
      <c r="E35" s="154">
        <f t="shared" si="0"/>
        <v>110.25641025641026</v>
      </c>
      <c r="F35" s="154"/>
      <c r="G35" s="148"/>
      <c r="H35" s="149"/>
    </row>
    <row r="36" spans="1:8" s="63" customFormat="1" ht="18.75">
      <c r="A36" s="156" t="s">
        <v>130</v>
      </c>
      <c r="B36" s="66" t="s">
        <v>113</v>
      </c>
      <c r="C36" s="73">
        <v>100</v>
      </c>
      <c r="D36" s="74">
        <v>100</v>
      </c>
      <c r="E36" s="124">
        <f t="shared" si="0"/>
        <v>100</v>
      </c>
      <c r="F36" s="154">
        <f>SUM(E36:E44)/9</f>
        <v>96.894653527275693</v>
      </c>
      <c r="G36" s="148">
        <f>(F36+E45)/2</f>
        <v>98.447326763637847</v>
      </c>
      <c r="H36" s="148">
        <f>G36</f>
        <v>98.447326763637847</v>
      </c>
    </row>
    <row r="37" spans="1:8" s="63" customFormat="1" ht="30">
      <c r="A37" s="157"/>
      <c r="B37" s="66" t="s">
        <v>114</v>
      </c>
      <c r="C37" s="73">
        <v>100</v>
      </c>
      <c r="D37" s="74">
        <v>100</v>
      </c>
      <c r="E37" s="124">
        <f t="shared" si="0"/>
        <v>100</v>
      </c>
      <c r="F37" s="155"/>
      <c r="G37" s="148"/>
      <c r="H37" s="149"/>
    </row>
    <row r="38" spans="1:8" s="63" customFormat="1" ht="18.75">
      <c r="A38" s="157"/>
      <c r="B38" s="66" t="s">
        <v>115</v>
      </c>
      <c r="C38" s="73">
        <v>34</v>
      </c>
      <c r="D38" s="74">
        <v>33.299999999999997</v>
      </c>
      <c r="E38" s="124">
        <f t="shared" si="0"/>
        <v>97.941176470588232</v>
      </c>
      <c r="F38" s="155"/>
      <c r="G38" s="148"/>
      <c r="H38" s="149"/>
    </row>
    <row r="39" spans="1:8" s="63" customFormat="1" ht="45">
      <c r="A39" s="157"/>
      <c r="B39" s="66" t="s">
        <v>116</v>
      </c>
      <c r="C39" s="73">
        <v>64</v>
      </c>
      <c r="D39" s="74">
        <v>100</v>
      </c>
      <c r="E39" s="124">
        <f t="shared" si="0"/>
        <v>156.25</v>
      </c>
      <c r="F39" s="155"/>
      <c r="G39" s="148"/>
      <c r="H39" s="149"/>
    </row>
    <row r="40" spans="1:8" s="63" customFormat="1" ht="60">
      <c r="A40" s="157"/>
      <c r="B40" s="66" t="s">
        <v>117</v>
      </c>
      <c r="C40" s="73">
        <v>23</v>
      </c>
      <c r="D40" s="74">
        <v>20</v>
      </c>
      <c r="E40" s="124">
        <f t="shared" si="0"/>
        <v>86.956521739130437</v>
      </c>
      <c r="F40" s="155"/>
      <c r="G40" s="148"/>
      <c r="H40" s="149"/>
    </row>
    <row r="41" spans="1:8" s="63" customFormat="1" ht="18.75">
      <c r="A41" s="157"/>
      <c r="B41" s="66" t="s">
        <v>118</v>
      </c>
      <c r="C41" s="73">
        <v>100</v>
      </c>
      <c r="D41" s="74">
        <v>100</v>
      </c>
      <c r="E41" s="124">
        <f t="shared" si="0"/>
        <v>100</v>
      </c>
      <c r="F41" s="155"/>
      <c r="G41" s="148"/>
      <c r="H41" s="149"/>
    </row>
    <row r="42" spans="1:8" s="63" customFormat="1" ht="45">
      <c r="A42" s="157"/>
      <c r="B42" s="66" t="s">
        <v>131</v>
      </c>
      <c r="C42" s="73">
        <v>100</v>
      </c>
      <c r="D42" s="74">
        <v>100</v>
      </c>
      <c r="E42" s="124">
        <f t="shared" si="0"/>
        <v>100</v>
      </c>
      <c r="F42" s="155"/>
      <c r="G42" s="148"/>
      <c r="H42" s="149"/>
    </row>
    <row r="43" spans="1:8" s="63" customFormat="1" ht="30">
      <c r="A43" s="157"/>
      <c r="B43" s="66" t="s">
        <v>119</v>
      </c>
      <c r="C43" s="73">
        <v>1.3</v>
      </c>
      <c r="D43" s="75">
        <f>1/75*100-1</f>
        <v>0.33333333333333348</v>
      </c>
      <c r="E43" s="124">
        <f t="shared" si="0"/>
        <v>25.641025641025649</v>
      </c>
      <c r="F43" s="155"/>
      <c r="G43" s="148"/>
      <c r="H43" s="149"/>
    </row>
    <row r="44" spans="1:8" s="63" customFormat="1" ht="30">
      <c r="A44" s="157"/>
      <c r="B44" s="66" t="s">
        <v>106</v>
      </c>
      <c r="C44" s="73">
        <v>95</v>
      </c>
      <c r="D44" s="74">
        <v>100</v>
      </c>
      <c r="E44" s="124">
        <f t="shared" si="0"/>
        <v>105.26315789473684</v>
      </c>
      <c r="F44" s="155"/>
      <c r="G44" s="148"/>
      <c r="H44" s="149"/>
    </row>
    <row r="45" spans="1:8" s="63" customFormat="1" ht="18.75">
      <c r="A45" s="158"/>
      <c r="B45" s="66" t="s">
        <v>120</v>
      </c>
      <c r="C45" s="73">
        <v>11</v>
      </c>
      <c r="D45" s="74">
        <v>11</v>
      </c>
      <c r="E45" s="154">
        <f t="shared" si="0"/>
        <v>100</v>
      </c>
      <c r="F45" s="154"/>
      <c r="G45" s="148"/>
      <c r="H45" s="149"/>
    </row>
    <row r="46" spans="1:8" s="63" customFormat="1" ht="60">
      <c r="A46" s="159" t="s">
        <v>132</v>
      </c>
      <c r="B46" s="66" t="s">
        <v>110</v>
      </c>
      <c r="C46" s="73">
        <v>90</v>
      </c>
      <c r="D46" s="74">
        <v>90</v>
      </c>
      <c r="E46" s="124">
        <f t="shared" si="0"/>
        <v>100</v>
      </c>
      <c r="F46" s="154">
        <f>SUM(E46:E48)/3</f>
        <v>101.75438596491227</v>
      </c>
      <c r="G46" s="148">
        <f>(F46+E49)/2</f>
        <v>97.031039136302297</v>
      </c>
      <c r="H46" s="148">
        <f>G46</f>
        <v>97.031039136302297</v>
      </c>
    </row>
    <row r="47" spans="1:8" s="63" customFormat="1" ht="45">
      <c r="A47" s="160"/>
      <c r="B47" s="66" t="s">
        <v>133</v>
      </c>
      <c r="C47" s="73">
        <v>100</v>
      </c>
      <c r="D47" s="74">
        <v>100</v>
      </c>
      <c r="E47" s="124">
        <f t="shared" si="0"/>
        <v>100</v>
      </c>
      <c r="F47" s="155"/>
      <c r="G47" s="148"/>
      <c r="H47" s="149"/>
    </row>
    <row r="48" spans="1:8" s="63" customFormat="1" ht="30">
      <c r="A48" s="160"/>
      <c r="B48" s="66" t="s">
        <v>106</v>
      </c>
      <c r="C48" s="73">
        <v>95</v>
      </c>
      <c r="D48" s="74">
        <v>100</v>
      </c>
      <c r="E48" s="124">
        <f t="shared" si="0"/>
        <v>105.26315789473684</v>
      </c>
      <c r="F48" s="155"/>
      <c r="G48" s="148"/>
      <c r="H48" s="149"/>
    </row>
    <row r="49" spans="1:8" s="63" customFormat="1" ht="18.75">
      <c r="A49" s="161"/>
      <c r="B49" s="66" t="s">
        <v>120</v>
      </c>
      <c r="C49" s="73">
        <v>13</v>
      </c>
      <c r="D49" s="74">
        <v>12</v>
      </c>
      <c r="E49" s="154">
        <f t="shared" si="0"/>
        <v>92.307692307692307</v>
      </c>
      <c r="F49" s="154"/>
      <c r="G49" s="148"/>
      <c r="H49" s="149"/>
    </row>
  </sheetData>
  <mergeCells count="34">
    <mergeCell ref="H5:H12"/>
    <mergeCell ref="A46:A49"/>
    <mergeCell ref="A5:A8"/>
    <mergeCell ref="A9:A12"/>
    <mergeCell ref="A13:A15"/>
    <mergeCell ref="E8:F8"/>
    <mergeCell ref="F5:F7"/>
    <mergeCell ref="E12:F12"/>
    <mergeCell ref="F9:F11"/>
    <mergeCell ref="E15:F15"/>
    <mergeCell ref="F13:F14"/>
    <mergeCell ref="H46:H49"/>
    <mergeCell ref="F36:F44"/>
    <mergeCell ref="E45:F45"/>
    <mergeCell ref="G36:G45"/>
    <mergeCell ref="E49:F49"/>
    <mergeCell ref="F46:F48"/>
    <mergeCell ref="G46:G49"/>
    <mergeCell ref="A2:H2"/>
    <mergeCell ref="H13:H15"/>
    <mergeCell ref="H16:H24"/>
    <mergeCell ref="H25:H35"/>
    <mergeCell ref="H36:H45"/>
    <mergeCell ref="F16:F23"/>
    <mergeCell ref="E35:F35"/>
    <mergeCell ref="F25:F34"/>
    <mergeCell ref="G16:G24"/>
    <mergeCell ref="G25:G35"/>
    <mergeCell ref="A16:A24"/>
    <mergeCell ref="A25:A35"/>
    <mergeCell ref="A36:A45"/>
    <mergeCell ref="G5:G8"/>
    <mergeCell ref="G9:G12"/>
    <mergeCell ref="G13:G15"/>
  </mergeCells>
  <pageMargins left="0.51181102362204722" right="0.11811023622047245" top="0.19685039370078741" bottom="0.19685039370078741" header="0.31496062992125984" footer="0.31496062992125984"/>
  <pageSetup paperSize="9" scale="46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G30"/>
  <sheetViews>
    <sheetView tabSelected="1" zoomScale="70" zoomScaleNormal="70" workbookViewId="0">
      <selection activeCell="A2" sqref="A2:G2"/>
    </sheetView>
  </sheetViews>
  <sheetFormatPr defaultRowHeight="15"/>
  <cols>
    <col min="1" max="1" width="26.140625" style="70" customWidth="1"/>
    <col min="2" max="2" width="48" style="70" customWidth="1"/>
    <col min="3" max="3" width="24" style="69" customWidth="1"/>
    <col min="4" max="4" width="26.28515625" style="84" customWidth="1"/>
    <col min="5" max="5" width="21.140625" style="69" customWidth="1"/>
    <col min="6" max="6" width="12.5703125" style="69" customWidth="1"/>
    <col min="7" max="7" width="16.5703125" style="123" customWidth="1"/>
    <col min="8" max="8" width="9.140625" style="69" customWidth="1"/>
    <col min="9" max="16384" width="9.140625" style="69"/>
  </cols>
  <sheetData>
    <row r="1" spans="1:7" ht="18.75">
      <c r="G1" s="17" t="s">
        <v>212</v>
      </c>
    </row>
    <row r="2" spans="1:7" s="63" customFormat="1" ht="50.25" customHeight="1">
      <c r="A2" s="162" t="s">
        <v>141</v>
      </c>
      <c r="B2" s="162"/>
      <c r="C2" s="162"/>
      <c r="D2" s="162"/>
      <c r="E2" s="162"/>
      <c r="F2" s="162"/>
      <c r="G2" s="162"/>
    </row>
    <row r="3" spans="1:7" s="63" customFormat="1" ht="18.75">
      <c r="A3" s="64"/>
      <c r="B3" s="64"/>
      <c r="C3" s="65"/>
      <c r="D3" s="81"/>
      <c r="G3" s="121"/>
    </row>
    <row r="4" spans="1:7" s="72" customFormat="1" ht="69" customHeight="1">
      <c r="A4" s="20" t="s">
        <v>207</v>
      </c>
      <c r="B4" s="118" t="s">
        <v>16</v>
      </c>
      <c r="C4" s="71" t="s">
        <v>142</v>
      </c>
      <c r="D4" s="82" t="s">
        <v>206</v>
      </c>
      <c r="E4" s="71" t="s">
        <v>208</v>
      </c>
      <c r="F4" s="71" t="s">
        <v>205</v>
      </c>
      <c r="G4" s="122" t="s">
        <v>209</v>
      </c>
    </row>
    <row r="5" spans="1:7" s="63" customFormat="1" ht="25.5" customHeight="1">
      <c r="A5" s="156" t="s">
        <v>108</v>
      </c>
      <c r="B5" s="66" t="s">
        <v>104</v>
      </c>
      <c r="C5" s="73">
        <v>70</v>
      </c>
      <c r="D5" s="74">
        <v>60.4</v>
      </c>
      <c r="E5" s="119">
        <f>D5/C5*100</f>
        <v>86.285714285714292</v>
      </c>
      <c r="F5" s="165">
        <f>SUM(E5:E7)/3</f>
        <v>97.280423280423278</v>
      </c>
      <c r="G5" s="148">
        <f>(F5+E8)/2</f>
        <v>95.306878306878303</v>
      </c>
    </row>
    <row r="6" spans="1:7" s="63" customFormat="1" ht="30">
      <c r="A6" s="157"/>
      <c r="B6" s="66" t="s">
        <v>105</v>
      </c>
      <c r="C6" s="73">
        <v>100</v>
      </c>
      <c r="D6" s="74">
        <v>100</v>
      </c>
      <c r="E6" s="119">
        <f t="shared" ref="E6:E30" si="0">D6/C6*100</f>
        <v>100</v>
      </c>
      <c r="F6" s="166"/>
      <c r="G6" s="148"/>
    </row>
    <row r="7" spans="1:7" s="63" customFormat="1" ht="30">
      <c r="A7" s="157"/>
      <c r="B7" s="66" t="s">
        <v>106</v>
      </c>
      <c r="C7" s="73">
        <v>90</v>
      </c>
      <c r="D7" s="74">
        <v>95</v>
      </c>
      <c r="E7" s="119">
        <f t="shared" si="0"/>
        <v>105.55555555555556</v>
      </c>
      <c r="F7" s="166"/>
      <c r="G7" s="148"/>
    </row>
    <row r="8" spans="1:7" s="63" customFormat="1" ht="26.25" customHeight="1">
      <c r="A8" s="158"/>
      <c r="B8" s="66" t="s">
        <v>107</v>
      </c>
      <c r="C8" s="73">
        <v>15</v>
      </c>
      <c r="D8" s="74">
        <v>14</v>
      </c>
      <c r="E8" s="148">
        <f t="shared" si="0"/>
        <v>93.333333333333329</v>
      </c>
      <c r="F8" s="148"/>
      <c r="G8" s="148"/>
    </row>
    <row r="9" spans="1:7" s="63" customFormat="1" ht="45">
      <c r="A9" s="156" t="s">
        <v>111</v>
      </c>
      <c r="B9" s="66" t="s">
        <v>110</v>
      </c>
      <c r="C9" s="73">
        <v>90</v>
      </c>
      <c r="D9" s="74">
        <v>90</v>
      </c>
      <c r="E9" s="119">
        <f t="shared" si="0"/>
        <v>100</v>
      </c>
      <c r="F9" s="165">
        <f>SUM(E9:E10)/2</f>
        <v>100</v>
      </c>
      <c r="G9" s="167">
        <f>(F9+E11)/2</f>
        <v>96.666666666666657</v>
      </c>
    </row>
    <row r="10" spans="1:7" s="63" customFormat="1" ht="30">
      <c r="A10" s="157"/>
      <c r="B10" s="66" t="s">
        <v>106</v>
      </c>
      <c r="C10" s="73">
        <v>95</v>
      </c>
      <c r="D10" s="74">
        <v>95</v>
      </c>
      <c r="E10" s="119">
        <f t="shared" si="0"/>
        <v>100</v>
      </c>
      <c r="F10" s="166"/>
      <c r="G10" s="168"/>
    </row>
    <row r="11" spans="1:7" s="63" customFormat="1" ht="18.75">
      <c r="A11" s="158"/>
      <c r="B11" s="66" t="s">
        <v>107</v>
      </c>
      <c r="C11" s="73">
        <v>15</v>
      </c>
      <c r="D11" s="74">
        <v>14</v>
      </c>
      <c r="E11" s="148">
        <f t="shared" si="0"/>
        <v>93.333333333333329</v>
      </c>
      <c r="F11" s="148"/>
      <c r="G11" s="153"/>
    </row>
    <row r="12" spans="1:7" s="63" customFormat="1" ht="18.75">
      <c r="A12" s="156" t="s">
        <v>112</v>
      </c>
      <c r="B12" s="66" t="s">
        <v>113</v>
      </c>
      <c r="C12" s="73">
        <v>100</v>
      </c>
      <c r="D12" s="74">
        <v>100</v>
      </c>
      <c r="E12" s="119">
        <f t="shared" si="0"/>
        <v>100</v>
      </c>
      <c r="F12" s="165">
        <f>SUM(E12:E19)/8</f>
        <v>98.916228070175436</v>
      </c>
      <c r="G12" s="167">
        <f>(F12+E20)/2</f>
        <v>86.958114035087718</v>
      </c>
    </row>
    <row r="13" spans="1:7" s="63" customFormat="1" ht="18.75">
      <c r="A13" s="157"/>
      <c r="B13" s="66" t="s">
        <v>114</v>
      </c>
      <c r="C13" s="73">
        <v>100</v>
      </c>
      <c r="D13" s="74">
        <v>100</v>
      </c>
      <c r="E13" s="119">
        <f t="shared" si="0"/>
        <v>100</v>
      </c>
      <c r="F13" s="165"/>
      <c r="G13" s="168"/>
    </row>
    <row r="14" spans="1:7" s="63" customFormat="1" ht="18.75">
      <c r="A14" s="157"/>
      <c r="B14" s="66" t="s">
        <v>115</v>
      </c>
      <c r="C14" s="73">
        <v>75</v>
      </c>
      <c r="D14" s="74">
        <v>83.3</v>
      </c>
      <c r="E14" s="119">
        <f t="shared" si="0"/>
        <v>111.06666666666666</v>
      </c>
      <c r="F14" s="165"/>
      <c r="G14" s="168"/>
    </row>
    <row r="15" spans="1:7" s="63" customFormat="1" ht="30">
      <c r="A15" s="157"/>
      <c r="B15" s="66" t="s">
        <v>116</v>
      </c>
      <c r="C15" s="73">
        <v>100</v>
      </c>
      <c r="D15" s="74">
        <v>100</v>
      </c>
      <c r="E15" s="119">
        <f t="shared" si="0"/>
        <v>100</v>
      </c>
      <c r="F15" s="165"/>
      <c r="G15" s="168"/>
    </row>
    <row r="16" spans="1:7" s="63" customFormat="1" ht="45">
      <c r="A16" s="157"/>
      <c r="B16" s="66" t="s">
        <v>117</v>
      </c>
      <c r="C16" s="73">
        <v>50</v>
      </c>
      <c r="D16" s="74">
        <v>50</v>
      </c>
      <c r="E16" s="119">
        <f t="shared" si="0"/>
        <v>100</v>
      </c>
      <c r="F16" s="165"/>
      <c r="G16" s="168"/>
    </row>
    <row r="17" spans="1:7" s="63" customFormat="1" ht="18.75">
      <c r="A17" s="157"/>
      <c r="B17" s="66" t="s">
        <v>118</v>
      </c>
      <c r="C17" s="73">
        <v>100</v>
      </c>
      <c r="D17" s="74">
        <f>D20/C20*100</f>
        <v>75</v>
      </c>
      <c r="E17" s="119">
        <f t="shared" si="0"/>
        <v>75</v>
      </c>
      <c r="F17" s="165"/>
      <c r="G17" s="168"/>
    </row>
    <row r="18" spans="1:7" s="63" customFormat="1" ht="30">
      <c r="A18" s="157"/>
      <c r="B18" s="66" t="s">
        <v>119</v>
      </c>
      <c r="C18" s="73">
        <v>0</v>
      </c>
      <c r="D18" s="74">
        <v>0</v>
      </c>
      <c r="E18" s="119">
        <v>100</v>
      </c>
      <c r="F18" s="165"/>
      <c r="G18" s="168"/>
    </row>
    <row r="19" spans="1:7" s="63" customFormat="1" ht="30">
      <c r="A19" s="157"/>
      <c r="B19" s="66" t="s">
        <v>106</v>
      </c>
      <c r="C19" s="73">
        <v>95</v>
      </c>
      <c r="D19" s="74">
        <v>100</v>
      </c>
      <c r="E19" s="119">
        <f t="shared" si="0"/>
        <v>105.26315789473684</v>
      </c>
      <c r="F19" s="165"/>
      <c r="G19" s="168"/>
    </row>
    <row r="20" spans="1:7" s="63" customFormat="1" ht="18.75">
      <c r="A20" s="158"/>
      <c r="B20" s="66" t="s">
        <v>107</v>
      </c>
      <c r="C20" s="73">
        <v>16</v>
      </c>
      <c r="D20" s="74">
        <v>12</v>
      </c>
      <c r="E20" s="120">
        <f t="shared" si="0"/>
        <v>75</v>
      </c>
      <c r="F20" s="132"/>
      <c r="G20" s="153"/>
    </row>
    <row r="21" spans="1:7" s="63" customFormat="1" ht="18.75">
      <c r="A21" s="159" t="s">
        <v>127</v>
      </c>
      <c r="B21" s="66" t="s">
        <v>113</v>
      </c>
      <c r="C21" s="73">
        <v>100</v>
      </c>
      <c r="D21" s="74">
        <v>99</v>
      </c>
      <c r="E21" s="119">
        <f t="shared" si="0"/>
        <v>99</v>
      </c>
      <c r="F21" s="165">
        <f>SUM(E21:E29)/9</f>
        <v>88.834930501597171</v>
      </c>
      <c r="G21" s="167">
        <f>(F21+E30)/2</f>
        <v>86.725157558490892</v>
      </c>
    </row>
    <row r="22" spans="1:7" s="63" customFormat="1" ht="18.75">
      <c r="A22" s="160"/>
      <c r="B22" s="66" t="s">
        <v>114</v>
      </c>
      <c r="C22" s="73">
        <v>99</v>
      </c>
      <c r="D22" s="74">
        <v>100</v>
      </c>
      <c r="E22" s="119">
        <f t="shared" si="0"/>
        <v>101.01010101010101</v>
      </c>
      <c r="F22" s="165"/>
      <c r="G22" s="168"/>
    </row>
    <row r="23" spans="1:7" s="63" customFormat="1" ht="63" customHeight="1">
      <c r="A23" s="160"/>
      <c r="B23" s="66" t="s">
        <v>115</v>
      </c>
      <c r="C23" s="73">
        <v>45</v>
      </c>
      <c r="D23" s="74">
        <v>45.4</v>
      </c>
      <c r="E23" s="119">
        <f t="shared" si="0"/>
        <v>100.8888888888889</v>
      </c>
      <c r="F23" s="165"/>
      <c r="G23" s="168"/>
    </row>
    <row r="24" spans="1:7" s="63" customFormat="1" ht="30">
      <c r="A24" s="160"/>
      <c r="B24" s="66" t="s">
        <v>116</v>
      </c>
      <c r="C24" s="73">
        <v>67</v>
      </c>
      <c r="D24" s="74">
        <v>67</v>
      </c>
      <c r="E24" s="119">
        <f t="shared" si="0"/>
        <v>100</v>
      </c>
      <c r="F24" s="165"/>
      <c r="G24" s="168"/>
    </row>
    <row r="25" spans="1:7" s="63" customFormat="1" ht="45">
      <c r="A25" s="160"/>
      <c r="B25" s="66" t="s">
        <v>117</v>
      </c>
      <c r="C25" s="73">
        <v>50</v>
      </c>
      <c r="D25" s="74">
        <v>57</v>
      </c>
      <c r="E25" s="119">
        <f t="shared" si="0"/>
        <v>113.99999999999999</v>
      </c>
      <c r="F25" s="165"/>
      <c r="G25" s="168"/>
    </row>
    <row r="26" spans="1:7" s="63" customFormat="1" ht="18.75">
      <c r="A26" s="160"/>
      <c r="B26" s="66" t="s">
        <v>118</v>
      </c>
      <c r="C26" s="73">
        <v>100</v>
      </c>
      <c r="D26" s="83">
        <f>D30/C30*100</f>
        <v>84.615384615384613</v>
      </c>
      <c r="E26" s="119">
        <f t="shared" si="0"/>
        <v>84.615384615384613</v>
      </c>
      <c r="F26" s="165"/>
      <c r="G26" s="168"/>
    </row>
    <row r="27" spans="1:7" s="63" customFormat="1" ht="30">
      <c r="A27" s="160"/>
      <c r="B27" s="66" t="s">
        <v>129</v>
      </c>
      <c r="C27" s="73">
        <v>100</v>
      </c>
      <c r="D27" s="74">
        <v>0</v>
      </c>
      <c r="E27" s="119">
        <f t="shared" si="0"/>
        <v>0</v>
      </c>
      <c r="F27" s="165"/>
      <c r="G27" s="168"/>
    </row>
    <row r="28" spans="1:7" s="63" customFormat="1" ht="30">
      <c r="A28" s="160"/>
      <c r="B28" s="66" t="s">
        <v>119</v>
      </c>
      <c r="C28" s="73">
        <v>0</v>
      </c>
      <c r="D28" s="74">
        <v>0</v>
      </c>
      <c r="E28" s="119">
        <v>100</v>
      </c>
      <c r="F28" s="165"/>
      <c r="G28" s="168"/>
    </row>
    <row r="29" spans="1:7" s="63" customFormat="1" ht="30">
      <c r="A29" s="160"/>
      <c r="B29" s="66" t="s">
        <v>106</v>
      </c>
      <c r="C29" s="73">
        <v>95</v>
      </c>
      <c r="D29" s="74">
        <v>95</v>
      </c>
      <c r="E29" s="119">
        <f t="shared" si="0"/>
        <v>100</v>
      </c>
      <c r="F29" s="165"/>
      <c r="G29" s="168"/>
    </row>
    <row r="30" spans="1:7" s="63" customFormat="1" ht="18.75">
      <c r="A30" s="161"/>
      <c r="B30" s="66" t="s">
        <v>107</v>
      </c>
      <c r="C30" s="73">
        <v>13</v>
      </c>
      <c r="D30" s="74">
        <v>11</v>
      </c>
      <c r="E30" s="148">
        <f t="shared" si="0"/>
        <v>84.615384615384613</v>
      </c>
      <c r="F30" s="148"/>
      <c r="G30" s="153"/>
    </row>
  </sheetData>
  <mergeCells count="16">
    <mergeCell ref="A21:A30"/>
    <mergeCell ref="A5:A8"/>
    <mergeCell ref="A9:A11"/>
    <mergeCell ref="A12:A20"/>
    <mergeCell ref="A2:G2"/>
    <mergeCell ref="F12:F19"/>
    <mergeCell ref="G12:G20"/>
    <mergeCell ref="E30:F30"/>
    <mergeCell ref="F21:F29"/>
    <mergeCell ref="G21:G30"/>
    <mergeCell ref="G5:G8"/>
    <mergeCell ref="F5:F7"/>
    <mergeCell ref="E8:F8"/>
    <mergeCell ref="E11:F11"/>
    <mergeCell ref="F9:F10"/>
    <mergeCell ref="G9:G11"/>
  </mergeCells>
  <pageMargins left="0.70866141732283472" right="0.31496062992125984" top="0.15748031496062992" bottom="0.15748031496062992" header="0.31496062992125984" footer="0.31496062992125984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64"/>
  <sheetViews>
    <sheetView view="pageBreakPreview" topLeftCell="A39" zoomScale="60" zoomScaleNormal="60" workbookViewId="0">
      <selection activeCell="B53" sqref="B53:C53"/>
    </sheetView>
  </sheetViews>
  <sheetFormatPr defaultRowHeight="18.75"/>
  <cols>
    <col min="1" max="1" width="40.5703125" style="3" customWidth="1"/>
    <col min="2" max="2" width="23.85546875" style="3" customWidth="1"/>
    <col min="3" max="3" width="14.7109375" style="3" customWidth="1"/>
    <col min="4" max="4" width="20.140625" style="3" customWidth="1"/>
    <col min="5" max="5" width="18.42578125" style="3" customWidth="1"/>
    <col min="6" max="7" width="17.42578125" style="3" customWidth="1"/>
    <col min="8" max="9" width="21.85546875" style="3" customWidth="1"/>
    <col min="10" max="10" width="17.5703125" style="3" customWidth="1"/>
    <col min="11" max="11" width="17.28515625" style="3" customWidth="1"/>
    <col min="12" max="12" width="15.42578125" style="3" customWidth="1"/>
    <col min="13" max="19" width="9.140625" style="3"/>
    <col min="20" max="16384" width="9.140625" style="1"/>
  </cols>
  <sheetData>
    <row r="1" spans="1:19" ht="44.25" customHeight="1">
      <c r="A1" s="142" t="s">
        <v>99</v>
      </c>
      <c r="B1" s="142"/>
      <c r="C1" s="142"/>
      <c r="D1" s="142"/>
      <c r="E1" s="142"/>
      <c r="F1" s="142"/>
      <c r="G1" s="142"/>
      <c r="H1" s="142"/>
      <c r="I1" s="142"/>
      <c r="J1" s="142"/>
      <c r="K1" s="16"/>
      <c r="L1" s="16"/>
      <c r="M1" s="16"/>
    </row>
    <row r="2" spans="1:19" ht="23.2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9" ht="30.75" customHeight="1">
      <c r="A3" s="143" t="s">
        <v>169</v>
      </c>
      <c r="B3" s="143"/>
      <c r="C3" s="143"/>
      <c r="D3" s="143"/>
      <c r="E3" s="143"/>
      <c r="F3" s="143"/>
      <c r="G3" s="143"/>
      <c r="H3" s="143"/>
      <c r="I3" s="143"/>
      <c r="J3" s="143"/>
      <c r="K3" s="13"/>
      <c r="L3" s="13"/>
      <c r="M3" s="13"/>
      <c r="N3" s="8"/>
      <c r="O3" s="8"/>
      <c r="P3" s="8"/>
      <c r="Q3" s="8"/>
      <c r="R3" s="8"/>
      <c r="S3" s="8"/>
    </row>
    <row r="4" spans="1:19" ht="42.75" customHeight="1">
      <c r="A4" s="174" t="s">
        <v>6</v>
      </c>
      <c r="B4" s="174"/>
      <c r="C4" s="174"/>
      <c r="D4" s="174"/>
      <c r="E4" s="174"/>
      <c r="F4" s="174"/>
      <c r="G4" s="174"/>
      <c r="H4" s="174"/>
      <c r="I4" s="174"/>
      <c r="J4" s="174"/>
      <c r="K4" s="9"/>
      <c r="L4" s="9"/>
      <c r="M4" s="9"/>
      <c r="N4" s="9"/>
      <c r="O4" s="9"/>
      <c r="P4" s="9"/>
      <c r="Q4" s="9"/>
      <c r="R4" s="9"/>
      <c r="S4" s="9"/>
    </row>
    <row r="5" spans="1:19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62" t="s">
        <v>2</v>
      </c>
      <c r="J6" s="10" t="s">
        <v>170</v>
      </c>
      <c r="K6" s="15"/>
      <c r="L6" s="1"/>
      <c r="M6" s="1"/>
      <c r="P6" s="1"/>
      <c r="Q6" s="1"/>
      <c r="R6" s="96"/>
      <c r="S6" s="96"/>
    </row>
    <row r="8" spans="1:19">
      <c r="A8" s="12" t="s">
        <v>8</v>
      </c>
    </row>
    <row r="9" spans="1:19">
      <c r="A9" s="18" t="s">
        <v>3</v>
      </c>
      <c r="B9" s="3" t="s">
        <v>196</v>
      </c>
    </row>
    <row r="10" spans="1:19">
      <c r="A10" s="18" t="s">
        <v>4</v>
      </c>
      <c r="B10" s="17" t="s">
        <v>197</v>
      </c>
      <c r="C10" s="17"/>
    </row>
    <row r="11" spans="1:19">
      <c r="A11" s="19" t="s">
        <v>10</v>
      </c>
      <c r="B11" s="17" t="s">
        <v>197</v>
      </c>
      <c r="C11" s="17"/>
    </row>
    <row r="12" spans="1:19">
      <c r="A12" s="18" t="s">
        <v>11</v>
      </c>
      <c r="B12" s="3" t="s">
        <v>198</v>
      </c>
    </row>
    <row r="14" spans="1:19" ht="27.75" customHeight="1">
      <c r="A14" s="143" t="s">
        <v>12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"/>
      <c r="L14" s="14"/>
      <c r="M14" s="14"/>
      <c r="N14" s="5"/>
      <c r="O14" s="5"/>
      <c r="P14" s="5"/>
      <c r="Q14" s="5"/>
      <c r="R14" s="5"/>
      <c r="S14" s="5"/>
    </row>
    <row r="15" spans="1:19" ht="55.5" customHeight="1">
      <c r="A15" s="137" t="s">
        <v>171</v>
      </c>
      <c r="B15" s="137"/>
      <c r="C15" s="137"/>
      <c r="D15" s="137"/>
      <c r="E15" s="137"/>
      <c r="F15" s="137"/>
      <c r="G15" s="137"/>
      <c r="H15" s="137"/>
      <c r="I15" s="137"/>
      <c r="J15" s="137"/>
      <c r="K15" s="9"/>
      <c r="L15" s="9"/>
      <c r="M15" s="9"/>
      <c r="N15" s="6"/>
      <c r="O15" s="6"/>
      <c r="P15" s="6"/>
      <c r="Q15" s="6"/>
      <c r="R15" s="6"/>
      <c r="S15" s="6"/>
    </row>
    <row r="16" spans="1:19">
      <c r="D16" s="1"/>
      <c r="E16" s="1"/>
      <c r="H16" s="1"/>
      <c r="I16" s="1"/>
    </row>
    <row r="17" spans="1:19" ht="27" customHeight="1">
      <c r="A17" s="137" t="s">
        <v>190</v>
      </c>
      <c r="B17" s="137"/>
      <c r="C17" s="137"/>
      <c r="D17" s="137"/>
      <c r="E17" s="137"/>
      <c r="F17" s="137"/>
      <c r="G17" s="137"/>
      <c r="H17" s="137"/>
      <c r="I17" s="137"/>
      <c r="J17" s="137"/>
      <c r="K17" s="9"/>
      <c r="L17" s="9"/>
      <c r="M17" s="9"/>
      <c r="N17" s="7"/>
      <c r="O17" s="7"/>
      <c r="P17" s="7"/>
      <c r="Q17" s="7"/>
      <c r="R17" s="7"/>
      <c r="S17" s="7"/>
    </row>
    <row r="18" spans="1:19" ht="61.5" customHeight="1">
      <c r="A18" s="172" t="s">
        <v>191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</row>
    <row r="19" spans="1: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9" ht="30" customHeight="1">
      <c r="A20" s="173" t="s">
        <v>194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3"/>
    </row>
    <row r="21" spans="1:19" s="113" customFormat="1" ht="41.25" customHeight="1">
      <c r="A21" s="112" t="s">
        <v>192</v>
      </c>
      <c r="B21" s="112" t="s">
        <v>179</v>
      </c>
      <c r="C21" s="112" t="s">
        <v>189</v>
      </c>
      <c r="D21" s="169" t="s">
        <v>147</v>
      </c>
      <c r="E21" s="169"/>
      <c r="F21" s="169" t="s">
        <v>149</v>
      </c>
      <c r="G21" s="169"/>
      <c r="H21" s="169" t="s">
        <v>150</v>
      </c>
      <c r="I21" s="169"/>
      <c r="J21" s="169" t="s">
        <v>151</v>
      </c>
      <c r="K21" s="169"/>
    </row>
    <row r="22" spans="1:19">
      <c r="A22" s="100" t="s">
        <v>185</v>
      </c>
      <c r="B22" s="104">
        <v>4</v>
      </c>
      <c r="C22" s="105">
        <v>8</v>
      </c>
      <c r="D22" s="104">
        <v>4</v>
      </c>
      <c r="E22" s="106">
        <f>$C$22/$B$22*D22</f>
        <v>8</v>
      </c>
      <c r="F22" s="108">
        <v>5</v>
      </c>
      <c r="G22" s="106">
        <f>$C$22/$B$22*F22</f>
        <v>10</v>
      </c>
      <c r="H22" s="108"/>
      <c r="I22" s="106">
        <f>$C$22/$B$22*H22</f>
        <v>0</v>
      </c>
      <c r="J22" s="108">
        <v>3.5</v>
      </c>
      <c r="K22" s="106">
        <f>$C$22/$B$22*J22</f>
        <v>7</v>
      </c>
    </row>
    <row r="23" spans="1:19">
      <c r="A23" s="100" t="s">
        <v>186</v>
      </c>
      <c r="B23" s="104">
        <v>52.2</v>
      </c>
      <c r="C23" s="105">
        <v>8</v>
      </c>
      <c r="D23" s="104">
        <v>57</v>
      </c>
      <c r="E23" s="106">
        <f>$C$23/$B$23*D23</f>
        <v>8.7356321839080451</v>
      </c>
      <c r="F23" s="108">
        <v>50</v>
      </c>
      <c r="G23" s="106">
        <f>$C$23/$B$23*F23</f>
        <v>7.6628352490421454</v>
      </c>
      <c r="H23" s="108">
        <v>47.5</v>
      </c>
      <c r="I23" s="106">
        <f>$C$23/$B$23*H23</f>
        <v>7.2796934865900376</v>
      </c>
      <c r="J23" s="108"/>
      <c r="K23" s="106">
        <f>$C$23/$B$23*J23</f>
        <v>0</v>
      </c>
    </row>
    <row r="24" spans="1:19">
      <c r="A24" s="100" t="s">
        <v>172</v>
      </c>
      <c r="B24" s="104">
        <v>58.5</v>
      </c>
      <c r="C24" s="105">
        <v>7</v>
      </c>
      <c r="D24" s="104">
        <v>64.5</v>
      </c>
      <c r="E24" s="106">
        <f>$C$24/$B$24*D24</f>
        <v>7.7179487179487181</v>
      </c>
      <c r="F24" s="108">
        <v>54</v>
      </c>
      <c r="G24" s="106">
        <f>$C$24/$B$24*F24</f>
        <v>6.4615384615384617</v>
      </c>
      <c r="H24" s="108">
        <v>0</v>
      </c>
      <c r="I24" s="106">
        <f>$C$24/$B$24*H24</f>
        <v>0</v>
      </c>
      <c r="J24" s="108">
        <v>40</v>
      </c>
      <c r="K24" s="106">
        <f>$C$24/$B$24*J24</f>
        <v>4.7863247863247862</v>
      </c>
    </row>
    <row r="25" spans="1:19">
      <c r="A25" s="100" t="s">
        <v>173</v>
      </c>
      <c r="B25" s="104">
        <v>51</v>
      </c>
      <c r="C25" s="105">
        <v>7</v>
      </c>
      <c r="D25" s="104">
        <v>49</v>
      </c>
      <c r="E25" s="106">
        <f>$C$25/$B$25*D25</f>
        <v>6.7254901960784323</v>
      </c>
      <c r="F25" s="108">
        <v>48</v>
      </c>
      <c r="G25" s="106">
        <f>$C$25/$B$25*F25</f>
        <v>6.5882352941176476</v>
      </c>
      <c r="H25" s="108">
        <v>69</v>
      </c>
      <c r="I25" s="106">
        <f>$C$25/$B$25*H25</f>
        <v>9.4705882352941178</v>
      </c>
      <c r="J25" s="108">
        <v>0</v>
      </c>
      <c r="K25" s="106">
        <f>$C$25/$B$25*J25</f>
        <v>0</v>
      </c>
    </row>
    <row r="26" spans="1:19">
      <c r="A26" s="100" t="s">
        <v>174</v>
      </c>
      <c r="B26" s="104">
        <v>91</v>
      </c>
      <c r="C26" s="105">
        <v>7</v>
      </c>
      <c r="D26" s="104">
        <v>91</v>
      </c>
      <c r="E26" s="106">
        <f>$C$26/$B$26*D26</f>
        <v>7</v>
      </c>
      <c r="F26" s="108"/>
      <c r="G26" s="106">
        <f>$C$26/$B$26*F26</f>
        <v>0</v>
      </c>
      <c r="H26" s="108"/>
      <c r="I26" s="106">
        <f>$C$26/$B$26*H26</f>
        <v>0</v>
      </c>
      <c r="J26" s="108"/>
      <c r="K26" s="106">
        <f>$C$26/$B$26*J26</f>
        <v>0</v>
      </c>
    </row>
    <row r="27" spans="1:19">
      <c r="A27" s="100" t="s">
        <v>175</v>
      </c>
      <c r="B27" s="104">
        <v>74</v>
      </c>
      <c r="C27" s="105">
        <v>8</v>
      </c>
      <c r="D27" s="104">
        <v>75</v>
      </c>
      <c r="E27" s="106">
        <f>$C$27/$B$27*D27</f>
        <v>8.1081081081081088</v>
      </c>
      <c r="F27" s="108">
        <v>80</v>
      </c>
      <c r="G27" s="106">
        <f>$C$27/$B$27*F27</f>
        <v>8.6486486486486491</v>
      </c>
      <c r="H27" s="108">
        <v>80</v>
      </c>
      <c r="I27" s="106">
        <f>$C$27/$B$27*H27</f>
        <v>8.6486486486486491</v>
      </c>
      <c r="J27" s="108">
        <v>60.5</v>
      </c>
      <c r="K27" s="106">
        <f>$C$27/$B$27*J27</f>
        <v>6.5405405405405412</v>
      </c>
    </row>
    <row r="28" spans="1:19">
      <c r="A28" s="100" t="s">
        <v>176</v>
      </c>
      <c r="B28" s="104">
        <v>52.2</v>
      </c>
      <c r="C28" s="105">
        <v>7</v>
      </c>
      <c r="D28" s="104">
        <v>36</v>
      </c>
      <c r="E28" s="106">
        <f>$C$28/$B$28*D28</f>
        <v>4.8275862068965516</v>
      </c>
      <c r="F28" s="108">
        <v>64.5</v>
      </c>
      <c r="G28" s="106">
        <f>$C$28/$B$28*F28</f>
        <v>8.6494252873563209</v>
      </c>
      <c r="H28" s="108">
        <v>76</v>
      </c>
      <c r="I28" s="106">
        <f>$C$28/$B$28*H28</f>
        <v>10.191570881226053</v>
      </c>
      <c r="J28" s="108">
        <v>0</v>
      </c>
      <c r="K28" s="106">
        <f>$C$28/$B$28*J28</f>
        <v>0</v>
      </c>
    </row>
    <row r="29" spans="1:19">
      <c r="A29" s="100" t="s">
        <v>177</v>
      </c>
      <c r="B29" s="104">
        <v>80.5</v>
      </c>
      <c r="C29" s="105">
        <v>7</v>
      </c>
      <c r="D29" s="104">
        <v>84</v>
      </c>
      <c r="E29" s="106">
        <f>$C$29/$B$29*D29</f>
        <v>7.3043478260869561</v>
      </c>
      <c r="F29" s="108">
        <v>71</v>
      </c>
      <c r="G29" s="106">
        <f>$C$29/$B$29*F29</f>
        <v>6.1739130434782608</v>
      </c>
      <c r="H29" s="108">
        <v>0</v>
      </c>
      <c r="I29" s="106">
        <f>$C$29/$B$29*H29</f>
        <v>0</v>
      </c>
      <c r="J29" s="108">
        <v>0</v>
      </c>
      <c r="K29" s="106">
        <f>$C$29/$B$29*J29</f>
        <v>0</v>
      </c>
    </row>
    <row r="30" spans="1:19">
      <c r="A30" s="100" t="s">
        <v>178</v>
      </c>
      <c r="B30" s="104">
        <v>67</v>
      </c>
      <c r="C30" s="105">
        <v>7</v>
      </c>
      <c r="D30" s="104">
        <v>0</v>
      </c>
      <c r="E30" s="106">
        <f>$C$30/$B$30*D30</f>
        <v>0</v>
      </c>
      <c r="F30" s="108">
        <v>65</v>
      </c>
      <c r="G30" s="106">
        <f>$C$30/$B$30*F30</f>
        <v>6.7910447761194028</v>
      </c>
      <c r="H30" s="108">
        <v>69</v>
      </c>
      <c r="I30" s="106">
        <f>$C$30/$B$30*H30</f>
        <v>7.2089552238805972</v>
      </c>
      <c r="J30" s="108"/>
      <c r="K30" s="106">
        <f>$C$30/$B$30*J30</f>
        <v>0</v>
      </c>
    </row>
    <row r="31" spans="1:19" s="110" customFormat="1" ht="22.5" customHeight="1">
      <c r="A31" s="170" t="s">
        <v>187</v>
      </c>
      <c r="B31" s="170"/>
      <c r="C31" s="170"/>
      <c r="D31" s="115" t="s">
        <v>143</v>
      </c>
      <c r="E31" s="116">
        <f>SUM(E22:E30)</f>
        <v>58.419113239026814</v>
      </c>
      <c r="F31" s="116" t="s">
        <v>143</v>
      </c>
      <c r="G31" s="116">
        <f>SUM(G22:G30)</f>
        <v>60.975640760300891</v>
      </c>
      <c r="H31" s="116" t="s">
        <v>143</v>
      </c>
      <c r="I31" s="116">
        <f>SUM(I22:I30)</f>
        <v>42.79945647563946</v>
      </c>
      <c r="J31" s="116" t="s">
        <v>143</v>
      </c>
      <c r="K31" s="116">
        <f>SUM(K22:K30)</f>
        <v>18.326865326865327</v>
      </c>
      <c r="L31" s="97"/>
      <c r="M31" s="97"/>
      <c r="N31" s="97"/>
      <c r="O31" s="97"/>
      <c r="P31" s="97"/>
      <c r="Q31" s="97"/>
      <c r="R31" s="97"/>
      <c r="S31" s="97"/>
    </row>
    <row r="33" spans="1:19" ht="27.75" customHeight="1">
      <c r="A33" s="173" t="s">
        <v>195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</row>
    <row r="34" spans="1:19" s="101" customFormat="1" ht="36.75" customHeight="1">
      <c r="A34" s="112" t="s">
        <v>192</v>
      </c>
      <c r="B34" s="94" t="s">
        <v>181</v>
      </c>
      <c r="C34" s="94" t="s">
        <v>189</v>
      </c>
      <c r="D34" s="169" t="s">
        <v>147</v>
      </c>
      <c r="E34" s="169"/>
      <c r="F34" s="169" t="s">
        <v>149</v>
      </c>
      <c r="G34" s="169"/>
      <c r="H34" s="169" t="s">
        <v>150</v>
      </c>
      <c r="I34" s="169"/>
      <c r="J34" s="169" t="s">
        <v>151</v>
      </c>
      <c r="K34" s="169"/>
    </row>
    <row r="35" spans="1:19">
      <c r="A35" s="100" t="s">
        <v>180</v>
      </c>
      <c r="B35" s="104">
        <v>4</v>
      </c>
      <c r="C35" s="105">
        <v>7</v>
      </c>
      <c r="D35" s="108">
        <v>4</v>
      </c>
      <c r="E35" s="106">
        <f>$C$35/$B$35*D35</f>
        <v>7</v>
      </c>
      <c r="F35" s="108">
        <v>3.4</v>
      </c>
      <c r="G35" s="106">
        <f>$C$35/$B$35*F35</f>
        <v>5.95</v>
      </c>
      <c r="H35" s="108">
        <v>3</v>
      </c>
      <c r="I35" s="106">
        <f>$C$35/$B$35*H35</f>
        <v>5.25</v>
      </c>
      <c r="J35" s="108">
        <v>4</v>
      </c>
      <c r="K35" s="106">
        <f>$C$35/$B$35*J35</f>
        <v>7</v>
      </c>
    </row>
    <row r="36" spans="1:19" s="103" customFormat="1" ht="20.25">
      <c r="A36" s="102" t="s">
        <v>175</v>
      </c>
      <c r="B36" s="107">
        <v>5</v>
      </c>
      <c r="C36" s="114">
        <v>7</v>
      </c>
      <c r="D36" s="109">
        <v>4.5</v>
      </c>
      <c r="E36" s="106">
        <f>$C$36/$B$36*D36</f>
        <v>6.3</v>
      </c>
      <c r="F36" s="109">
        <v>4</v>
      </c>
      <c r="G36" s="106">
        <f>$C$36/$B$36*F36</f>
        <v>5.6</v>
      </c>
      <c r="H36" s="109">
        <v>4</v>
      </c>
      <c r="I36" s="106">
        <f>$C$36/$B$36*H36</f>
        <v>5.6</v>
      </c>
      <c r="J36" s="109">
        <v>5</v>
      </c>
      <c r="K36" s="106">
        <f>$C$36/$B$36*J36</f>
        <v>7</v>
      </c>
    </row>
    <row r="37" spans="1:19">
      <c r="A37" s="100" t="s">
        <v>177</v>
      </c>
      <c r="B37" s="104">
        <v>4</v>
      </c>
      <c r="C37" s="105">
        <v>6</v>
      </c>
      <c r="D37" s="108">
        <v>4.5</v>
      </c>
      <c r="E37" s="106">
        <f>$C$37/$B$37*D37</f>
        <v>6.75</v>
      </c>
      <c r="F37" s="108">
        <v>3</v>
      </c>
      <c r="G37" s="106">
        <f>$C$37/$B$37*F37</f>
        <v>4.5</v>
      </c>
      <c r="H37" s="108">
        <v>0</v>
      </c>
      <c r="I37" s="106">
        <f>$C$37/$B$37*H37</f>
        <v>0</v>
      </c>
      <c r="J37" s="108">
        <v>0</v>
      </c>
      <c r="K37" s="106">
        <f>$C$37/$B$37*J37</f>
        <v>0</v>
      </c>
    </row>
    <row r="38" spans="1:19">
      <c r="A38" s="100" t="s">
        <v>176</v>
      </c>
      <c r="B38" s="104">
        <v>3.6</v>
      </c>
      <c r="C38" s="105">
        <v>6</v>
      </c>
      <c r="D38" s="108">
        <v>4</v>
      </c>
      <c r="E38" s="106">
        <f>$C$38/$B$38*D38</f>
        <v>6.6666666666666661</v>
      </c>
      <c r="F38" s="108">
        <v>4</v>
      </c>
      <c r="G38" s="106">
        <f>$C$38/$B$38*F38</f>
        <v>6.6666666666666661</v>
      </c>
      <c r="H38" s="108">
        <v>3</v>
      </c>
      <c r="I38" s="106">
        <f>$C$38/$B$38*H38</f>
        <v>5</v>
      </c>
      <c r="J38" s="108">
        <v>3</v>
      </c>
      <c r="K38" s="106">
        <f>$C$38/$B$38*J38</f>
        <v>5</v>
      </c>
    </row>
    <row r="39" spans="1:19">
      <c r="A39" s="100" t="s">
        <v>173</v>
      </c>
      <c r="B39" s="104">
        <v>4.5</v>
      </c>
      <c r="C39" s="105">
        <v>6</v>
      </c>
      <c r="D39" s="108">
        <v>4.5</v>
      </c>
      <c r="E39" s="106">
        <f>$C$39/$B$39*D39</f>
        <v>6</v>
      </c>
      <c r="F39" s="108">
        <v>4</v>
      </c>
      <c r="G39" s="106">
        <f>$C$39/$B$39*F39</f>
        <v>5.333333333333333</v>
      </c>
      <c r="H39" s="108">
        <v>5</v>
      </c>
      <c r="I39" s="106">
        <f>$C$39/$B$39*H39</f>
        <v>6.6666666666666661</v>
      </c>
      <c r="J39" s="108">
        <v>4.5</v>
      </c>
      <c r="K39" s="106">
        <f>$C$39/$B$39*J39</f>
        <v>6</v>
      </c>
    </row>
    <row r="40" spans="1:19">
      <c r="A40" s="100" t="s">
        <v>182</v>
      </c>
      <c r="B40" s="104">
        <v>4</v>
      </c>
      <c r="C40" s="105">
        <v>6</v>
      </c>
      <c r="D40" s="108">
        <v>4</v>
      </c>
      <c r="E40" s="106">
        <f>$C$40/$B$40*D40</f>
        <v>6</v>
      </c>
      <c r="F40" s="108">
        <v>3</v>
      </c>
      <c r="G40" s="106">
        <f>$C$40/$B$40*F40</f>
        <v>4.5</v>
      </c>
      <c r="H40" s="108">
        <v>5</v>
      </c>
      <c r="I40" s="106">
        <f>$C$40/$B$40*H40</f>
        <v>7.5</v>
      </c>
      <c r="J40" s="108"/>
      <c r="K40" s="106">
        <f>$C$40/$B$40*J40</f>
        <v>0</v>
      </c>
    </row>
    <row r="41" spans="1:19">
      <c r="A41" s="100" t="s">
        <v>172</v>
      </c>
      <c r="B41" s="104">
        <v>3</v>
      </c>
      <c r="C41" s="105">
        <v>6</v>
      </c>
      <c r="D41" s="108">
        <v>3.5</v>
      </c>
      <c r="E41" s="106">
        <f>$C$41/$B$41*D41</f>
        <v>7</v>
      </c>
      <c r="F41" s="108">
        <v>3</v>
      </c>
      <c r="G41" s="106">
        <f>$C$41/$B$41*F41</f>
        <v>6</v>
      </c>
      <c r="H41" s="108">
        <v>3</v>
      </c>
      <c r="I41" s="106">
        <f>$C$41/$B$41*H41</f>
        <v>6</v>
      </c>
      <c r="J41" s="108">
        <v>3</v>
      </c>
      <c r="K41" s="106">
        <f>$C$41/$B$41*J41</f>
        <v>6</v>
      </c>
    </row>
    <row r="42" spans="1:19">
      <c r="A42" s="100" t="s">
        <v>178</v>
      </c>
      <c r="B42" s="104">
        <v>4</v>
      </c>
      <c r="C42" s="105">
        <v>6</v>
      </c>
      <c r="D42" s="108">
        <v>0</v>
      </c>
      <c r="E42" s="106">
        <f>$C$42/$B$42*D42</f>
        <v>0</v>
      </c>
      <c r="F42" s="108">
        <v>4.5</v>
      </c>
      <c r="G42" s="106">
        <f>$C$42/$B$42*F42</f>
        <v>6.75</v>
      </c>
      <c r="H42" s="108">
        <v>3</v>
      </c>
      <c r="I42" s="106">
        <f>$C$42/$B$42*H42</f>
        <v>4.5</v>
      </c>
      <c r="J42" s="108">
        <v>3</v>
      </c>
      <c r="K42" s="106">
        <f>$C$42/$B$42*J42</f>
        <v>4.5</v>
      </c>
    </row>
    <row r="43" spans="1:19">
      <c r="A43" s="100" t="s">
        <v>183</v>
      </c>
      <c r="B43" s="104">
        <v>3.6</v>
      </c>
      <c r="C43" s="105">
        <v>6</v>
      </c>
      <c r="D43" s="108">
        <v>4</v>
      </c>
      <c r="E43" s="106">
        <f>$C$43/$B$43*D43</f>
        <v>6.6666666666666661</v>
      </c>
      <c r="F43" s="108">
        <v>3</v>
      </c>
      <c r="G43" s="106">
        <f>$C$43/$B$43*F43</f>
        <v>5</v>
      </c>
      <c r="H43" s="108">
        <v>3</v>
      </c>
      <c r="I43" s="106">
        <f>$C$43/$B$43*H43</f>
        <v>5</v>
      </c>
      <c r="J43" s="108">
        <v>4</v>
      </c>
      <c r="K43" s="106">
        <f>$C$43/$B$43*J43</f>
        <v>6.6666666666666661</v>
      </c>
    </row>
    <row r="44" spans="1:19" s="110" customFormat="1" ht="27.75" customHeight="1">
      <c r="A44" s="170" t="s">
        <v>187</v>
      </c>
      <c r="B44" s="170"/>
      <c r="C44" s="170"/>
      <c r="D44" s="116" t="s">
        <v>143</v>
      </c>
      <c r="E44" s="116">
        <f>SUM(E35:E43)</f>
        <v>52.383333333333333</v>
      </c>
      <c r="F44" s="116" t="s">
        <v>143</v>
      </c>
      <c r="G44" s="116">
        <f>SUM(G35:G43)</f>
        <v>50.3</v>
      </c>
      <c r="H44" s="116" t="s">
        <v>143</v>
      </c>
      <c r="I44" s="116">
        <f>SUM(I35:I43)</f>
        <v>45.516666666666666</v>
      </c>
      <c r="J44" s="116" t="s">
        <v>143</v>
      </c>
      <c r="K44" s="116">
        <f>SUM(K35:K43)</f>
        <v>42.166666666666664</v>
      </c>
      <c r="L44" s="97"/>
      <c r="M44" s="97"/>
      <c r="N44" s="97"/>
      <c r="O44" s="97"/>
      <c r="P44" s="97"/>
      <c r="Q44" s="97"/>
      <c r="R44" s="97"/>
      <c r="S44" s="97"/>
    </row>
    <row r="45" spans="1:19" s="69" customFormat="1" ht="24.75" customHeight="1">
      <c r="A45" s="171" t="s">
        <v>188</v>
      </c>
      <c r="B45" s="171"/>
      <c r="C45" s="171"/>
      <c r="D45" s="117" t="s">
        <v>143</v>
      </c>
      <c r="E45" s="117">
        <f>E44+E31</f>
        <v>110.80244657236014</v>
      </c>
      <c r="F45" s="117" t="s">
        <v>143</v>
      </c>
      <c r="G45" s="117">
        <f>G44+G31</f>
        <v>111.27564076030089</v>
      </c>
      <c r="H45" s="117" t="s">
        <v>143</v>
      </c>
      <c r="I45" s="117">
        <f>I44+I31</f>
        <v>88.316123142306125</v>
      </c>
      <c r="J45" s="117" t="s">
        <v>143</v>
      </c>
      <c r="K45" s="117">
        <f>K44+K31</f>
        <v>60.493531993531988</v>
      </c>
      <c r="L45" s="17"/>
      <c r="M45" s="17"/>
      <c r="N45" s="17"/>
      <c r="O45" s="17"/>
      <c r="P45" s="17"/>
      <c r="Q45" s="17"/>
      <c r="R45" s="17"/>
      <c r="S45" s="17"/>
    </row>
    <row r="46" spans="1:19">
      <c r="D46" s="1"/>
      <c r="E46" s="1"/>
      <c r="F46" s="98"/>
      <c r="G46" s="1"/>
      <c r="H46" s="1"/>
      <c r="I46" s="1"/>
      <c r="J46" s="1"/>
      <c r="K46" s="1"/>
    </row>
    <row r="47" spans="1:19" ht="30" customHeight="1">
      <c r="A47" s="143" t="s">
        <v>144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3"/>
    </row>
    <row r="48" spans="1:19">
      <c r="D48" s="1"/>
      <c r="E48" s="1"/>
      <c r="F48" s="98"/>
      <c r="G48" s="1"/>
      <c r="H48" s="1"/>
      <c r="I48" s="1"/>
      <c r="J48" s="1"/>
      <c r="K48" s="1"/>
    </row>
    <row r="49" spans="1:19">
      <c r="A49" s="3" t="s">
        <v>200</v>
      </c>
      <c r="B49" s="3" t="s">
        <v>201</v>
      </c>
      <c r="P49" s="1"/>
      <c r="Q49" s="1"/>
      <c r="R49" s="1"/>
      <c r="S49" s="1"/>
    </row>
    <row r="50" spans="1:19">
      <c r="P50" s="1"/>
      <c r="Q50" s="1"/>
      <c r="R50" s="1"/>
      <c r="S50" s="1"/>
    </row>
    <row r="51" spans="1:19" ht="50.25" customHeight="1">
      <c r="A51" s="172" t="s">
        <v>204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</row>
    <row r="52" spans="1:19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</row>
    <row r="53" spans="1:19" ht="21.75" customHeight="1">
      <c r="A53" s="3" t="s">
        <v>0</v>
      </c>
      <c r="B53" s="175" t="s">
        <v>3</v>
      </c>
      <c r="C53" s="175"/>
      <c r="P53" s="1"/>
      <c r="Q53" s="1"/>
      <c r="R53" s="1"/>
      <c r="S53" s="1"/>
    </row>
    <row r="54" spans="1:19" ht="21.75" customHeight="1">
      <c r="A54" s="17" t="s">
        <v>9</v>
      </c>
      <c r="B54" s="175" t="s">
        <v>4</v>
      </c>
      <c r="C54" s="175"/>
      <c r="P54" s="1"/>
      <c r="Q54" s="1"/>
      <c r="R54" s="1"/>
      <c r="S54" s="1"/>
    </row>
    <row r="55" spans="1:19" ht="21.75" customHeight="1">
      <c r="A55" s="17" t="s">
        <v>9</v>
      </c>
      <c r="B55" s="176" t="s">
        <v>10</v>
      </c>
      <c r="C55" s="176"/>
      <c r="P55" s="1"/>
      <c r="Q55" s="1"/>
      <c r="R55" s="1"/>
      <c r="S55" s="1"/>
    </row>
    <row r="56" spans="1:19" ht="21.75" customHeight="1">
      <c r="A56" s="3" t="s">
        <v>1</v>
      </c>
      <c r="B56" s="175" t="s">
        <v>11</v>
      </c>
      <c r="C56" s="175"/>
      <c r="P56" s="1"/>
      <c r="Q56" s="1"/>
      <c r="R56" s="1"/>
      <c r="S56" s="1"/>
    </row>
    <row r="57" spans="1:19" ht="50.25" customHeight="1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</row>
    <row r="58" spans="1:19">
      <c r="D58" s="1"/>
      <c r="E58" s="1"/>
      <c r="F58" s="98"/>
      <c r="G58" s="1"/>
      <c r="H58" s="1"/>
      <c r="I58" s="1"/>
      <c r="J58" s="1"/>
      <c r="K58" s="1"/>
      <c r="L58" s="3" t="s">
        <v>203</v>
      </c>
    </row>
    <row r="59" spans="1:19">
      <c r="D59" s="3" t="s">
        <v>184</v>
      </c>
      <c r="E59" s="98">
        <f>фот!D27</f>
        <v>15920.257500000002</v>
      </c>
      <c r="G59" s="98">
        <f>фот!D28</f>
        <v>15187.59</v>
      </c>
      <c r="H59" s="98"/>
      <c r="I59" s="98">
        <f>фот!D29</f>
        <v>11697.088000000002</v>
      </c>
      <c r="J59" s="98"/>
      <c r="K59" s="98">
        <f>фот!D30</f>
        <v>11218.493</v>
      </c>
    </row>
    <row r="61" spans="1:19">
      <c r="E61" s="99">
        <f>E59*E45/100*2.2</f>
        <v>38808.076583363254</v>
      </c>
      <c r="G61" s="99">
        <f>G59*G45/100*2.2</f>
        <v>37180.19379480424</v>
      </c>
      <c r="I61" s="99">
        <f>I59*I45/100*2.2</f>
        <v>22726.912212716616</v>
      </c>
      <c r="K61" s="99">
        <f>K59*K45/100*2.2</f>
        <v>14930.217834723726</v>
      </c>
    </row>
    <row r="63" spans="1:19">
      <c r="D63" s="3" t="s">
        <v>202</v>
      </c>
      <c r="E63" s="3">
        <v>78500</v>
      </c>
      <c r="G63" s="3">
        <v>73500</v>
      </c>
      <c r="I63" s="3">
        <v>56600</v>
      </c>
      <c r="K63" s="3">
        <v>56100</v>
      </c>
      <c r="L63" s="3">
        <v>54700</v>
      </c>
    </row>
    <row r="64" spans="1:19">
      <c r="E64" s="3">
        <f>E63/2</f>
        <v>39250</v>
      </c>
      <c r="G64" s="3">
        <f>G63/2</f>
        <v>36750</v>
      </c>
      <c r="I64" s="3">
        <f>I63/2</f>
        <v>28300</v>
      </c>
      <c r="K64" s="3">
        <f>K63/2</f>
        <v>28050</v>
      </c>
      <c r="L64" s="3">
        <f>L63/2</f>
        <v>27350</v>
      </c>
    </row>
  </sheetData>
  <mergeCells count="26">
    <mergeCell ref="B53:C53"/>
    <mergeCell ref="B54:C54"/>
    <mergeCell ref="B56:C56"/>
    <mergeCell ref="A47:K47"/>
    <mergeCell ref="A51:K51"/>
    <mergeCell ref="B55:C55"/>
    <mergeCell ref="A1:J1"/>
    <mergeCell ref="A3:J3"/>
    <mergeCell ref="A4:J4"/>
    <mergeCell ref="A14:J14"/>
    <mergeCell ref="A15:J15"/>
    <mergeCell ref="A17:J17"/>
    <mergeCell ref="A18:K18"/>
    <mergeCell ref="A20:K20"/>
    <mergeCell ref="A33:K33"/>
    <mergeCell ref="D21:E21"/>
    <mergeCell ref="H21:I21"/>
    <mergeCell ref="F21:G21"/>
    <mergeCell ref="J21:K21"/>
    <mergeCell ref="H34:I34"/>
    <mergeCell ref="J34:K34"/>
    <mergeCell ref="A31:C31"/>
    <mergeCell ref="A44:C44"/>
    <mergeCell ref="A45:C45"/>
    <mergeCell ref="D34:E34"/>
    <mergeCell ref="F34:G34"/>
  </mergeCells>
  <pageMargins left="0.70866141732283472" right="0.31496062992125984" top="0.15748031496062992" bottom="0.15748031496062992" header="0.31496062992125984" footer="0.31496062992125984"/>
  <pageSetup paperSize="9" scale="41" fitToHeight="7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31"/>
  <sheetViews>
    <sheetView zoomScale="80" zoomScaleNormal="80" workbookViewId="0">
      <selection activeCell="L16" sqref="L16"/>
    </sheetView>
  </sheetViews>
  <sheetFormatPr defaultRowHeight="12.75"/>
  <cols>
    <col min="1" max="1" width="9.140625" style="35"/>
    <col min="2" max="2" width="14" style="34" customWidth="1"/>
    <col min="3" max="3" width="12.140625" style="34" bestFit="1" customWidth="1"/>
    <col min="4" max="4" width="13.28515625" style="34" customWidth="1"/>
    <col min="5" max="5" width="8.7109375" style="34" customWidth="1"/>
    <col min="6" max="6" width="12.28515625" style="34" customWidth="1"/>
    <col min="7" max="7" width="6" style="34" customWidth="1"/>
    <col min="8" max="12" width="11" style="34" customWidth="1"/>
    <col min="13" max="13" width="13.7109375" style="34" customWidth="1"/>
    <col min="14" max="14" width="14.85546875" style="34" customWidth="1"/>
    <col min="15" max="15" width="10.85546875" style="35" customWidth="1"/>
    <col min="16" max="16" width="13" style="35" customWidth="1"/>
    <col min="17" max="17" width="13.140625" style="35" customWidth="1"/>
    <col min="18" max="18" width="13.42578125" style="35" customWidth="1"/>
    <col min="19" max="19" width="14.28515625" style="35" bestFit="1" customWidth="1"/>
    <col min="20" max="20" width="11.7109375" style="35" bestFit="1" customWidth="1"/>
    <col min="21" max="21" width="12.85546875" style="35" bestFit="1" customWidth="1"/>
    <col min="22" max="22" width="10.140625" style="35" bestFit="1" customWidth="1"/>
    <col min="23" max="24" width="12.85546875" style="35" bestFit="1" customWidth="1"/>
    <col min="25" max="246" width="9.140625" style="35"/>
    <col min="247" max="247" width="14" style="35" customWidth="1"/>
    <col min="248" max="248" width="12.140625" style="35" bestFit="1" customWidth="1"/>
    <col min="249" max="249" width="13.28515625" style="35" customWidth="1"/>
    <col min="250" max="250" width="11.5703125" style="35" customWidth="1"/>
    <col min="251" max="251" width="12.28515625" style="35" customWidth="1"/>
    <col min="252" max="252" width="6" style="35" customWidth="1"/>
    <col min="253" max="253" width="11" style="35" customWidth="1"/>
    <col min="254" max="254" width="12" style="35" customWidth="1"/>
    <col min="255" max="255" width="12.7109375" style="35" customWidth="1"/>
    <col min="256" max="256" width="10.42578125" style="35" customWidth="1"/>
    <col min="257" max="258" width="11.7109375" style="35" customWidth="1"/>
    <col min="259" max="259" width="7" style="35" customWidth="1"/>
    <col min="260" max="260" width="12.5703125" style="35" customWidth="1"/>
    <col min="261" max="261" width="12.85546875" style="35" customWidth="1"/>
    <col min="262" max="262" width="15.28515625" style="35" customWidth="1"/>
    <col min="263" max="263" width="13.140625" style="35" bestFit="1" customWidth="1"/>
    <col min="264" max="265" width="18.85546875" style="35" customWidth="1"/>
    <col min="266" max="266" width="14.5703125" style="35" customWidth="1"/>
    <col min="267" max="267" width="13.28515625" style="35" customWidth="1"/>
    <col min="268" max="269" width="12.140625" style="35" bestFit="1" customWidth="1"/>
    <col min="270" max="270" width="11.7109375" style="35" customWidth="1"/>
    <col min="271" max="502" width="9.140625" style="35"/>
    <col min="503" max="503" width="14" style="35" customWidth="1"/>
    <col min="504" max="504" width="12.140625" style="35" bestFit="1" customWidth="1"/>
    <col min="505" max="505" width="13.28515625" style="35" customWidth="1"/>
    <col min="506" max="506" width="11.5703125" style="35" customWidth="1"/>
    <col min="507" max="507" width="12.28515625" style="35" customWidth="1"/>
    <col min="508" max="508" width="6" style="35" customWidth="1"/>
    <col min="509" max="509" width="11" style="35" customWidth="1"/>
    <col min="510" max="510" width="12" style="35" customWidth="1"/>
    <col min="511" max="511" width="12.7109375" style="35" customWidth="1"/>
    <col min="512" max="512" width="10.42578125" style="35" customWidth="1"/>
    <col min="513" max="514" width="11.7109375" style="35" customWidth="1"/>
    <col min="515" max="515" width="7" style="35" customWidth="1"/>
    <col min="516" max="516" width="12.5703125" style="35" customWidth="1"/>
    <col min="517" max="517" width="12.85546875" style="35" customWidth="1"/>
    <col min="518" max="518" width="15.28515625" style="35" customWidth="1"/>
    <col min="519" max="519" width="13.140625" style="35" bestFit="1" customWidth="1"/>
    <col min="520" max="521" width="18.85546875" style="35" customWidth="1"/>
    <col min="522" max="522" width="14.5703125" style="35" customWidth="1"/>
    <col min="523" max="523" width="13.28515625" style="35" customWidth="1"/>
    <col min="524" max="525" width="12.140625" style="35" bestFit="1" customWidth="1"/>
    <col min="526" max="526" width="11.7109375" style="35" customWidth="1"/>
    <col min="527" max="758" width="9.140625" style="35"/>
    <col min="759" max="759" width="14" style="35" customWidth="1"/>
    <col min="760" max="760" width="12.140625" style="35" bestFit="1" customWidth="1"/>
    <col min="761" max="761" width="13.28515625" style="35" customWidth="1"/>
    <col min="762" max="762" width="11.5703125" style="35" customWidth="1"/>
    <col min="763" max="763" width="12.28515625" style="35" customWidth="1"/>
    <col min="764" max="764" width="6" style="35" customWidth="1"/>
    <col min="765" max="765" width="11" style="35" customWidth="1"/>
    <col min="766" max="766" width="12" style="35" customWidth="1"/>
    <col min="767" max="767" width="12.7109375" style="35" customWidth="1"/>
    <col min="768" max="768" width="10.42578125" style="35" customWidth="1"/>
    <col min="769" max="770" width="11.7109375" style="35" customWidth="1"/>
    <col min="771" max="771" width="7" style="35" customWidth="1"/>
    <col min="772" max="772" width="12.5703125" style="35" customWidth="1"/>
    <col min="773" max="773" width="12.85546875" style="35" customWidth="1"/>
    <col min="774" max="774" width="15.28515625" style="35" customWidth="1"/>
    <col min="775" max="775" width="13.140625" style="35" bestFit="1" customWidth="1"/>
    <col min="776" max="777" width="18.85546875" style="35" customWidth="1"/>
    <col min="778" max="778" width="14.5703125" style="35" customWidth="1"/>
    <col min="779" max="779" width="13.28515625" style="35" customWidth="1"/>
    <col min="780" max="781" width="12.140625" style="35" bestFit="1" customWidth="1"/>
    <col min="782" max="782" width="11.7109375" style="35" customWidth="1"/>
    <col min="783" max="1014" width="9.140625" style="35"/>
    <col min="1015" max="1015" width="14" style="35" customWidth="1"/>
    <col min="1016" max="1016" width="12.140625" style="35" bestFit="1" customWidth="1"/>
    <col min="1017" max="1017" width="13.28515625" style="35" customWidth="1"/>
    <col min="1018" max="1018" width="11.5703125" style="35" customWidth="1"/>
    <col min="1019" max="1019" width="12.28515625" style="35" customWidth="1"/>
    <col min="1020" max="1020" width="6" style="35" customWidth="1"/>
    <col min="1021" max="1021" width="11" style="35" customWidth="1"/>
    <col min="1022" max="1022" width="12" style="35" customWidth="1"/>
    <col min="1023" max="1023" width="12.7109375" style="35" customWidth="1"/>
    <col min="1024" max="1024" width="10.42578125" style="35" customWidth="1"/>
    <col min="1025" max="1026" width="11.7109375" style="35" customWidth="1"/>
    <col min="1027" max="1027" width="7" style="35" customWidth="1"/>
    <col min="1028" max="1028" width="12.5703125" style="35" customWidth="1"/>
    <col min="1029" max="1029" width="12.85546875" style="35" customWidth="1"/>
    <col min="1030" max="1030" width="15.28515625" style="35" customWidth="1"/>
    <col min="1031" max="1031" width="13.140625" style="35" bestFit="1" customWidth="1"/>
    <col min="1032" max="1033" width="18.85546875" style="35" customWidth="1"/>
    <col min="1034" max="1034" width="14.5703125" style="35" customWidth="1"/>
    <col min="1035" max="1035" width="13.28515625" style="35" customWidth="1"/>
    <col min="1036" max="1037" width="12.140625" style="35" bestFit="1" customWidth="1"/>
    <col min="1038" max="1038" width="11.7109375" style="35" customWidth="1"/>
    <col min="1039" max="1270" width="9.140625" style="35"/>
    <col min="1271" max="1271" width="14" style="35" customWidth="1"/>
    <col min="1272" max="1272" width="12.140625" style="35" bestFit="1" customWidth="1"/>
    <col min="1273" max="1273" width="13.28515625" style="35" customWidth="1"/>
    <col min="1274" max="1274" width="11.5703125" style="35" customWidth="1"/>
    <col min="1275" max="1275" width="12.28515625" style="35" customWidth="1"/>
    <col min="1276" max="1276" width="6" style="35" customWidth="1"/>
    <col min="1277" max="1277" width="11" style="35" customWidth="1"/>
    <col min="1278" max="1278" width="12" style="35" customWidth="1"/>
    <col min="1279" max="1279" width="12.7109375" style="35" customWidth="1"/>
    <col min="1280" max="1280" width="10.42578125" style="35" customWidth="1"/>
    <col min="1281" max="1282" width="11.7109375" style="35" customWidth="1"/>
    <col min="1283" max="1283" width="7" style="35" customWidth="1"/>
    <col min="1284" max="1284" width="12.5703125" style="35" customWidth="1"/>
    <col min="1285" max="1285" width="12.85546875" style="35" customWidth="1"/>
    <col min="1286" max="1286" width="15.28515625" style="35" customWidth="1"/>
    <col min="1287" max="1287" width="13.140625" style="35" bestFit="1" customWidth="1"/>
    <col min="1288" max="1289" width="18.85546875" style="35" customWidth="1"/>
    <col min="1290" max="1290" width="14.5703125" style="35" customWidth="1"/>
    <col min="1291" max="1291" width="13.28515625" style="35" customWidth="1"/>
    <col min="1292" max="1293" width="12.140625" style="35" bestFit="1" customWidth="1"/>
    <col min="1294" max="1294" width="11.7109375" style="35" customWidth="1"/>
    <col min="1295" max="1526" width="9.140625" style="35"/>
    <col min="1527" max="1527" width="14" style="35" customWidth="1"/>
    <col min="1528" max="1528" width="12.140625" style="35" bestFit="1" customWidth="1"/>
    <col min="1529" max="1529" width="13.28515625" style="35" customWidth="1"/>
    <col min="1530" max="1530" width="11.5703125" style="35" customWidth="1"/>
    <col min="1531" max="1531" width="12.28515625" style="35" customWidth="1"/>
    <col min="1532" max="1532" width="6" style="35" customWidth="1"/>
    <col min="1533" max="1533" width="11" style="35" customWidth="1"/>
    <col min="1534" max="1534" width="12" style="35" customWidth="1"/>
    <col min="1535" max="1535" width="12.7109375" style="35" customWidth="1"/>
    <col min="1536" max="1536" width="10.42578125" style="35" customWidth="1"/>
    <col min="1537" max="1538" width="11.7109375" style="35" customWidth="1"/>
    <col min="1539" max="1539" width="7" style="35" customWidth="1"/>
    <col min="1540" max="1540" width="12.5703125" style="35" customWidth="1"/>
    <col min="1541" max="1541" width="12.85546875" style="35" customWidth="1"/>
    <col min="1542" max="1542" width="15.28515625" style="35" customWidth="1"/>
    <col min="1543" max="1543" width="13.140625" style="35" bestFit="1" customWidth="1"/>
    <col min="1544" max="1545" width="18.85546875" style="35" customWidth="1"/>
    <col min="1546" max="1546" width="14.5703125" style="35" customWidth="1"/>
    <col min="1547" max="1547" width="13.28515625" style="35" customWidth="1"/>
    <col min="1548" max="1549" width="12.140625" style="35" bestFit="1" customWidth="1"/>
    <col min="1550" max="1550" width="11.7109375" style="35" customWidth="1"/>
    <col min="1551" max="1782" width="9.140625" style="35"/>
    <col min="1783" max="1783" width="14" style="35" customWidth="1"/>
    <col min="1784" max="1784" width="12.140625" style="35" bestFit="1" customWidth="1"/>
    <col min="1785" max="1785" width="13.28515625" style="35" customWidth="1"/>
    <col min="1786" max="1786" width="11.5703125" style="35" customWidth="1"/>
    <col min="1787" max="1787" width="12.28515625" style="35" customWidth="1"/>
    <col min="1788" max="1788" width="6" style="35" customWidth="1"/>
    <col min="1789" max="1789" width="11" style="35" customWidth="1"/>
    <col min="1790" max="1790" width="12" style="35" customWidth="1"/>
    <col min="1791" max="1791" width="12.7109375" style="35" customWidth="1"/>
    <col min="1792" max="1792" width="10.42578125" style="35" customWidth="1"/>
    <col min="1793" max="1794" width="11.7109375" style="35" customWidth="1"/>
    <col min="1795" max="1795" width="7" style="35" customWidth="1"/>
    <col min="1796" max="1796" width="12.5703125" style="35" customWidth="1"/>
    <col min="1797" max="1797" width="12.85546875" style="35" customWidth="1"/>
    <col min="1798" max="1798" width="15.28515625" style="35" customWidth="1"/>
    <col min="1799" max="1799" width="13.140625" style="35" bestFit="1" customWidth="1"/>
    <col min="1800" max="1801" width="18.85546875" style="35" customWidth="1"/>
    <col min="1802" max="1802" width="14.5703125" style="35" customWidth="1"/>
    <col min="1803" max="1803" width="13.28515625" style="35" customWidth="1"/>
    <col min="1804" max="1805" width="12.140625" style="35" bestFit="1" customWidth="1"/>
    <col min="1806" max="1806" width="11.7109375" style="35" customWidth="1"/>
    <col min="1807" max="2038" width="9.140625" style="35"/>
    <col min="2039" max="2039" width="14" style="35" customWidth="1"/>
    <col min="2040" max="2040" width="12.140625" style="35" bestFit="1" customWidth="1"/>
    <col min="2041" max="2041" width="13.28515625" style="35" customWidth="1"/>
    <col min="2042" max="2042" width="11.5703125" style="35" customWidth="1"/>
    <col min="2043" max="2043" width="12.28515625" style="35" customWidth="1"/>
    <col min="2044" max="2044" width="6" style="35" customWidth="1"/>
    <col min="2045" max="2045" width="11" style="35" customWidth="1"/>
    <col min="2046" max="2046" width="12" style="35" customWidth="1"/>
    <col min="2047" max="2047" width="12.7109375" style="35" customWidth="1"/>
    <col min="2048" max="2048" width="10.42578125" style="35" customWidth="1"/>
    <col min="2049" max="2050" width="11.7109375" style="35" customWidth="1"/>
    <col min="2051" max="2051" width="7" style="35" customWidth="1"/>
    <col min="2052" max="2052" width="12.5703125" style="35" customWidth="1"/>
    <col min="2053" max="2053" width="12.85546875" style="35" customWidth="1"/>
    <col min="2054" max="2054" width="15.28515625" style="35" customWidth="1"/>
    <col min="2055" max="2055" width="13.140625" style="35" bestFit="1" customWidth="1"/>
    <col min="2056" max="2057" width="18.85546875" style="35" customWidth="1"/>
    <col min="2058" max="2058" width="14.5703125" style="35" customWidth="1"/>
    <col min="2059" max="2059" width="13.28515625" style="35" customWidth="1"/>
    <col min="2060" max="2061" width="12.140625" style="35" bestFit="1" customWidth="1"/>
    <col min="2062" max="2062" width="11.7109375" style="35" customWidth="1"/>
    <col min="2063" max="2294" width="9.140625" style="35"/>
    <col min="2295" max="2295" width="14" style="35" customWidth="1"/>
    <col min="2296" max="2296" width="12.140625" style="35" bestFit="1" customWidth="1"/>
    <col min="2297" max="2297" width="13.28515625" style="35" customWidth="1"/>
    <col min="2298" max="2298" width="11.5703125" style="35" customWidth="1"/>
    <col min="2299" max="2299" width="12.28515625" style="35" customWidth="1"/>
    <col min="2300" max="2300" width="6" style="35" customWidth="1"/>
    <col min="2301" max="2301" width="11" style="35" customWidth="1"/>
    <col min="2302" max="2302" width="12" style="35" customWidth="1"/>
    <col min="2303" max="2303" width="12.7109375" style="35" customWidth="1"/>
    <col min="2304" max="2304" width="10.42578125" style="35" customWidth="1"/>
    <col min="2305" max="2306" width="11.7109375" style="35" customWidth="1"/>
    <col min="2307" max="2307" width="7" style="35" customWidth="1"/>
    <col min="2308" max="2308" width="12.5703125" style="35" customWidth="1"/>
    <col min="2309" max="2309" width="12.85546875" style="35" customWidth="1"/>
    <col min="2310" max="2310" width="15.28515625" style="35" customWidth="1"/>
    <col min="2311" max="2311" width="13.140625" style="35" bestFit="1" customWidth="1"/>
    <col min="2312" max="2313" width="18.85546875" style="35" customWidth="1"/>
    <col min="2314" max="2314" width="14.5703125" style="35" customWidth="1"/>
    <col min="2315" max="2315" width="13.28515625" style="35" customWidth="1"/>
    <col min="2316" max="2317" width="12.140625" style="35" bestFit="1" customWidth="1"/>
    <col min="2318" max="2318" width="11.7109375" style="35" customWidth="1"/>
    <col min="2319" max="2550" width="9.140625" style="35"/>
    <col min="2551" max="2551" width="14" style="35" customWidth="1"/>
    <col min="2552" max="2552" width="12.140625" style="35" bestFit="1" customWidth="1"/>
    <col min="2553" max="2553" width="13.28515625" style="35" customWidth="1"/>
    <col min="2554" max="2554" width="11.5703125" style="35" customWidth="1"/>
    <col min="2555" max="2555" width="12.28515625" style="35" customWidth="1"/>
    <col min="2556" max="2556" width="6" style="35" customWidth="1"/>
    <col min="2557" max="2557" width="11" style="35" customWidth="1"/>
    <col min="2558" max="2558" width="12" style="35" customWidth="1"/>
    <col min="2559" max="2559" width="12.7109375" style="35" customWidth="1"/>
    <col min="2560" max="2560" width="10.42578125" style="35" customWidth="1"/>
    <col min="2561" max="2562" width="11.7109375" style="35" customWidth="1"/>
    <col min="2563" max="2563" width="7" style="35" customWidth="1"/>
    <col min="2564" max="2564" width="12.5703125" style="35" customWidth="1"/>
    <col min="2565" max="2565" width="12.85546875" style="35" customWidth="1"/>
    <col min="2566" max="2566" width="15.28515625" style="35" customWidth="1"/>
    <col min="2567" max="2567" width="13.140625" style="35" bestFit="1" customWidth="1"/>
    <col min="2568" max="2569" width="18.85546875" style="35" customWidth="1"/>
    <col min="2570" max="2570" width="14.5703125" style="35" customWidth="1"/>
    <col min="2571" max="2571" width="13.28515625" style="35" customWidth="1"/>
    <col min="2572" max="2573" width="12.140625" style="35" bestFit="1" customWidth="1"/>
    <col min="2574" max="2574" width="11.7109375" style="35" customWidth="1"/>
    <col min="2575" max="2806" width="9.140625" style="35"/>
    <col min="2807" max="2807" width="14" style="35" customWidth="1"/>
    <col min="2808" max="2808" width="12.140625" style="35" bestFit="1" customWidth="1"/>
    <col min="2809" max="2809" width="13.28515625" style="35" customWidth="1"/>
    <col min="2810" max="2810" width="11.5703125" style="35" customWidth="1"/>
    <col min="2811" max="2811" width="12.28515625" style="35" customWidth="1"/>
    <col min="2812" max="2812" width="6" style="35" customWidth="1"/>
    <col min="2813" max="2813" width="11" style="35" customWidth="1"/>
    <col min="2814" max="2814" width="12" style="35" customWidth="1"/>
    <col min="2815" max="2815" width="12.7109375" style="35" customWidth="1"/>
    <col min="2816" max="2816" width="10.42578125" style="35" customWidth="1"/>
    <col min="2817" max="2818" width="11.7109375" style="35" customWidth="1"/>
    <col min="2819" max="2819" width="7" style="35" customWidth="1"/>
    <col min="2820" max="2820" width="12.5703125" style="35" customWidth="1"/>
    <col min="2821" max="2821" width="12.85546875" style="35" customWidth="1"/>
    <col min="2822" max="2822" width="15.28515625" style="35" customWidth="1"/>
    <col min="2823" max="2823" width="13.140625" style="35" bestFit="1" customWidth="1"/>
    <col min="2824" max="2825" width="18.85546875" style="35" customWidth="1"/>
    <col min="2826" max="2826" width="14.5703125" style="35" customWidth="1"/>
    <col min="2827" max="2827" width="13.28515625" style="35" customWidth="1"/>
    <col min="2828" max="2829" width="12.140625" style="35" bestFit="1" customWidth="1"/>
    <col min="2830" max="2830" width="11.7109375" style="35" customWidth="1"/>
    <col min="2831" max="3062" width="9.140625" style="35"/>
    <col min="3063" max="3063" width="14" style="35" customWidth="1"/>
    <col min="3064" max="3064" width="12.140625" style="35" bestFit="1" customWidth="1"/>
    <col min="3065" max="3065" width="13.28515625" style="35" customWidth="1"/>
    <col min="3066" max="3066" width="11.5703125" style="35" customWidth="1"/>
    <col min="3067" max="3067" width="12.28515625" style="35" customWidth="1"/>
    <col min="3068" max="3068" width="6" style="35" customWidth="1"/>
    <col min="3069" max="3069" width="11" style="35" customWidth="1"/>
    <col min="3070" max="3070" width="12" style="35" customWidth="1"/>
    <col min="3071" max="3071" width="12.7109375" style="35" customWidth="1"/>
    <col min="3072" max="3072" width="10.42578125" style="35" customWidth="1"/>
    <col min="3073" max="3074" width="11.7109375" style="35" customWidth="1"/>
    <col min="3075" max="3075" width="7" style="35" customWidth="1"/>
    <col min="3076" max="3076" width="12.5703125" style="35" customWidth="1"/>
    <col min="3077" max="3077" width="12.85546875" style="35" customWidth="1"/>
    <col min="3078" max="3078" width="15.28515625" style="35" customWidth="1"/>
    <col min="3079" max="3079" width="13.140625" style="35" bestFit="1" customWidth="1"/>
    <col min="3080" max="3081" width="18.85546875" style="35" customWidth="1"/>
    <col min="3082" max="3082" width="14.5703125" style="35" customWidth="1"/>
    <col min="3083" max="3083" width="13.28515625" style="35" customWidth="1"/>
    <col min="3084" max="3085" width="12.140625" style="35" bestFit="1" customWidth="1"/>
    <col min="3086" max="3086" width="11.7109375" style="35" customWidth="1"/>
    <col min="3087" max="3318" width="9.140625" style="35"/>
    <col min="3319" max="3319" width="14" style="35" customWidth="1"/>
    <col min="3320" max="3320" width="12.140625" style="35" bestFit="1" customWidth="1"/>
    <col min="3321" max="3321" width="13.28515625" style="35" customWidth="1"/>
    <col min="3322" max="3322" width="11.5703125" style="35" customWidth="1"/>
    <col min="3323" max="3323" width="12.28515625" style="35" customWidth="1"/>
    <col min="3324" max="3324" width="6" style="35" customWidth="1"/>
    <col min="3325" max="3325" width="11" style="35" customWidth="1"/>
    <col min="3326" max="3326" width="12" style="35" customWidth="1"/>
    <col min="3327" max="3327" width="12.7109375" style="35" customWidth="1"/>
    <col min="3328" max="3328" width="10.42578125" style="35" customWidth="1"/>
    <col min="3329" max="3330" width="11.7109375" style="35" customWidth="1"/>
    <col min="3331" max="3331" width="7" style="35" customWidth="1"/>
    <col min="3332" max="3332" width="12.5703125" style="35" customWidth="1"/>
    <col min="3333" max="3333" width="12.85546875" style="35" customWidth="1"/>
    <col min="3334" max="3334" width="15.28515625" style="35" customWidth="1"/>
    <col min="3335" max="3335" width="13.140625" style="35" bestFit="1" customWidth="1"/>
    <col min="3336" max="3337" width="18.85546875" style="35" customWidth="1"/>
    <col min="3338" max="3338" width="14.5703125" style="35" customWidth="1"/>
    <col min="3339" max="3339" width="13.28515625" style="35" customWidth="1"/>
    <col min="3340" max="3341" width="12.140625" style="35" bestFit="1" customWidth="1"/>
    <col min="3342" max="3342" width="11.7109375" style="35" customWidth="1"/>
    <col min="3343" max="3574" width="9.140625" style="35"/>
    <col min="3575" max="3575" width="14" style="35" customWidth="1"/>
    <col min="3576" max="3576" width="12.140625" style="35" bestFit="1" customWidth="1"/>
    <col min="3577" max="3577" width="13.28515625" style="35" customWidth="1"/>
    <col min="3578" max="3578" width="11.5703125" style="35" customWidth="1"/>
    <col min="3579" max="3579" width="12.28515625" style="35" customWidth="1"/>
    <col min="3580" max="3580" width="6" style="35" customWidth="1"/>
    <col min="3581" max="3581" width="11" style="35" customWidth="1"/>
    <col min="3582" max="3582" width="12" style="35" customWidth="1"/>
    <col min="3583" max="3583" width="12.7109375" style="35" customWidth="1"/>
    <col min="3584" max="3584" width="10.42578125" style="35" customWidth="1"/>
    <col min="3585" max="3586" width="11.7109375" style="35" customWidth="1"/>
    <col min="3587" max="3587" width="7" style="35" customWidth="1"/>
    <col min="3588" max="3588" width="12.5703125" style="35" customWidth="1"/>
    <col min="3589" max="3589" width="12.85546875" style="35" customWidth="1"/>
    <col min="3590" max="3590" width="15.28515625" style="35" customWidth="1"/>
    <col min="3591" max="3591" width="13.140625" style="35" bestFit="1" customWidth="1"/>
    <col min="3592" max="3593" width="18.85546875" style="35" customWidth="1"/>
    <col min="3594" max="3594" width="14.5703125" style="35" customWidth="1"/>
    <col min="3595" max="3595" width="13.28515625" style="35" customWidth="1"/>
    <col min="3596" max="3597" width="12.140625" style="35" bestFit="1" customWidth="1"/>
    <col min="3598" max="3598" width="11.7109375" style="35" customWidth="1"/>
    <col min="3599" max="3830" width="9.140625" style="35"/>
    <col min="3831" max="3831" width="14" style="35" customWidth="1"/>
    <col min="3832" max="3832" width="12.140625" style="35" bestFit="1" customWidth="1"/>
    <col min="3833" max="3833" width="13.28515625" style="35" customWidth="1"/>
    <col min="3834" max="3834" width="11.5703125" style="35" customWidth="1"/>
    <col min="3835" max="3835" width="12.28515625" style="35" customWidth="1"/>
    <col min="3836" max="3836" width="6" style="35" customWidth="1"/>
    <col min="3837" max="3837" width="11" style="35" customWidth="1"/>
    <col min="3838" max="3838" width="12" style="35" customWidth="1"/>
    <col min="3839" max="3839" width="12.7109375" style="35" customWidth="1"/>
    <col min="3840" max="3840" width="10.42578125" style="35" customWidth="1"/>
    <col min="3841" max="3842" width="11.7109375" style="35" customWidth="1"/>
    <col min="3843" max="3843" width="7" style="35" customWidth="1"/>
    <col min="3844" max="3844" width="12.5703125" style="35" customWidth="1"/>
    <col min="3845" max="3845" width="12.85546875" style="35" customWidth="1"/>
    <col min="3846" max="3846" width="15.28515625" style="35" customWidth="1"/>
    <col min="3847" max="3847" width="13.140625" style="35" bestFit="1" customWidth="1"/>
    <col min="3848" max="3849" width="18.85546875" style="35" customWidth="1"/>
    <col min="3850" max="3850" width="14.5703125" style="35" customWidth="1"/>
    <col min="3851" max="3851" width="13.28515625" style="35" customWidth="1"/>
    <col min="3852" max="3853" width="12.140625" style="35" bestFit="1" customWidth="1"/>
    <col min="3854" max="3854" width="11.7109375" style="35" customWidth="1"/>
    <col min="3855" max="4086" width="9.140625" style="35"/>
    <col min="4087" max="4087" width="14" style="35" customWidth="1"/>
    <col min="4088" max="4088" width="12.140625" style="35" bestFit="1" customWidth="1"/>
    <col min="4089" max="4089" width="13.28515625" style="35" customWidth="1"/>
    <col min="4090" max="4090" width="11.5703125" style="35" customWidth="1"/>
    <col min="4091" max="4091" width="12.28515625" style="35" customWidth="1"/>
    <col min="4092" max="4092" width="6" style="35" customWidth="1"/>
    <col min="4093" max="4093" width="11" style="35" customWidth="1"/>
    <col min="4094" max="4094" width="12" style="35" customWidth="1"/>
    <col min="4095" max="4095" width="12.7109375" style="35" customWidth="1"/>
    <col min="4096" max="4096" width="10.42578125" style="35" customWidth="1"/>
    <col min="4097" max="4098" width="11.7109375" style="35" customWidth="1"/>
    <col min="4099" max="4099" width="7" style="35" customWidth="1"/>
    <col min="4100" max="4100" width="12.5703125" style="35" customWidth="1"/>
    <col min="4101" max="4101" width="12.85546875" style="35" customWidth="1"/>
    <col min="4102" max="4102" width="15.28515625" style="35" customWidth="1"/>
    <col min="4103" max="4103" width="13.140625" style="35" bestFit="1" customWidth="1"/>
    <col min="4104" max="4105" width="18.85546875" style="35" customWidth="1"/>
    <col min="4106" max="4106" width="14.5703125" style="35" customWidth="1"/>
    <col min="4107" max="4107" width="13.28515625" style="35" customWidth="1"/>
    <col min="4108" max="4109" width="12.140625" style="35" bestFit="1" customWidth="1"/>
    <col min="4110" max="4110" width="11.7109375" style="35" customWidth="1"/>
    <col min="4111" max="4342" width="9.140625" style="35"/>
    <col min="4343" max="4343" width="14" style="35" customWidth="1"/>
    <col min="4344" max="4344" width="12.140625" style="35" bestFit="1" customWidth="1"/>
    <col min="4345" max="4345" width="13.28515625" style="35" customWidth="1"/>
    <col min="4346" max="4346" width="11.5703125" style="35" customWidth="1"/>
    <col min="4347" max="4347" width="12.28515625" style="35" customWidth="1"/>
    <col min="4348" max="4348" width="6" style="35" customWidth="1"/>
    <col min="4349" max="4349" width="11" style="35" customWidth="1"/>
    <col min="4350" max="4350" width="12" style="35" customWidth="1"/>
    <col min="4351" max="4351" width="12.7109375" style="35" customWidth="1"/>
    <col min="4352" max="4352" width="10.42578125" style="35" customWidth="1"/>
    <col min="4353" max="4354" width="11.7109375" style="35" customWidth="1"/>
    <col min="4355" max="4355" width="7" style="35" customWidth="1"/>
    <col min="4356" max="4356" width="12.5703125" style="35" customWidth="1"/>
    <col min="4357" max="4357" width="12.85546875" style="35" customWidth="1"/>
    <col min="4358" max="4358" width="15.28515625" style="35" customWidth="1"/>
    <col min="4359" max="4359" width="13.140625" style="35" bestFit="1" customWidth="1"/>
    <col min="4360" max="4361" width="18.85546875" style="35" customWidth="1"/>
    <col min="4362" max="4362" width="14.5703125" style="35" customWidth="1"/>
    <col min="4363" max="4363" width="13.28515625" style="35" customWidth="1"/>
    <col min="4364" max="4365" width="12.140625" style="35" bestFit="1" customWidth="1"/>
    <col min="4366" max="4366" width="11.7109375" style="35" customWidth="1"/>
    <col min="4367" max="4598" width="9.140625" style="35"/>
    <col min="4599" max="4599" width="14" style="35" customWidth="1"/>
    <col min="4600" max="4600" width="12.140625" style="35" bestFit="1" customWidth="1"/>
    <col min="4601" max="4601" width="13.28515625" style="35" customWidth="1"/>
    <col min="4602" max="4602" width="11.5703125" style="35" customWidth="1"/>
    <col min="4603" max="4603" width="12.28515625" style="35" customWidth="1"/>
    <col min="4604" max="4604" width="6" style="35" customWidth="1"/>
    <col min="4605" max="4605" width="11" style="35" customWidth="1"/>
    <col min="4606" max="4606" width="12" style="35" customWidth="1"/>
    <col min="4607" max="4607" width="12.7109375" style="35" customWidth="1"/>
    <col min="4608" max="4608" width="10.42578125" style="35" customWidth="1"/>
    <col min="4609" max="4610" width="11.7109375" style="35" customWidth="1"/>
    <col min="4611" max="4611" width="7" style="35" customWidth="1"/>
    <col min="4612" max="4612" width="12.5703125" style="35" customWidth="1"/>
    <col min="4613" max="4613" width="12.85546875" style="35" customWidth="1"/>
    <col min="4614" max="4614" width="15.28515625" style="35" customWidth="1"/>
    <col min="4615" max="4615" width="13.140625" style="35" bestFit="1" customWidth="1"/>
    <col min="4616" max="4617" width="18.85546875" style="35" customWidth="1"/>
    <col min="4618" max="4618" width="14.5703125" style="35" customWidth="1"/>
    <col min="4619" max="4619" width="13.28515625" style="35" customWidth="1"/>
    <col min="4620" max="4621" width="12.140625" style="35" bestFit="1" customWidth="1"/>
    <col min="4622" max="4622" width="11.7109375" style="35" customWidth="1"/>
    <col min="4623" max="4854" width="9.140625" style="35"/>
    <col min="4855" max="4855" width="14" style="35" customWidth="1"/>
    <col min="4856" max="4856" width="12.140625" style="35" bestFit="1" customWidth="1"/>
    <col min="4857" max="4857" width="13.28515625" style="35" customWidth="1"/>
    <col min="4858" max="4858" width="11.5703125" style="35" customWidth="1"/>
    <col min="4859" max="4859" width="12.28515625" style="35" customWidth="1"/>
    <col min="4860" max="4860" width="6" style="35" customWidth="1"/>
    <col min="4861" max="4861" width="11" style="35" customWidth="1"/>
    <col min="4862" max="4862" width="12" style="35" customWidth="1"/>
    <col min="4863" max="4863" width="12.7109375" style="35" customWidth="1"/>
    <col min="4864" max="4864" width="10.42578125" style="35" customWidth="1"/>
    <col min="4865" max="4866" width="11.7109375" style="35" customWidth="1"/>
    <col min="4867" max="4867" width="7" style="35" customWidth="1"/>
    <col min="4868" max="4868" width="12.5703125" style="35" customWidth="1"/>
    <col min="4869" max="4869" width="12.85546875" style="35" customWidth="1"/>
    <col min="4870" max="4870" width="15.28515625" style="35" customWidth="1"/>
    <col min="4871" max="4871" width="13.140625" style="35" bestFit="1" customWidth="1"/>
    <col min="4872" max="4873" width="18.85546875" style="35" customWidth="1"/>
    <col min="4874" max="4874" width="14.5703125" style="35" customWidth="1"/>
    <col min="4875" max="4875" width="13.28515625" style="35" customWidth="1"/>
    <col min="4876" max="4877" width="12.140625" style="35" bestFit="1" customWidth="1"/>
    <col min="4878" max="4878" width="11.7109375" style="35" customWidth="1"/>
    <col min="4879" max="5110" width="9.140625" style="35"/>
    <col min="5111" max="5111" width="14" style="35" customWidth="1"/>
    <col min="5112" max="5112" width="12.140625" style="35" bestFit="1" customWidth="1"/>
    <col min="5113" max="5113" width="13.28515625" style="35" customWidth="1"/>
    <col min="5114" max="5114" width="11.5703125" style="35" customWidth="1"/>
    <col min="5115" max="5115" width="12.28515625" style="35" customWidth="1"/>
    <col min="5116" max="5116" width="6" style="35" customWidth="1"/>
    <col min="5117" max="5117" width="11" style="35" customWidth="1"/>
    <col min="5118" max="5118" width="12" style="35" customWidth="1"/>
    <col min="5119" max="5119" width="12.7109375" style="35" customWidth="1"/>
    <col min="5120" max="5120" width="10.42578125" style="35" customWidth="1"/>
    <col min="5121" max="5122" width="11.7109375" style="35" customWidth="1"/>
    <col min="5123" max="5123" width="7" style="35" customWidth="1"/>
    <col min="5124" max="5124" width="12.5703125" style="35" customWidth="1"/>
    <col min="5125" max="5125" width="12.85546875" style="35" customWidth="1"/>
    <col min="5126" max="5126" width="15.28515625" style="35" customWidth="1"/>
    <col min="5127" max="5127" width="13.140625" style="35" bestFit="1" customWidth="1"/>
    <col min="5128" max="5129" width="18.85546875" style="35" customWidth="1"/>
    <col min="5130" max="5130" width="14.5703125" style="35" customWidth="1"/>
    <col min="5131" max="5131" width="13.28515625" style="35" customWidth="1"/>
    <col min="5132" max="5133" width="12.140625" style="35" bestFit="1" customWidth="1"/>
    <col min="5134" max="5134" width="11.7109375" style="35" customWidth="1"/>
    <col min="5135" max="5366" width="9.140625" style="35"/>
    <col min="5367" max="5367" width="14" style="35" customWidth="1"/>
    <col min="5368" max="5368" width="12.140625" style="35" bestFit="1" customWidth="1"/>
    <col min="5369" max="5369" width="13.28515625" style="35" customWidth="1"/>
    <col min="5370" max="5370" width="11.5703125" style="35" customWidth="1"/>
    <col min="5371" max="5371" width="12.28515625" style="35" customWidth="1"/>
    <col min="5372" max="5372" width="6" style="35" customWidth="1"/>
    <col min="5373" max="5373" width="11" style="35" customWidth="1"/>
    <col min="5374" max="5374" width="12" style="35" customWidth="1"/>
    <col min="5375" max="5375" width="12.7109375" style="35" customWidth="1"/>
    <col min="5376" max="5376" width="10.42578125" style="35" customWidth="1"/>
    <col min="5377" max="5378" width="11.7109375" style="35" customWidth="1"/>
    <col min="5379" max="5379" width="7" style="35" customWidth="1"/>
    <col min="5380" max="5380" width="12.5703125" style="35" customWidth="1"/>
    <col min="5381" max="5381" width="12.85546875" style="35" customWidth="1"/>
    <col min="5382" max="5382" width="15.28515625" style="35" customWidth="1"/>
    <col min="5383" max="5383" width="13.140625" style="35" bestFit="1" customWidth="1"/>
    <col min="5384" max="5385" width="18.85546875" style="35" customWidth="1"/>
    <col min="5386" max="5386" width="14.5703125" style="35" customWidth="1"/>
    <col min="5387" max="5387" width="13.28515625" style="35" customWidth="1"/>
    <col min="5388" max="5389" width="12.140625" style="35" bestFit="1" customWidth="1"/>
    <col min="5390" max="5390" width="11.7109375" style="35" customWidth="1"/>
    <col min="5391" max="5622" width="9.140625" style="35"/>
    <col min="5623" max="5623" width="14" style="35" customWidth="1"/>
    <col min="5624" max="5624" width="12.140625" style="35" bestFit="1" customWidth="1"/>
    <col min="5625" max="5625" width="13.28515625" style="35" customWidth="1"/>
    <col min="5626" max="5626" width="11.5703125" style="35" customWidth="1"/>
    <col min="5627" max="5627" width="12.28515625" style="35" customWidth="1"/>
    <col min="5628" max="5628" width="6" style="35" customWidth="1"/>
    <col min="5629" max="5629" width="11" style="35" customWidth="1"/>
    <col min="5630" max="5630" width="12" style="35" customWidth="1"/>
    <col min="5631" max="5631" width="12.7109375" style="35" customWidth="1"/>
    <col min="5632" max="5632" width="10.42578125" style="35" customWidth="1"/>
    <col min="5633" max="5634" width="11.7109375" style="35" customWidth="1"/>
    <col min="5635" max="5635" width="7" style="35" customWidth="1"/>
    <col min="5636" max="5636" width="12.5703125" style="35" customWidth="1"/>
    <col min="5637" max="5637" width="12.85546875" style="35" customWidth="1"/>
    <col min="5638" max="5638" width="15.28515625" style="35" customWidth="1"/>
    <col min="5639" max="5639" width="13.140625" style="35" bestFit="1" customWidth="1"/>
    <col min="5640" max="5641" width="18.85546875" style="35" customWidth="1"/>
    <col min="5642" max="5642" width="14.5703125" style="35" customWidth="1"/>
    <col min="5643" max="5643" width="13.28515625" style="35" customWidth="1"/>
    <col min="5644" max="5645" width="12.140625" style="35" bestFit="1" customWidth="1"/>
    <col min="5646" max="5646" width="11.7109375" style="35" customWidth="1"/>
    <col min="5647" max="5878" width="9.140625" style="35"/>
    <col min="5879" max="5879" width="14" style="35" customWidth="1"/>
    <col min="5880" max="5880" width="12.140625" style="35" bestFit="1" customWidth="1"/>
    <col min="5881" max="5881" width="13.28515625" style="35" customWidth="1"/>
    <col min="5882" max="5882" width="11.5703125" style="35" customWidth="1"/>
    <col min="5883" max="5883" width="12.28515625" style="35" customWidth="1"/>
    <col min="5884" max="5884" width="6" style="35" customWidth="1"/>
    <col min="5885" max="5885" width="11" style="35" customWidth="1"/>
    <col min="5886" max="5886" width="12" style="35" customWidth="1"/>
    <col min="5887" max="5887" width="12.7109375" style="35" customWidth="1"/>
    <col min="5888" max="5888" width="10.42578125" style="35" customWidth="1"/>
    <col min="5889" max="5890" width="11.7109375" style="35" customWidth="1"/>
    <col min="5891" max="5891" width="7" style="35" customWidth="1"/>
    <col min="5892" max="5892" width="12.5703125" style="35" customWidth="1"/>
    <col min="5893" max="5893" width="12.85546875" style="35" customWidth="1"/>
    <col min="5894" max="5894" width="15.28515625" style="35" customWidth="1"/>
    <col min="5895" max="5895" width="13.140625" style="35" bestFit="1" customWidth="1"/>
    <col min="5896" max="5897" width="18.85546875" style="35" customWidth="1"/>
    <col min="5898" max="5898" width="14.5703125" style="35" customWidth="1"/>
    <col min="5899" max="5899" width="13.28515625" style="35" customWidth="1"/>
    <col min="5900" max="5901" width="12.140625" style="35" bestFit="1" customWidth="1"/>
    <col min="5902" max="5902" width="11.7109375" style="35" customWidth="1"/>
    <col min="5903" max="6134" width="9.140625" style="35"/>
    <col min="6135" max="6135" width="14" style="35" customWidth="1"/>
    <col min="6136" max="6136" width="12.140625" style="35" bestFit="1" customWidth="1"/>
    <col min="6137" max="6137" width="13.28515625" style="35" customWidth="1"/>
    <col min="6138" max="6138" width="11.5703125" style="35" customWidth="1"/>
    <col min="6139" max="6139" width="12.28515625" style="35" customWidth="1"/>
    <col min="6140" max="6140" width="6" style="35" customWidth="1"/>
    <col min="6141" max="6141" width="11" style="35" customWidth="1"/>
    <col min="6142" max="6142" width="12" style="35" customWidth="1"/>
    <col min="6143" max="6143" width="12.7109375" style="35" customWidth="1"/>
    <col min="6144" max="6144" width="10.42578125" style="35" customWidth="1"/>
    <col min="6145" max="6146" width="11.7109375" style="35" customWidth="1"/>
    <col min="6147" max="6147" width="7" style="35" customWidth="1"/>
    <col min="6148" max="6148" width="12.5703125" style="35" customWidth="1"/>
    <col min="6149" max="6149" width="12.85546875" style="35" customWidth="1"/>
    <col min="6150" max="6150" width="15.28515625" style="35" customWidth="1"/>
    <col min="6151" max="6151" width="13.140625" style="35" bestFit="1" customWidth="1"/>
    <col min="6152" max="6153" width="18.85546875" style="35" customWidth="1"/>
    <col min="6154" max="6154" width="14.5703125" style="35" customWidth="1"/>
    <col min="6155" max="6155" width="13.28515625" style="35" customWidth="1"/>
    <col min="6156" max="6157" width="12.140625" style="35" bestFit="1" customWidth="1"/>
    <col min="6158" max="6158" width="11.7109375" style="35" customWidth="1"/>
    <col min="6159" max="6390" width="9.140625" style="35"/>
    <col min="6391" max="6391" width="14" style="35" customWidth="1"/>
    <col min="6392" max="6392" width="12.140625" style="35" bestFit="1" customWidth="1"/>
    <col min="6393" max="6393" width="13.28515625" style="35" customWidth="1"/>
    <col min="6394" max="6394" width="11.5703125" style="35" customWidth="1"/>
    <col min="6395" max="6395" width="12.28515625" style="35" customWidth="1"/>
    <col min="6396" max="6396" width="6" style="35" customWidth="1"/>
    <col min="6397" max="6397" width="11" style="35" customWidth="1"/>
    <col min="6398" max="6398" width="12" style="35" customWidth="1"/>
    <col min="6399" max="6399" width="12.7109375" style="35" customWidth="1"/>
    <col min="6400" max="6400" width="10.42578125" style="35" customWidth="1"/>
    <col min="6401" max="6402" width="11.7109375" style="35" customWidth="1"/>
    <col min="6403" max="6403" width="7" style="35" customWidth="1"/>
    <col min="6404" max="6404" width="12.5703125" style="35" customWidth="1"/>
    <col min="6405" max="6405" width="12.85546875" style="35" customWidth="1"/>
    <col min="6406" max="6406" width="15.28515625" style="35" customWidth="1"/>
    <col min="6407" max="6407" width="13.140625" style="35" bestFit="1" customWidth="1"/>
    <col min="6408" max="6409" width="18.85546875" style="35" customWidth="1"/>
    <col min="6410" max="6410" width="14.5703125" style="35" customWidth="1"/>
    <col min="6411" max="6411" width="13.28515625" style="35" customWidth="1"/>
    <col min="6412" max="6413" width="12.140625" style="35" bestFit="1" customWidth="1"/>
    <col min="6414" max="6414" width="11.7109375" style="35" customWidth="1"/>
    <col min="6415" max="6646" width="9.140625" style="35"/>
    <col min="6647" max="6647" width="14" style="35" customWidth="1"/>
    <col min="6648" max="6648" width="12.140625" style="35" bestFit="1" customWidth="1"/>
    <col min="6649" max="6649" width="13.28515625" style="35" customWidth="1"/>
    <col min="6650" max="6650" width="11.5703125" style="35" customWidth="1"/>
    <col min="6651" max="6651" width="12.28515625" style="35" customWidth="1"/>
    <col min="6652" max="6652" width="6" style="35" customWidth="1"/>
    <col min="6653" max="6653" width="11" style="35" customWidth="1"/>
    <col min="6654" max="6654" width="12" style="35" customWidth="1"/>
    <col min="6655" max="6655" width="12.7109375" style="35" customWidth="1"/>
    <col min="6656" max="6656" width="10.42578125" style="35" customWidth="1"/>
    <col min="6657" max="6658" width="11.7109375" style="35" customWidth="1"/>
    <col min="6659" max="6659" width="7" style="35" customWidth="1"/>
    <col min="6660" max="6660" width="12.5703125" style="35" customWidth="1"/>
    <col min="6661" max="6661" width="12.85546875" style="35" customWidth="1"/>
    <col min="6662" max="6662" width="15.28515625" style="35" customWidth="1"/>
    <col min="6663" max="6663" width="13.140625" style="35" bestFit="1" customWidth="1"/>
    <col min="6664" max="6665" width="18.85546875" style="35" customWidth="1"/>
    <col min="6666" max="6666" width="14.5703125" style="35" customWidth="1"/>
    <col min="6667" max="6667" width="13.28515625" style="35" customWidth="1"/>
    <col min="6668" max="6669" width="12.140625" style="35" bestFit="1" customWidth="1"/>
    <col min="6670" max="6670" width="11.7109375" style="35" customWidth="1"/>
    <col min="6671" max="6902" width="9.140625" style="35"/>
    <col min="6903" max="6903" width="14" style="35" customWidth="1"/>
    <col min="6904" max="6904" width="12.140625" style="35" bestFit="1" customWidth="1"/>
    <col min="6905" max="6905" width="13.28515625" style="35" customWidth="1"/>
    <col min="6906" max="6906" width="11.5703125" style="35" customWidth="1"/>
    <col min="6907" max="6907" width="12.28515625" style="35" customWidth="1"/>
    <col min="6908" max="6908" width="6" style="35" customWidth="1"/>
    <col min="6909" max="6909" width="11" style="35" customWidth="1"/>
    <col min="6910" max="6910" width="12" style="35" customWidth="1"/>
    <col min="6911" max="6911" width="12.7109375" style="35" customWidth="1"/>
    <col min="6912" max="6912" width="10.42578125" style="35" customWidth="1"/>
    <col min="6913" max="6914" width="11.7109375" style="35" customWidth="1"/>
    <col min="6915" max="6915" width="7" style="35" customWidth="1"/>
    <col min="6916" max="6916" width="12.5703125" style="35" customWidth="1"/>
    <col min="6917" max="6917" width="12.85546875" style="35" customWidth="1"/>
    <col min="6918" max="6918" width="15.28515625" style="35" customWidth="1"/>
    <col min="6919" max="6919" width="13.140625" style="35" bestFit="1" customWidth="1"/>
    <col min="6920" max="6921" width="18.85546875" style="35" customWidth="1"/>
    <col min="6922" max="6922" width="14.5703125" style="35" customWidth="1"/>
    <col min="6923" max="6923" width="13.28515625" style="35" customWidth="1"/>
    <col min="6924" max="6925" width="12.140625" style="35" bestFit="1" customWidth="1"/>
    <col min="6926" max="6926" width="11.7109375" style="35" customWidth="1"/>
    <col min="6927" max="7158" width="9.140625" style="35"/>
    <col min="7159" max="7159" width="14" style="35" customWidth="1"/>
    <col min="7160" max="7160" width="12.140625" style="35" bestFit="1" customWidth="1"/>
    <col min="7161" max="7161" width="13.28515625" style="35" customWidth="1"/>
    <col min="7162" max="7162" width="11.5703125" style="35" customWidth="1"/>
    <col min="7163" max="7163" width="12.28515625" style="35" customWidth="1"/>
    <col min="7164" max="7164" width="6" style="35" customWidth="1"/>
    <col min="7165" max="7165" width="11" style="35" customWidth="1"/>
    <col min="7166" max="7166" width="12" style="35" customWidth="1"/>
    <col min="7167" max="7167" width="12.7109375" style="35" customWidth="1"/>
    <col min="7168" max="7168" width="10.42578125" style="35" customWidth="1"/>
    <col min="7169" max="7170" width="11.7109375" style="35" customWidth="1"/>
    <col min="7171" max="7171" width="7" style="35" customWidth="1"/>
    <col min="7172" max="7172" width="12.5703125" style="35" customWidth="1"/>
    <col min="7173" max="7173" width="12.85546875" style="35" customWidth="1"/>
    <col min="7174" max="7174" width="15.28515625" style="35" customWidth="1"/>
    <col min="7175" max="7175" width="13.140625" style="35" bestFit="1" customWidth="1"/>
    <col min="7176" max="7177" width="18.85546875" style="35" customWidth="1"/>
    <col min="7178" max="7178" width="14.5703125" style="35" customWidth="1"/>
    <col min="7179" max="7179" width="13.28515625" style="35" customWidth="1"/>
    <col min="7180" max="7181" width="12.140625" style="35" bestFit="1" customWidth="1"/>
    <col min="7182" max="7182" width="11.7109375" style="35" customWidth="1"/>
    <col min="7183" max="7414" width="9.140625" style="35"/>
    <col min="7415" max="7415" width="14" style="35" customWidth="1"/>
    <col min="7416" max="7416" width="12.140625" style="35" bestFit="1" customWidth="1"/>
    <col min="7417" max="7417" width="13.28515625" style="35" customWidth="1"/>
    <col min="7418" max="7418" width="11.5703125" style="35" customWidth="1"/>
    <col min="7419" max="7419" width="12.28515625" style="35" customWidth="1"/>
    <col min="7420" max="7420" width="6" style="35" customWidth="1"/>
    <col min="7421" max="7421" width="11" style="35" customWidth="1"/>
    <col min="7422" max="7422" width="12" style="35" customWidth="1"/>
    <col min="7423" max="7423" width="12.7109375" style="35" customWidth="1"/>
    <col min="7424" max="7424" width="10.42578125" style="35" customWidth="1"/>
    <col min="7425" max="7426" width="11.7109375" style="35" customWidth="1"/>
    <col min="7427" max="7427" width="7" style="35" customWidth="1"/>
    <col min="7428" max="7428" width="12.5703125" style="35" customWidth="1"/>
    <col min="7429" max="7429" width="12.85546875" style="35" customWidth="1"/>
    <col min="7430" max="7430" width="15.28515625" style="35" customWidth="1"/>
    <col min="7431" max="7431" width="13.140625" style="35" bestFit="1" customWidth="1"/>
    <col min="7432" max="7433" width="18.85546875" style="35" customWidth="1"/>
    <col min="7434" max="7434" width="14.5703125" style="35" customWidth="1"/>
    <col min="7435" max="7435" width="13.28515625" style="35" customWidth="1"/>
    <col min="7436" max="7437" width="12.140625" style="35" bestFit="1" customWidth="1"/>
    <col min="7438" max="7438" width="11.7109375" style="35" customWidth="1"/>
    <col min="7439" max="7670" width="9.140625" style="35"/>
    <col min="7671" max="7671" width="14" style="35" customWidth="1"/>
    <col min="7672" max="7672" width="12.140625" style="35" bestFit="1" customWidth="1"/>
    <col min="7673" max="7673" width="13.28515625" style="35" customWidth="1"/>
    <col min="7674" max="7674" width="11.5703125" style="35" customWidth="1"/>
    <col min="7675" max="7675" width="12.28515625" style="35" customWidth="1"/>
    <col min="7676" max="7676" width="6" style="35" customWidth="1"/>
    <col min="7677" max="7677" width="11" style="35" customWidth="1"/>
    <col min="7678" max="7678" width="12" style="35" customWidth="1"/>
    <col min="7679" max="7679" width="12.7109375" style="35" customWidth="1"/>
    <col min="7680" max="7680" width="10.42578125" style="35" customWidth="1"/>
    <col min="7681" max="7682" width="11.7109375" style="35" customWidth="1"/>
    <col min="7683" max="7683" width="7" style="35" customWidth="1"/>
    <col min="7684" max="7684" width="12.5703125" style="35" customWidth="1"/>
    <col min="7685" max="7685" width="12.85546875" style="35" customWidth="1"/>
    <col min="7686" max="7686" width="15.28515625" style="35" customWidth="1"/>
    <col min="7687" max="7687" width="13.140625" style="35" bestFit="1" customWidth="1"/>
    <col min="7688" max="7689" width="18.85546875" style="35" customWidth="1"/>
    <col min="7690" max="7690" width="14.5703125" style="35" customWidth="1"/>
    <col min="7691" max="7691" width="13.28515625" style="35" customWidth="1"/>
    <col min="7692" max="7693" width="12.140625" style="35" bestFit="1" customWidth="1"/>
    <col min="7694" max="7694" width="11.7109375" style="35" customWidth="1"/>
    <col min="7695" max="7926" width="9.140625" style="35"/>
    <col min="7927" max="7927" width="14" style="35" customWidth="1"/>
    <col min="7928" max="7928" width="12.140625" style="35" bestFit="1" customWidth="1"/>
    <col min="7929" max="7929" width="13.28515625" style="35" customWidth="1"/>
    <col min="7930" max="7930" width="11.5703125" style="35" customWidth="1"/>
    <col min="7931" max="7931" width="12.28515625" style="35" customWidth="1"/>
    <col min="7932" max="7932" width="6" style="35" customWidth="1"/>
    <col min="7933" max="7933" width="11" style="35" customWidth="1"/>
    <col min="7934" max="7934" width="12" style="35" customWidth="1"/>
    <col min="7935" max="7935" width="12.7109375" style="35" customWidth="1"/>
    <col min="7936" max="7936" width="10.42578125" style="35" customWidth="1"/>
    <col min="7937" max="7938" width="11.7109375" style="35" customWidth="1"/>
    <col min="7939" max="7939" width="7" style="35" customWidth="1"/>
    <col min="7940" max="7940" width="12.5703125" style="35" customWidth="1"/>
    <col min="7941" max="7941" width="12.85546875" style="35" customWidth="1"/>
    <col min="7942" max="7942" width="15.28515625" style="35" customWidth="1"/>
    <col min="7943" max="7943" width="13.140625" style="35" bestFit="1" customWidth="1"/>
    <col min="7944" max="7945" width="18.85546875" style="35" customWidth="1"/>
    <col min="7946" max="7946" width="14.5703125" style="35" customWidth="1"/>
    <col min="7947" max="7947" width="13.28515625" style="35" customWidth="1"/>
    <col min="7948" max="7949" width="12.140625" style="35" bestFit="1" customWidth="1"/>
    <col min="7950" max="7950" width="11.7109375" style="35" customWidth="1"/>
    <col min="7951" max="8182" width="9.140625" style="35"/>
    <col min="8183" max="8183" width="14" style="35" customWidth="1"/>
    <col min="8184" max="8184" width="12.140625" style="35" bestFit="1" customWidth="1"/>
    <col min="8185" max="8185" width="13.28515625" style="35" customWidth="1"/>
    <col min="8186" max="8186" width="11.5703125" style="35" customWidth="1"/>
    <col min="8187" max="8187" width="12.28515625" style="35" customWidth="1"/>
    <col min="8188" max="8188" width="6" style="35" customWidth="1"/>
    <col min="8189" max="8189" width="11" style="35" customWidth="1"/>
    <col min="8190" max="8190" width="12" style="35" customWidth="1"/>
    <col min="8191" max="8191" width="12.7109375" style="35" customWidth="1"/>
    <col min="8192" max="8192" width="10.42578125" style="35" customWidth="1"/>
    <col min="8193" max="8194" width="11.7109375" style="35" customWidth="1"/>
    <col min="8195" max="8195" width="7" style="35" customWidth="1"/>
    <col min="8196" max="8196" width="12.5703125" style="35" customWidth="1"/>
    <col min="8197" max="8197" width="12.85546875" style="35" customWidth="1"/>
    <col min="8198" max="8198" width="15.28515625" style="35" customWidth="1"/>
    <col min="8199" max="8199" width="13.140625" style="35" bestFit="1" customWidth="1"/>
    <col min="8200" max="8201" width="18.85546875" style="35" customWidth="1"/>
    <col min="8202" max="8202" width="14.5703125" style="35" customWidth="1"/>
    <col min="8203" max="8203" width="13.28515625" style="35" customWidth="1"/>
    <col min="8204" max="8205" width="12.140625" style="35" bestFit="1" customWidth="1"/>
    <col min="8206" max="8206" width="11.7109375" style="35" customWidth="1"/>
    <col min="8207" max="8438" width="9.140625" style="35"/>
    <col min="8439" max="8439" width="14" style="35" customWidth="1"/>
    <col min="8440" max="8440" width="12.140625" style="35" bestFit="1" customWidth="1"/>
    <col min="8441" max="8441" width="13.28515625" style="35" customWidth="1"/>
    <col min="8442" max="8442" width="11.5703125" style="35" customWidth="1"/>
    <col min="8443" max="8443" width="12.28515625" style="35" customWidth="1"/>
    <col min="8444" max="8444" width="6" style="35" customWidth="1"/>
    <col min="8445" max="8445" width="11" style="35" customWidth="1"/>
    <col min="8446" max="8446" width="12" style="35" customWidth="1"/>
    <col min="8447" max="8447" width="12.7109375" style="35" customWidth="1"/>
    <col min="8448" max="8448" width="10.42578125" style="35" customWidth="1"/>
    <col min="8449" max="8450" width="11.7109375" style="35" customWidth="1"/>
    <col min="8451" max="8451" width="7" style="35" customWidth="1"/>
    <col min="8452" max="8452" width="12.5703125" style="35" customWidth="1"/>
    <col min="8453" max="8453" width="12.85546875" style="35" customWidth="1"/>
    <col min="8454" max="8454" width="15.28515625" style="35" customWidth="1"/>
    <col min="8455" max="8455" width="13.140625" style="35" bestFit="1" customWidth="1"/>
    <col min="8456" max="8457" width="18.85546875" style="35" customWidth="1"/>
    <col min="8458" max="8458" width="14.5703125" style="35" customWidth="1"/>
    <col min="8459" max="8459" width="13.28515625" style="35" customWidth="1"/>
    <col min="8460" max="8461" width="12.140625" style="35" bestFit="1" customWidth="1"/>
    <col min="8462" max="8462" width="11.7109375" style="35" customWidth="1"/>
    <col min="8463" max="8694" width="9.140625" style="35"/>
    <col min="8695" max="8695" width="14" style="35" customWidth="1"/>
    <col min="8696" max="8696" width="12.140625" style="35" bestFit="1" customWidth="1"/>
    <col min="8697" max="8697" width="13.28515625" style="35" customWidth="1"/>
    <col min="8698" max="8698" width="11.5703125" style="35" customWidth="1"/>
    <col min="8699" max="8699" width="12.28515625" style="35" customWidth="1"/>
    <col min="8700" max="8700" width="6" style="35" customWidth="1"/>
    <col min="8701" max="8701" width="11" style="35" customWidth="1"/>
    <col min="8702" max="8702" width="12" style="35" customWidth="1"/>
    <col min="8703" max="8703" width="12.7109375" style="35" customWidth="1"/>
    <col min="8704" max="8704" width="10.42578125" style="35" customWidth="1"/>
    <col min="8705" max="8706" width="11.7109375" style="35" customWidth="1"/>
    <col min="8707" max="8707" width="7" style="35" customWidth="1"/>
    <col min="8708" max="8708" width="12.5703125" style="35" customWidth="1"/>
    <col min="8709" max="8709" width="12.85546875" style="35" customWidth="1"/>
    <col min="8710" max="8710" width="15.28515625" style="35" customWidth="1"/>
    <col min="8711" max="8711" width="13.140625" style="35" bestFit="1" customWidth="1"/>
    <col min="8712" max="8713" width="18.85546875" style="35" customWidth="1"/>
    <col min="8714" max="8714" width="14.5703125" style="35" customWidth="1"/>
    <col min="8715" max="8715" width="13.28515625" style="35" customWidth="1"/>
    <col min="8716" max="8717" width="12.140625" style="35" bestFit="1" customWidth="1"/>
    <col min="8718" max="8718" width="11.7109375" style="35" customWidth="1"/>
    <col min="8719" max="8950" width="9.140625" style="35"/>
    <col min="8951" max="8951" width="14" style="35" customWidth="1"/>
    <col min="8952" max="8952" width="12.140625" style="35" bestFit="1" customWidth="1"/>
    <col min="8953" max="8953" width="13.28515625" style="35" customWidth="1"/>
    <col min="8954" max="8954" width="11.5703125" style="35" customWidth="1"/>
    <col min="8955" max="8955" width="12.28515625" style="35" customWidth="1"/>
    <col min="8956" max="8956" width="6" style="35" customWidth="1"/>
    <col min="8957" max="8957" width="11" style="35" customWidth="1"/>
    <col min="8958" max="8958" width="12" style="35" customWidth="1"/>
    <col min="8959" max="8959" width="12.7109375" style="35" customWidth="1"/>
    <col min="8960" max="8960" width="10.42578125" style="35" customWidth="1"/>
    <col min="8961" max="8962" width="11.7109375" style="35" customWidth="1"/>
    <col min="8963" max="8963" width="7" style="35" customWidth="1"/>
    <col min="8964" max="8964" width="12.5703125" style="35" customWidth="1"/>
    <col min="8965" max="8965" width="12.85546875" style="35" customWidth="1"/>
    <col min="8966" max="8966" width="15.28515625" style="35" customWidth="1"/>
    <col min="8967" max="8967" width="13.140625" style="35" bestFit="1" customWidth="1"/>
    <col min="8968" max="8969" width="18.85546875" style="35" customWidth="1"/>
    <col min="8970" max="8970" width="14.5703125" style="35" customWidth="1"/>
    <col min="8971" max="8971" width="13.28515625" style="35" customWidth="1"/>
    <col min="8972" max="8973" width="12.140625" style="35" bestFit="1" customWidth="1"/>
    <col min="8974" max="8974" width="11.7109375" style="35" customWidth="1"/>
    <col min="8975" max="9206" width="9.140625" style="35"/>
    <col min="9207" max="9207" width="14" style="35" customWidth="1"/>
    <col min="9208" max="9208" width="12.140625" style="35" bestFit="1" customWidth="1"/>
    <col min="9209" max="9209" width="13.28515625" style="35" customWidth="1"/>
    <col min="9210" max="9210" width="11.5703125" style="35" customWidth="1"/>
    <col min="9211" max="9211" width="12.28515625" style="35" customWidth="1"/>
    <col min="9212" max="9212" width="6" style="35" customWidth="1"/>
    <col min="9213" max="9213" width="11" style="35" customWidth="1"/>
    <col min="9214" max="9214" width="12" style="35" customWidth="1"/>
    <col min="9215" max="9215" width="12.7109375" style="35" customWidth="1"/>
    <col min="9216" max="9216" width="10.42578125" style="35" customWidth="1"/>
    <col min="9217" max="9218" width="11.7109375" style="35" customWidth="1"/>
    <col min="9219" max="9219" width="7" style="35" customWidth="1"/>
    <col min="9220" max="9220" width="12.5703125" style="35" customWidth="1"/>
    <col min="9221" max="9221" width="12.85546875" style="35" customWidth="1"/>
    <col min="9222" max="9222" width="15.28515625" style="35" customWidth="1"/>
    <col min="9223" max="9223" width="13.140625" style="35" bestFit="1" customWidth="1"/>
    <col min="9224" max="9225" width="18.85546875" style="35" customWidth="1"/>
    <col min="9226" max="9226" width="14.5703125" style="35" customWidth="1"/>
    <col min="9227" max="9227" width="13.28515625" style="35" customWidth="1"/>
    <col min="9228" max="9229" width="12.140625" style="35" bestFit="1" customWidth="1"/>
    <col min="9230" max="9230" width="11.7109375" style="35" customWidth="1"/>
    <col min="9231" max="9462" width="9.140625" style="35"/>
    <col min="9463" max="9463" width="14" style="35" customWidth="1"/>
    <col min="9464" max="9464" width="12.140625" style="35" bestFit="1" customWidth="1"/>
    <col min="9465" max="9465" width="13.28515625" style="35" customWidth="1"/>
    <col min="9466" max="9466" width="11.5703125" style="35" customWidth="1"/>
    <col min="9467" max="9467" width="12.28515625" style="35" customWidth="1"/>
    <col min="9468" max="9468" width="6" style="35" customWidth="1"/>
    <col min="9469" max="9469" width="11" style="35" customWidth="1"/>
    <col min="9470" max="9470" width="12" style="35" customWidth="1"/>
    <col min="9471" max="9471" width="12.7109375" style="35" customWidth="1"/>
    <col min="9472" max="9472" width="10.42578125" style="35" customWidth="1"/>
    <col min="9473" max="9474" width="11.7109375" style="35" customWidth="1"/>
    <col min="9475" max="9475" width="7" style="35" customWidth="1"/>
    <col min="9476" max="9476" width="12.5703125" style="35" customWidth="1"/>
    <col min="9477" max="9477" width="12.85546875" style="35" customWidth="1"/>
    <col min="9478" max="9478" width="15.28515625" style="35" customWidth="1"/>
    <col min="9479" max="9479" width="13.140625" style="35" bestFit="1" customWidth="1"/>
    <col min="9480" max="9481" width="18.85546875" style="35" customWidth="1"/>
    <col min="9482" max="9482" width="14.5703125" style="35" customWidth="1"/>
    <col min="9483" max="9483" width="13.28515625" style="35" customWidth="1"/>
    <col min="9484" max="9485" width="12.140625" style="35" bestFit="1" customWidth="1"/>
    <col min="9486" max="9486" width="11.7109375" style="35" customWidth="1"/>
    <col min="9487" max="9718" width="9.140625" style="35"/>
    <col min="9719" max="9719" width="14" style="35" customWidth="1"/>
    <col min="9720" max="9720" width="12.140625" style="35" bestFit="1" customWidth="1"/>
    <col min="9721" max="9721" width="13.28515625" style="35" customWidth="1"/>
    <col min="9722" max="9722" width="11.5703125" style="35" customWidth="1"/>
    <col min="9723" max="9723" width="12.28515625" style="35" customWidth="1"/>
    <col min="9724" max="9724" width="6" style="35" customWidth="1"/>
    <col min="9725" max="9725" width="11" style="35" customWidth="1"/>
    <col min="9726" max="9726" width="12" style="35" customWidth="1"/>
    <col min="9727" max="9727" width="12.7109375" style="35" customWidth="1"/>
    <col min="9728" max="9728" width="10.42578125" style="35" customWidth="1"/>
    <col min="9729" max="9730" width="11.7109375" style="35" customWidth="1"/>
    <col min="9731" max="9731" width="7" style="35" customWidth="1"/>
    <col min="9732" max="9732" width="12.5703125" style="35" customWidth="1"/>
    <col min="9733" max="9733" width="12.85546875" style="35" customWidth="1"/>
    <col min="9734" max="9734" width="15.28515625" style="35" customWidth="1"/>
    <col min="9735" max="9735" width="13.140625" style="35" bestFit="1" customWidth="1"/>
    <col min="9736" max="9737" width="18.85546875" style="35" customWidth="1"/>
    <col min="9738" max="9738" width="14.5703125" style="35" customWidth="1"/>
    <col min="9739" max="9739" width="13.28515625" style="35" customWidth="1"/>
    <col min="9740" max="9741" width="12.140625" style="35" bestFit="1" customWidth="1"/>
    <col min="9742" max="9742" width="11.7109375" style="35" customWidth="1"/>
    <col min="9743" max="9974" width="9.140625" style="35"/>
    <col min="9975" max="9975" width="14" style="35" customWidth="1"/>
    <col min="9976" max="9976" width="12.140625" style="35" bestFit="1" customWidth="1"/>
    <col min="9977" max="9977" width="13.28515625" style="35" customWidth="1"/>
    <col min="9978" max="9978" width="11.5703125" style="35" customWidth="1"/>
    <col min="9979" max="9979" width="12.28515625" style="35" customWidth="1"/>
    <col min="9980" max="9980" width="6" style="35" customWidth="1"/>
    <col min="9981" max="9981" width="11" style="35" customWidth="1"/>
    <col min="9982" max="9982" width="12" style="35" customWidth="1"/>
    <col min="9983" max="9983" width="12.7109375" style="35" customWidth="1"/>
    <col min="9984" max="9984" width="10.42578125" style="35" customWidth="1"/>
    <col min="9985" max="9986" width="11.7109375" style="35" customWidth="1"/>
    <col min="9987" max="9987" width="7" style="35" customWidth="1"/>
    <col min="9988" max="9988" width="12.5703125" style="35" customWidth="1"/>
    <col min="9989" max="9989" width="12.85546875" style="35" customWidth="1"/>
    <col min="9990" max="9990" width="15.28515625" style="35" customWidth="1"/>
    <col min="9991" max="9991" width="13.140625" style="35" bestFit="1" customWidth="1"/>
    <col min="9992" max="9993" width="18.85546875" style="35" customWidth="1"/>
    <col min="9994" max="9994" width="14.5703125" style="35" customWidth="1"/>
    <col min="9995" max="9995" width="13.28515625" style="35" customWidth="1"/>
    <col min="9996" max="9997" width="12.140625" style="35" bestFit="1" customWidth="1"/>
    <col min="9998" max="9998" width="11.7109375" style="35" customWidth="1"/>
    <col min="9999" max="10230" width="9.140625" style="35"/>
    <col min="10231" max="10231" width="14" style="35" customWidth="1"/>
    <col min="10232" max="10232" width="12.140625" style="35" bestFit="1" customWidth="1"/>
    <col min="10233" max="10233" width="13.28515625" style="35" customWidth="1"/>
    <col min="10234" max="10234" width="11.5703125" style="35" customWidth="1"/>
    <col min="10235" max="10235" width="12.28515625" style="35" customWidth="1"/>
    <col min="10236" max="10236" width="6" style="35" customWidth="1"/>
    <col min="10237" max="10237" width="11" style="35" customWidth="1"/>
    <col min="10238" max="10238" width="12" style="35" customWidth="1"/>
    <col min="10239" max="10239" width="12.7109375" style="35" customWidth="1"/>
    <col min="10240" max="10240" width="10.42578125" style="35" customWidth="1"/>
    <col min="10241" max="10242" width="11.7109375" style="35" customWidth="1"/>
    <col min="10243" max="10243" width="7" style="35" customWidth="1"/>
    <col min="10244" max="10244" width="12.5703125" style="35" customWidth="1"/>
    <col min="10245" max="10245" width="12.85546875" style="35" customWidth="1"/>
    <col min="10246" max="10246" width="15.28515625" style="35" customWidth="1"/>
    <col min="10247" max="10247" width="13.140625" style="35" bestFit="1" customWidth="1"/>
    <col min="10248" max="10249" width="18.85546875" style="35" customWidth="1"/>
    <col min="10250" max="10250" width="14.5703125" style="35" customWidth="1"/>
    <col min="10251" max="10251" width="13.28515625" style="35" customWidth="1"/>
    <col min="10252" max="10253" width="12.140625" style="35" bestFit="1" customWidth="1"/>
    <col min="10254" max="10254" width="11.7109375" style="35" customWidth="1"/>
    <col min="10255" max="10486" width="9.140625" style="35"/>
    <col min="10487" max="10487" width="14" style="35" customWidth="1"/>
    <col min="10488" max="10488" width="12.140625" style="35" bestFit="1" customWidth="1"/>
    <col min="10489" max="10489" width="13.28515625" style="35" customWidth="1"/>
    <col min="10490" max="10490" width="11.5703125" style="35" customWidth="1"/>
    <col min="10491" max="10491" width="12.28515625" style="35" customWidth="1"/>
    <col min="10492" max="10492" width="6" style="35" customWidth="1"/>
    <col min="10493" max="10493" width="11" style="35" customWidth="1"/>
    <col min="10494" max="10494" width="12" style="35" customWidth="1"/>
    <col min="10495" max="10495" width="12.7109375" style="35" customWidth="1"/>
    <col min="10496" max="10496" width="10.42578125" style="35" customWidth="1"/>
    <col min="10497" max="10498" width="11.7109375" style="35" customWidth="1"/>
    <col min="10499" max="10499" width="7" style="35" customWidth="1"/>
    <col min="10500" max="10500" width="12.5703125" style="35" customWidth="1"/>
    <col min="10501" max="10501" width="12.85546875" style="35" customWidth="1"/>
    <col min="10502" max="10502" width="15.28515625" style="35" customWidth="1"/>
    <col min="10503" max="10503" width="13.140625" style="35" bestFit="1" customWidth="1"/>
    <col min="10504" max="10505" width="18.85546875" style="35" customWidth="1"/>
    <col min="10506" max="10506" width="14.5703125" style="35" customWidth="1"/>
    <col min="10507" max="10507" width="13.28515625" style="35" customWidth="1"/>
    <col min="10508" max="10509" width="12.140625" style="35" bestFit="1" customWidth="1"/>
    <col min="10510" max="10510" width="11.7109375" style="35" customWidth="1"/>
    <col min="10511" max="10742" width="9.140625" style="35"/>
    <col min="10743" max="10743" width="14" style="35" customWidth="1"/>
    <col min="10744" max="10744" width="12.140625" style="35" bestFit="1" customWidth="1"/>
    <col min="10745" max="10745" width="13.28515625" style="35" customWidth="1"/>
    <col min="10746" max="10746" width="11.5703125" style="35" customWidth="1"/>
    <col min="10747" max="10747" width="12.28515625" style="35" customWidth="1"/>
    <col min="10748" max="10748" width="6" style="35" customWidth="1"/>
    <col min="10749" max="10749" width="11" style="35" customWidth="1"/>
    <col min="10750" max="10750" width="12" style="35" customWidth="1"/>
    <col min="10751" max="10751" width="12.7109375" style="35" customWidth="1"/>
    <col min="10752" max="10752" width="10.42578125" style="35" customWidth="1"/>
    <col min="10753" max="10754" width="11.7109375" style="35" customWidth="1"/>
    <col min="10755" max="10755" width="7" style="35" customWidth="1"/>
    <col min="10756" max="10756" width="12.5703125" style="35" customWidth="1"/>
    <col min="10757" max="10757" width="12.85546875" style="35" customWidth="1"/>
    <col min="10758" max="10758" width="15.28515625" style="35" customWidth="1"/>
    <col min="10759" max="10759" width="13.140625" style="35" bestFit="1" customWidth="1"/>
    <col min="10760" max="10761" width="18.85546875" style="35" customWidth="1"/>
    <col min="10762" max="10762" width="14.5703125" style="35" customWidth="1"/>
    <col min="10763" max="10763" width="13.28515625" style="35" customWidth="1"/>
    <col min="10764" max="10765" width="12.140625" style="35" bestFit="1" customWidth="1"/>
    <col min="10766" max="10766" width="11.7109375" style="35" customWidth="1"/>
    <col min="10767" max="10998" width="9.140625" style="35"/>
    <col min="10999" max="10999" width="14" style="35" customWidth="1"/>
    <col min="11000" max="11000" width="12.140625" style="35" bestFit="1" customWidth="1"/>
    <col min="11001" max="11001" width="13.28515625" style="35" customWidth="1"/>
    <col min="11002" max="11002" width="11.5703125" style="35" customWidth="1"/>
    <col min="11003" max="11003" width="12.28515625" style="35" customWidth="1"/>
    <col min="11004" max="11004" width="6" style="35" customWidth="1"/>
    <col min="11005" max="11005" width="11" style="35" customWidth="1"/>
    <col min="11006" max="11006" width="12" style="35" customWidth="1"/>
    <col min="11007" max="11007" width="12.7109375" style="35" customWidth="1"/>
    <col min="11008" max="11008" width="10.42578125" style="35" customWidth="1"/>
    <col min="11009" max="11010" width="11.7109375" style="35" customWidth="1"/>
    <col min="11011" max="11011" width="7" style="35" customWidth="1"/>
    <col min="11012" max="11012" width="12.5703125" style="35" customWidth="1"/>
    <col min="11013" max="11013" width="12.85546875" style="35" customWidth="1"/>
    <col min="11014" max="11014" width="15.28515625" style="35" customWidth="1"/>
    <col min="11015" max="11015" width="13.140625" style="35" bestFit="1" customWidth="1"/>
    <col min="11016" max="11017" width="18.85546875" style="35" customWidth="1"/>
    <col min="11018" max="11018" width="14.5703125" style="35" customWidth="1"/>
    <col min="11019" max="11019" width="13.28515625" style="35" customWidth="1"/>
    <col min="11020" max="11021" width="12.140625" style="35" bestFit="1" customWidth="1"/>
    <col min="11022" max="11022" width="11.7109375" style="35" customWidth="1"/>
    <col min="11023" max="11254" width="9.140625" style="35"/>
    <col min="11255" max="11255" width="14" style="35" customWidth="1"/>
    <col min="11256" max="11256" width="12.140625" style="35" bestFit="1" customWidth="1"/>
    <col min="11257" max="11257" width="13.28515625" style="35" customWidth="1"/>
    <col min="11258" max="11258" width="11.5703125" style="35" customWidth="1"/>
    <col min="11259" max="11259" width="12.28515625" style="35" customWidth="1"/>
    <col min="11260" max="11260" width="6" style="35" customWidth="1"/>
    <col min="11261" max="11261" width="11" style="35" customWidth="1"/>
    <col min="11262" max="11262" width="12" style="35" customWidth="1"/>
    <col min="11263" max="11263" width="12.7109375" style="35" customWidth="1"/>
    <col min="11264" max="11264" width="10.42578125" style="35" customWidth="1"/>
    <col min="11265" max="11266" width="11.7109375" style="35" customWidth="1"/>
    <col min="11267" max="11267" width="7" style="35" customWidth="1"/>
    <col min="11268" max="11268" width="12.5703125" style="35" customWidth="1"/>
    <col min="11269" max="11269" width="12.85546875" style="35" customWidth="1"/>
    <col min="11270" max="11270" width="15.28515625" style="35" customWidth="1"/>
    <col min="11271" max="11271" width="13.140625" style="35" bestFit="1" customWidth="1"/>
    <col min="11272" max="11273" width="18.85546875" style="35" customWidth="1"/>
    <col min="11274" max="11274" width="14.5703125" style="35" customWidth="1"/>
    <col min="11275" max="11275" width="13.28515625" style="35" customWidth="1"/>
    <col min="11276" max="11277" width="12.140625" style="35" bestFit="1" customWidth="1"/>
    <col min="11278" max="11278" width="11.7109375" style="35" customWidth="1"/>
    <col min="11279" max="11510" width="9.140625" style="35"/>
    <col min="11511" max="11511" width="14" style="35" customWidth="1"/>
    <col min="11512" max="11512" width="12.140625" style="35" bestFit="1" customWidth="1"/>
    <col min="11513" max="11513" width="13.28515625" style="35" customWidth="1"/>
    <col min="11514" max="11514" width="11.5703125" style="35" customWidth="1"/>
    <col min="11515" max="11515" width="12.28515625" style="35" customWidth="1"/>
    <col min="11516" max="11516" width="6" style="35" customWidth="1"/>
    <col min="11517" max="11517" width="11" style="35" customWidth="1"/>
    <col min="11518" max="11518" width="12" style="35" customWidth="1"/>
    <col min="11519" max="11519" width="12.7109375" style="35" customWidth="1"/>
    <col min="11520" max="11520" width="10.42578125" style="35" customWidth="1"/>
    <col min="11521" max="11522" width="11.7109375" style="35" customWidth="1"/>
    <col min="11523" max="11523" width="7" style="35" customWidth="1"/>
    <col min="11524" max="11524" width="12.5703125" style="35" customWidth="1"/>
    <col min="11525" max="11525" width="12.85546875" style="35" customWidth="1"/>
    <col min="11526" max="11526" width="15.28515625" style="35" customWidth="1"/>
    <col min="11527" max="11527" width="13.140625" style="35" bestFit="1" customWidth="1"/>
    <col min="11528" max="11529" width="18.85546875" style="35" customWidth="1"/>
    <col min="11530" max="11530" width="14.5703125" style="35" customWidth="1"/>
    <col min="11531" max="11531" width="13.28515625" style="35" customWidth="1"/>
    <col min="11532" max="11533" width="12.140625" style="35" bestFit="1" customWidth="1"/>
    <col min="11534" max="11534" width="11.7109375" style="35" customWidth="1"/>
    <col min="11535" max="11766" width="9.140625" style="35"/>
    <col min="11767" max="11767" width="14" style="35" customWidth="1"/>
    <col min="11768" max="11768" width="12.140625" style="35" bestFit="1" customWidth="1"/>
    <col min="11769" max="11769" width="13.28515625" style="35" customWidth="1"/>
    <col min="11770" max="11770" width="11.5703125" style="35" customWidth="1"/>
    <col min="11771" max="11771" width="12.28515625" style="35" customWidth="1"/>
    <col min="11772" max="11772" width="6" style="35" customWidth="1"/>
    <col min="11773" max="11773" width="11" style="35" customWidth="1"/>
    <col min="11774" max="11774" width="12" style="35" customWidth="1"/>
    <col min="11775" max="11775" width="12.7109375" style="35" customWidth="1"/>
    <col min="11776" max="11776" width="10.42578125" style="35" customWidth="1"/>
    <col min="11777" max="11778" width="11.7109375" style="35" customWidth="1"/>
    <col min="11779" max="11779" width="7" style="35" customWidth="1"/>
    <col min="11780" max="11780" width="12.5703125" style="35" customWidth="1"/>
    <col min="11781" max="11781" width="12.85546875" style="35" customWidth="1"/>
    <col min="11782" max="11782" width="15.28515625" style="35" customWidth="1"/>
    <col min="11783" max="11783" width="13.140625" style="35" bestFit="1" customWidth="1"/>
    <col min="11784" max="11785" width="18.85546875" style="35" customWidth="1"/>
    <col min="11786" max="11786" width="14.5703125" style="35" customWidth="1"/>
    <col min="11787" max="11787" width="13.28515625" style="35" customWidth="1"/>
    <col min="11788" max="11789" width="12.140625" style="35" bestFit="1" customWidth="1"/>
    <col min="11790" max="11790" width="11.7109375" style="35" customWidth="1"/>
    <col min="11791" max="12022" width="9.140625" style="35"/>
    <col min="12023" max="12023" width="14" style="35" customWidth="1"/>
    <col min="12024" max="12024" width="12.140625" style="35" bestFit="1" customWidth="1"/>
    <col min="12025" max="12025" width="13.28515625" style="35" customWidth="1"/>
    <col min="12026" max="12026" width="11.5703125" style="35" customWidth="1"/>
    <col min="12027" max="12027" width="12.28515625" style="35" customWidth="1"/>
    <col min="12028" max="12028" width="6" style="35" customWidth="1"/>
    <col min="12029" max="12029" width="11" style="35" customWidth="1"/>
    <col min="12030" max="12030" width="12" style="35" customWidth="1"/>
    <col min="12031" max="12031" width="12.7109375" style="35" customWidth="1"/>
    <col min="12032" max="12032" width="10.42578125" style="35" customWidth="1"/>
    <col min="12033" max="12034" width="11.7109375" style="35" customWidth="1"/>
    <col min="12035" max="12035" width="7" style="35" customWidth="1"/>
    <col min="12036" max="12036" width="12.5703125" style="35" customWidth="1"/>
    <col min="12037" max="12037" width="12.85546875" style="35" customWidth="1"/>
    <col min="12038" max="12038" width="15.28515625" style="35" customWidth="1"/>
    <col min="12039" max="12039" width="13.140625" style="35" bestFit="1" customWidth="1"/>
    <col min="12040" max="12041" width="18.85546875" style="35" customWidth="1"/>
    <col min="12042" max="12042" width="14.5703125" style="35" customWidth="1"/>
    <col min="12043" max="12043" width="13.28515625" style="35" customWidth="1"/>
    <col min="12044" max="12045" width="12.140625" style="35" bestFit="1" customWidth="1"/>
    <col min="12046" max="12046" width="11.7109375" style="35" customWidth="1"/>
    <col min="12047" max="12278" width="9.140625" style="35"/>
    <col min="12279" max="12279" width="14" style="35" customWidth="1"/>
    <col min="12280" max="12280" width="12.140625" style="35" bestFit="1" customWidth="1"/>
    <col min="12281" max="12281" width="13.28515625" style="35" customWidth="1"/>
    <col min="12282" max="12282" width="11.5703125" style="35" customWidth="1"/>
    <col min="12283" max="12283" width="12.28515625" style="35" customWidth="1"/>
    <col min="12284" max="12284" width="6" style="35" customWidth="1"/>
    <col min="12285" max="12285" width="11" style="35" customWidth="1"/>
    <col min="12286" max="12286" width="12" style="35" customWidth="1"/>
    <col min="12287" max="12287" width="12.7109375" style="35" customWidth="1"/>
    <col min="12288" max="12288" width="10.42578125" style="35" customWidth="1"/>
    <col min="12289" max="12290" width="11.7109375" style="35" customWidth="1"/>
    <col min="12291" max="12291" width="7" style="35" customWidth="1"/>
    <col min="12292" max="12292" width="12.5703125" style="35" customWidth="1"/>
    <col min="12293" max="12293" width="12.85546875" style="35" customWidth="1"/>
    <col min="12294" max="12294" width="15.28515625" style="35" customWidth="1"/>
    <col min="12295" max="12295" width="13.140625" style="35" bestFit="1" customWidth="1"/>
    <col min="12296" max="12297" width="18.85546875" style="35" customWidth="1"/>
    <col min="12298" max="12298" width="14.5703125" style="35" customWidth="1"/>
    <col min="12299" max="12299" width="13.28515625" style="35" customWidth="1"/>
    <col min="12300" max="12301" width="12.140625" style="35" bestFit="1" customWidth="1"/>
    <col min="12302" max="12302" width="11.7109375" style="35" customWidth="1"/>
    <col min="12303" max="12534" width="9.140625" style="35"/>
    <col min="12535" max="12535" width="14" style="35" customWidth="1"/>
    <col min="12536" max="12536" width="12.140625" style="35" bestFit="1" customWidth="1"/>
    <col min="12537" max="12537" width="13.28515625" style="35" customWidth="1"/>
    <col min="12538" max="12538" width="11.5703125" style="35" customWidth="1"/>
    <col min="12539" max="12539" width="12.28515625" style="35" customWidth="1"/>
    <col min="12540" max="12540" width="6" style="35" customWidth="1"/>
    <col min="12541" max="12541" width="11" style="35" customWidth="1"/>
    <col min="12542" max="12542" width="12" style="35" customWidth="1"/>
    <col min="12543" max="12543" width="12.7109375" style="35" customWidth="1"/>
    <col min="12544" max="12544" width="10.42578125" style="35" customWidth="1"/>
    <col min="12545" max="12546" width="11.7109375" style="35" customWidth="1"/>
    <col min="12547" max="12547" width="7" style="35" customWidth="1"/>
    <col min="12548" max="12548" width="12.5703125" style="35" customWidth="1"/>
    <col min="12549" max="12549" width="12.85546875" style="35" customWidth="1"/>
    <col min="12550" max="12550" width="15.28515625" style="35" customWidth="1"/>
    <col min="12551" max="12551" width="13.140625" style="35" bestFit="1" customWidth="1"/>
    <col min="12552" max="12553" width="18.85546875" style="35" customWidth="1"/>
    <col min="12554" max="12554" width="14.5703125" style="35" customWidth="1"/>
    <col min="12555" max="12555" width="13.28515625" style="35" customWidth="1"/>
    <col min="12556" max="12557" width="12.140625" style="35" bestFit="1" customWidth="1"/>
    <col min="12558" max="12558" width="11.7109375" style="35" customWidth="1"/>
    <col min="12559" max="12790" width="9.140625" style="35"/>
    <col min="12791" max="12791" width="14" style="35" customWidth="1"/>
    <col min="12792" max="12792" width="12.140625" style="35" bestFit="1" customWidth="1"/>
    <col min="12793" max="12793" width="13.28515625" style="35" customWidth="1"/>
    <col min="12794" max="12794" width="11.5703125" style="35" customWidth="1"/>
    <col min="12795" max="12795" width="12.28515625" style="35" customWidth="1"/>
    <col min="12796" max="12796" width="6" style="35" customWidth="1"/>
    <col min="12797" max="12797" width="11" style="35" customWidth="1"/>
    <col min="12798" max="12798" width="12" style="35" customWidth="1"/>
    <col min="12799" max="12799" width="12.7109375" style="35" customWidth="1"/>
    <col min="12800" max="12800" width="10.42578125" style="35" customWidth="1"/>
    <col min="12801" max="12802" width="11.7109375" style="35" customWidth="1"/>
    <col min="12803" max="12803" width="7" style="35" customWidth="1"/>
    <col min="12804" max="12804" width="12.5703125" style="35" customWidth="1"/>
    <col min="12805" max="12805" width="12.85546875" style="35" customWidth="1"/>
    <col min="12806" max="12806" width="15.28515625" style="35" customWidth="1"/>
    <col min="12807" max="12807" width="13.140625" style="35" bestFit="1" customWidth="1"/>
    <col min="12808" max="12809" width="18.85546875" style="35" customWidth="1"/>
    <col min="12810" max="12810" width="14.5703125" style="35" customWidth="1"/>
    <col min="12811" max="12811" width="13.28515625" style="35" customWidth="1"/>
    <col min="12812" max="12813" width="12.140625" style="35" bestFit="1" customWidth="1"/>
    <col min="12814" max="12814" width="11.7109375" style="35" customWidth="1"/>
    <col min="12815" max="13046" width="9.140625" style="35"/>
    <col min="13047" max="13047" width="14" style="35" customWidth="1"/>
    <col min="13048" max="13048" width="12.140625" style="35" bestFit="1" customWidth="1"/>
    <col min="13049" max="13049" width="13.28515625" style="35" customWidth="1"/>
    <col min="13050" max="13050" width="11.5703125" style="35" customWidth="1"/>
    <col min="13051" max="13051" width="12.28515625" style="35" customWidth="1"/>
    <col min="13052" max="13052" width="6" style="35" customWidth="1"/>
    <col min="13053" max="13053" width="11" style="35" customWidth="1"/>
    <col min="13054" max="13054" width="12" style="35" customWidth="1"/>
    <col min="13055" max="13055" width="12.7109375" style="35" customWidth="1"/>
    <col min="13056" max="13056" width="10.42578125" style="35" customWidth="1"/>
    <col min="13057" max="13058" width="11.7109375" style="35" customWidth="1"/>
    <col min="13059" max="13059" width="7" style="35" customWidth="1"/>
    <col min="13060" max="13060" width="12.5703125" style="35" customWidth="1"/>
    <col min="13061" max="13061" width="12.85546875" style="35" customWidth="1"/>
    <col min="13062" max="13062" width="15.28515625" style="35" customWidth="1"/>
    <col min="13063" max="13063" width="13.140625" style="35" bestFit="1" customWidth="1"/>
    <col min="13064" max="13065" width="18.85546875" style="35" customWidth="1"/>
    <col min="13066" max="13066" width="14.5703125" style="35" customWidth="1"/>
    <col min="13067" max="13067" width="13.28515625" style="35" customWidth="1"/>
    <col min="13068" max="13069" width="12.140625" style="35" bestFit="1" customWidth="1"/>
    <col min="13070" max="13070" width="11.7109375" style="35" customWidth="1"/>
    <col min="13071" max="13302" width="9.140625" style="35"/>
    <col min="13303" max="13303" width="14" style="35" customWidth="1"/>
    <col min="13304" max="13304" width="12.140625" style="35" bestFit="1" customWidth="1"/>
    <col min="13305" max="13305" width="13.28515625" style="35" customWidth="1"/>
    <col min="13306" max="13306" width="11.5703125" style="35" customWidth="1"/>
    <col min="13307" max="13307" width="12.28515625" style="35" customWidth="1"/>
    <col min="13308" max="13308" width="6" style="35" customWidth="1"/>
    <col min="13309" max="13309" width="11" style="35" customWidth="1"/>
    <col min="13310" max="13310" width="12" style="35" customWidth="1"/>
    <col min="13311" max="13311" width="12.7109375" style="35" customWidth="1"/>
    <col min="13312" max="13312" width="10.42578125" style="35" customWidth="1"/>
    <col min="13313" max="13314" width="11.7109375" style="35" customWidth="1"/>
    <col min="13315" max="13315" width="7" style="35" customWidth="1"/>
    <col min="13316" max="13316" width="12.5703125" style="35" customWidth="1"/>
    <col min="13317" max="13317" width="12.85546875" style="35" customWidth="1"/>
    <col min="13318" max="13318" width="15.28515625" style="35" customWidth="1"/>
    <col min="13319" max="13319" width="13.140625" style="35" bestFit="1" customWidth="1"/>
    <col min="13320" max="13321" width="18.85546875" style="35" customWidth="1"/>
    <col min="13322" max="13322" width="14.5703125" style="35" customWidth="1"/>
    <col min="13323" max="13323" width="13.28515625" style="35" customWidth="1"/>
    <col min="13324" max="13325" width="12.140625" style="35" bestFit="1" customWidth="1"/>
    <col min="13326" max="13326" width="11.7109375" style="35" customWidth="1"/>
    <col min="13327" max="13558" width="9.140625" style="35"/>
    <col min="13559" max="13559" width="14" style="35" customWidth="1"/>
    <col min="13560" max="13560" width="12.140625" style="35" bestFit="1" customWidth="1"/>
    <col min="13561" max="13561" width="13.28515625" style="35" customWidth="1"/>
    <col min="13562" max="13562" width="11.5703125" style="35" customWidth="1"/>
    <col min="13563" max="13563" width="12.28515625" style="35" customWidth="1"/>
    <col min="13564" max="13564" width="6" style="35" customWidth="1"/>
    <col min="13565" max="13565" width="11" style="35" customWidth="1"/>
    <col min="13566" max="13566" width="12" style="35" customWidth="1"/>
    <col min="13567" max="13567" width="12.7109375" style="35" customWidth="1"/>
    <col min="13568" max="13568" width="10.42578125" style="35" customWidth="1"/>
    <col min="13569" max="13570" width="11.7109375" style="35" customWidth="1"/>
    <col min="13571" max="13571" width="7" style="35" customWidth="1"/>
    <col min="13572" max="13572" width="12.5703125" style="35" customWidth="1"/>
    <col min="13573" max="13573" width="12.85546875" style="35" customWidth="1"/>
    <col min="13574" max="13574" width="15.28515625" style="35" customWidth="1"/>
    <col min="13575" max="13575" width="13.140625" style="35" bestFit="1" customWidth="1"/>
    <col min="13576" max="13577" width="18.85546875" style="35" customWidth="1"/>
    <col min="13578" max="13578" width="14.5703125" style="35" customWidth="1"/>
    <col min="13579" max="13579" width="13.28515625" style="35" customWidth="1"/>
    <col min="13580" max="13581" width="12.140625" style="35" bestFit="1" customWidth="1"/>
    <col min="13582" max="13582" width="11.7109375" style="35" customWidth="1"/>
    <col min="13583" max="13814" width="9.140625" style="35"/>
    <col min="13815" max="13815" width="14" style="35" customWidth="1"/>
    <col min="13816" max="13816" width="12.140625" style="35" bestFit="1" customWidth="1"/>
    <col min="13817" max="13817" width="13.28515625" style="35" customWidth="1"/>
    <col min="13818" max="13818" width="11.5703125" style="35" customWidth="1"/>
    <col min="13819" max="13819" width="12.28515625" style="35" customWidth="1"/>
    <col min="13820" max="13820" width="6" style="35" customWidth="1"/>
    <col min="13821" max="13821" width="11" style="35" customWidth="1"/>
    <col min="13822" max="13822" width="12" style="35" customWidth="1"/>
    <col min="13823" max="13823" width="12.7109375" style="35" customWidth="1"/>
    <col min="13824" max="13824" width="10.42578125" style="35" customWidth="1"/>
    <col min="13825" max="13826" width="11.7109375" style="35" customWidth="1"/>
    <col min="13827" max="13827" width="7" style="35" customWidth="1"/>
    <col min="13828" max="13828" width="12.5703125" style="35" customWidth="1"/>
    <col min="13829" max="13829" width="12.85546875" style="35" customWidth="1"/>
    <col min="13830" max="13830" width="15.28515625" style="35" customWidth="1"/>
    <col min="13831" max="13831" width="13.140625" style="35" bestFit="1" customWidth="1"/>
    <col min="13832" max="13833" width="18.85546875" style="35" customWidth="1"/>
    <col min="13834" max="13834" width="14.5703125" style="35" customWidth="1"/>
    <col min="13835" max="13835" width="13.28515625" style="35" customWidth="1"/>
    <col min="13836" max="13837" width="12.140625" style="35" bestFit="1" customWidth="1"/>
    <col min="13838" max="13838" width="11.7109375" style="35" customWidth="1"/>
    <col min="13839" max="14070" width="9.140625" style="35"/>
    <col min="14071" max="14071" width="14" style="35" customWidth="1"/>
    <col min="14072" max="14072" width="12.140625" style="35" bestFit="1" customWidth="1"/>
    <col min="14073" max="14073" width="13.28515625" style="35" customWidth="1"/>
    <col min="14074" max="14074" width="11.5703125" style="35" customWidth="1"/>
    <col min="14075" max="14075" width="12.28515625" style="35" customWidth="1"/>
    <col min="14076" max="14076" width="6" style="35" customWidth="1"/>
    <col min="14077" max="14077" width="11" style="35" customWidth="1"/>
    <col min="14078" max="14078" width="12" style="35" customWidth="1"/>
    <col min="14079" max="14079" width="12.7109375" style="35" customWidth="1"/>
    <col min="14080" max="14080" width="10.42578125" style="35" customWidth="1"/>
    <col min="14081" max="14082" width="11.7109375" style="35" customWidth="1"/>
    <col min="14083" max="14083" width="7" style="35" customWidth="1"/>
    <col min="14084" max="14084" width="12.5703125" style="35" customWidth="1"/>
    <col min="14085" max="14085" width="12.85546875" style="35" customWidth="1"/>
    <col min="14086" max="14086" width="15.28515625" style="35" customWidth="1"/>
    <col min="14087" max="14087" width="13.140625" style="35" bestFit="1" customWidth="1"/>
    <col min="14088" max="14089" width="18.85546875" style="35" customWidth="1"/>
    <col min="14090" max="14090" width="14.5703125" style="35" customWidth="1"/>
    <col min="14091" max="14091" width="13.28515625" style="35" customWidth="1"/>
    <col min="14092" max="14093" width="12.140625" style="35" bestFit="1" customWidth="1"/>
    <col min="14094" max="14094" width="11.7109375" style="35" customWidth="1"/>
    <col min="14095" max="14326" width="9.140625" style="35"/>
    <col min="14327" max="14327" width="14" style="35" customWidth="1"/>
    <col min="14328" max="14328" width="12.140625" style="35" bestFit="1" customWidth="1"/>
    <col min="14329" max="14329" width="13.28515625" style="35" customWidth="1"/>
    <col min="14330" max="14330" width="11.5703125" style="35" customWidth="1"/>
    <col min="14331" max="14331" width="12.28515625" style="35" customWidth="1"/>
    <col min="14332" max="14332" width="6" style="35" customWidth="1"/>
    <col min="14333" max="14333" width="11" style="35" customWidth="1"/>
    <col min="14334" max="14334" width="12" style="35" customWidth="1"/>
    <col min="14335" max="14335" width="12.7109375" style="35" customWidth="1"/>
    <col min="14336" max="14336" width="10.42578125" style="35" customWidth="1"/>
    <col min="14337" max="14338" width="11.7109375" style="35" customWidth="1"/>
    <col min="14339" max="14339" width="7" style="35" customWidth="1"/>
    <col min="14340" max="14340" width="12.5703125" style="35" customWidth="1"/>
    <col min="14341" max="14341" width="12.85546875" style="35" customWidth="1"/>
    <col min="14342" max="14342" width="15.28515625" style="35" customWidth="1"/>
    <col min="14343" max="14343" width="13.140625" style="35" bestFit="1" customWidth="1"/>
    <col min="14344" max="14345" width="18.85546875" style="35" customWidth="1"/>
    <col min="14346" max="14346" width="14.5703125" style="35" customWidth="1"/>
    <col min="14347" max="14347" width="13.28515625" style="35" customWidth="1"/>
    <col min="14348" max="14349" width="12.140625" style="35" bestFit="1" customWidth="1"/>
    <col min="14350" max="14350" width="11.7109375" style="35" customWidth="1"/>
    <col min="14351" max="14582" width="9.140625" style="35"/>
    <col min="14583" max="14583" width="14" style="35" customWidth="1"/>
    <col min="14584" max="14584" width="12.140625" style="35" bestFit="1" customWidth="1"/>
    <col min="14585" max="14585" width="13.28515625" style="35" customWidth="1"/>
    <col min="14586" max="14586" width="11.5703125" style="35" customWidth="1"/>
    <col min="14587" max="14587" width="12.28515625" style="35" customWidth="1"/>
    <col min="14588" max="14588" width="6" style="35" customWidth="1"/>
    <col min="14589" max="14589" width="11" style="35" customWidth="1"/>
    <col min="14590" max="14590" width="12" style="35" customWidth="1"/>
    <col min="14591" max="14591" width="12.7109375" style="35" customWidth="1"/>
    <col min="14592" max="14592" width="10.42578125" style="35" customWidth="1"/>
    <col min="14593" max="14594" width="11.7109375" style="35" customWidth="1"/>
    <col min="14595" max="14595" width="7" style="35" customWidth="1"/>
    <col min="14596" max="14596" width="12.5703125" style="35" customWidth="1"/>
    <col min="14597" max="14597" width="12.85546875" style="35" customWidth="1"/>
    <col min="14598" max="14598" width="15.28515625" style="35" customWidth="1"/>
    <col min="14599" max="14599" width="13.140625" style="35" bestFit="1" customWidth="1"/>
    <col min="14600" max="14601" width="18.85546875" style="35" customWidth="1"/>
    <col min="14602" max="14602" width="14.5703125" style="35" customWidth="1"/>
    <col min="14603" max="14603" width="13.28515625" style="35" customWidth="1"/>
    <col min="14604" max="14605" width="12.140625" style="35" bestFit="1" customWidth="1"/>
    <col min="14606" max="14606" width="11.7109375" style="35" customWidth="1"/>
    <col min="14607" max="14838" width="9.140625" style="35"/>
    <col min="14839" max="14839" width="14" style="35" customWidth="1"/>
    <col min="14840" max="14840" width="12.140625" style="35" bestFit="1" customWidth="1"/>
    <col min="14841" max="14841" width="13.28515625" style="35" customWidth="1"/>
    <col min="14842" max="14842" width="11.5703125" style="35" customWidth="1"/>
    <col min="14843" max="14843" width="12.28515625" style="35" customWidth="1"/>
    <col min="14844" max="14844" width="6" style="35" customWidth="1"/>
    <col min="14845" max="14845" width="11" style="35" customWidth="1"/>
    <col min="14846" max="14846" width="12" style="35" customWidth="1"/>
    <col min="14847" max="14847" width="12.7109375" style="35" customWidth="1"/>
    <col min="14848" max="14848" width="10.42578125" style="35" customWidth="1"/>
    <col min="14849" max="14850" width="11.7109375" style="35" customWidth="1"/>
    <col min="14851" max="14851" width="7" style="35" customWidth="1"/>
    <col min="14852" max="14852" width="12.5703125" style="35" customWidth="1"/>
    <col min="14853" max="14853" width="12.85546875" style="35" customWidth="1"/>
    <col min="14854" max="14854" width="15.28515625" style="35" customWidth="1"/>
    <col min="14855" max="14855" width="13.140625" style="35" bestFit="1" customWidth="1"/>
    <col min="14856" max="14857" width="18.85546875" style="35" customWidth="1"/>
    <col min="14858" max="14858" width="14.5703125" style="35" customWidth="1"/>
    <col min="14859" max="14859" width="13.28515625" style="35" customWidth="1"/>
    <col min="14860" max="14861" width="12.140625" style="35" bestFit="1" customWidth="1"/>
    <col min="14862" max="14862" width="11.7109375" style="35" customWidth="1"/>
    <col min="14863" max="15094" width="9.140625" style="35"/>
    <col min="15095" max="15095" width="14" style="35" customWidth="1"/>
    <col min="15096" max="15096" width="12.140625" style="35" bestFit="1" customWidth="1"/>
    <col min="15097" max="15097" width="13.28515625" style="35" customWidth="1"/>
    <col min="15098" max="15098" width="11.5703125" style="35" customWidth="1"/>
    <col min="15099" max="15099" width="12.28515625" style="35" customWidth="1"/>
    <col min="15100" max="15100" width="6" style="35" customWidth="1"/>
    <col min="15101" max="15101" width="11" style="35" customWidth="1"/>
    <col min="15102" max="15102" width="12" style="35" customWidth="1"/>
    <col min="15103" max="15103" width="12.7109375" style="35" customWidth="1"/>
    <col min="15104" max="15104" width="10.42578125" style="35" customWidth="1"/>
    <col min="15105" max="15106" width="11.7109375" style="35" customWidth="1"/>
    <col min="15107" max="15107" width="7" style="35" customWidth="1"/>
    <col min="15108" max="15108" width="12.5703125" style="35" customWidth="1"/>
    <col min="15109" max="15109" width="12.85546875" style="35" customWidth="1"/>
    <col min="15110" max="15110" width="15.28515625" style="35" customWidth="1"/>
    <col min="15111" max="15111" width="13.140625" style="35" bestFit="1" customWidth="1"/>
    <col min="15112" max="15113" width="18.85546875" style="35" customWidth="1"/>
    <col min="15114" max="15114" width="14.5703125" style="35" customWidth="1"/>
    <col min="15115" max="15115" width="13.28515625" style="35" customWidth="1"/>
    <col min="15116" max="15117" width="12.140625" style="35" bestFit="1" customWidth="1"/>
    <col min="15118" max="15118" width="11.7109375" style="35" customWidth="1"/>
    <col min="15119" max="15350" width="9.140625" style="35"/>
    <col min="15351" max="15351" width="14" style="35" customWidth="1"/>
    <col min="15352" max="15352" width="12.140625" style="35" bestFit="1" customWidth="1"/>
    <col min="15353" max="15353" width="13.28515625" style="35" customWidth="1"/>
    <col min="15354" max="15354" width="11.5703125" style="35" customWidth="1"/>
    <col min="15355" max="15355" width="12.28515625" style="35" customWidth="1"/>
    <col min="15356" max="15356" width="6" style="35" customWidth="1"/>
    <col min="15357" max="15357" width="11" style="35" customWidth="1"/>
    <col min="15358" max="15358" width="12" style="35" customWidth="1"/>
    <col min="15359" max="15359" width="12.7109375" style="35" customWidth="1"/>
    <col min="15360" max="15360" width="10.42578125" style="35" customWidth="1"/>
    <col min="15361" max="15362" width="11.7109375" style="35" customWidth="1"/>
    <col min="15363" max="15363" width="7" style="35" customWidth="1"/>
    <col min="15364" max="15364" width="12.5703125" style="35" customWidth="1"/>
    <col min="15365" max="15365" width="12.85546875" style="35" customWidth="1"/>
    <col min="15366" max="15366" width="15.28515625" style="35" customWidth="1"/>
    <col min="15367" max="15367" width="13.140625" style="35" bestFit="1" customWidth="1"/>
    <col min="15368" max="15369" width="18.85546875" style="35" customWidth="1"/>
    <col min="15370" max="15370" width="14.5703125" style="35" customWidth="1"/>
    <col min="15371" max="15371" width="13.28515625" style="35" customWidth="1"/>
    <col min="15372" max="15373" width="12.140625" style="35" bestFit="1" customWidth="1"/>
    <col min="15374" max="15374" width="11.7109375" style="35" customWidth="1"/>
    <col min="15375" max="15606" width="9.140625" style="35"/>
    <col min="15607" max="15607" width="14" style="35" customWidth="1"/>
    <col min="15608" max="15608" width="12.140625" style="35" bestFit="1" customWidth="1"/>
    <col min="15609" max="15609" width="13.28515625" style="35" customWidth="1"/>
    <col min="15610" max="15610" width="11.5703125" style="35" customWidth="1"/>
    <col min="15611" max="15611" width="12.28515625" style="35" customWidth="1"/>
    <col min="15612" max="15612" width="6" style="35" customWidth="1"/>
    <col min="15613" max="15613" width="11" style="35" customWidth="1"/>
    <col min="15614" max="15614" width="12" style="35" customWidth="1"/>
    <col min="15615" max="15615" width="12.7109375" style="35" customWidth="1"/>
    <col min="15616" max="15616" width="10.42578125" style="35" customWidth="1"/>
    <col min="15617" max="15618" width="11.7109375" style="35" customWidth="1"/>
    <col min="15619" max="15619" width="7" style="35" customWidth="1"/>
    <col min="15620" max="15620" width="12.5703125" style="35" customWidth="1"/>
    <col min="15621" max="15621" width="12.85546875" style="35" customWidth="1"/>
    <col min="15622" max="15622" width="15.28515625" style="35" customWidth="1"/>
    <col min="15623" max="15623" width="13.140625" style="35" bestFit="1" customWidth="1"/>
    <col min="15624" max="15625" width="18.85546875" style="35" customWidth="1"/>
    <col min="15626" max="15626" width="14.5703125" style="35" customWidth="1"/>
    <col min="15627" max="15627" width="13.28515625" style="35" customWidth="1"/>
    <col min="15628" max="15629" width="12.140625" style="35" bestFit="1" customWidth="1"/>
    <col min="15630" max="15630" width="11.7109375" style="35" customWidth="1"/>
    <col min="15631" max="15862" width="9.140625" style="35"/>
    <col min="15863" max="15863" width="14" style="35" customWidth="1"/>
    <col min="15864" max="15864" width="12.140625" style="35" bestFit="1" customWidth="1"/>
    <col min="15865" max="15865" width="13.28515625" style="35" customWidth="1"/>
    <col min="15866" max="15866" width="11.5703125" style="35" customWidth="1"/>
    <col min="15867" max="15867" width="12.28515625" style="35" customWidth="1"/>
    <col min="15868" max="15868" width="6" style="35" customWidth="1"/>
    <col min="15869" max="15869" width="11" style="35" customWidth="1"/>
    <col min="15870" max="15870" width="12" style="35" customWidth="1"/>
    <col min="15871" max="15871" width="12.7109375" style="35" customWidth="1"/>
    <col min="15872" max="15872" width="10.42578125" style="35" customWidth="1"/>
    <col min="15873" max="15874" width="11.7109375" style="35" customWidth="1"/>
    <col min="15875" max="15875" width="7" style="35" customWidth="1"/>
    <col min="15876" max="15876" width="12.5703125" style="35" customWidth="1"/>
    <col min="15877" max="15877" width="12.85546875" style="35" customWidth="1"/>
    <col min="15878" max="15878" width="15.28515625" style="35" customWidth="1"/>
    <col min="15879" max="15879" width="13.140625" style="35" bestFit="1" customWidth="1"/>
    <col min="15880" max="15881" width="18.85546875" style="35" customWidth="1"/>
    <col min="15882" max="15882" width="14.5703125" style="35" customWidth="1"/>
    <col min="15883" max="15883" width="13.28515625" style="35" customWidth="1"/>
    <col min="15884" max="15885" width="12.140625" style="35" bestFit="1" customWidth="1"/>
    <col min="15886" max="15886" width="11.7109375" style="35" customWidth="1"/>
    <col min="15887" max="16118" width="9.140625" style="35"/>
    <col min="16119" max="16119" width="14" style="35" customWidth="1"/>
    <col min="16120" max="16120" width="12.140625" style="35" bestFit="1" customWidth="1"/>
    <col min="16121" max="16121" width="13.28515625" style="35" customWidth="1"/>
    <col min="16122" max="16122" width="11.5703125" style="35" customWidth="1"/>
    <col min="16123" max="16123" width="12.28515625" style="35" customWidth="1"/>
    <col min="16124" max="16124" width="6" style="35" customWidth="1"/>
    <col min="16125" max="16125" width="11" style="35" customWidth="1"/>
    <col min="16126" max="16126" width="12" style="35" customWidth="1"/>
    <col min="16127" max="16127" width="12.7109375" style="35" customWidth="1"/>
    <col min="16128" max="16128" width="10.42578125" style="35" customWidth="1"/>
    <col min="16129" max="16130" width="11.7109375" style="35" customWidth="1"/>
    <col min="16131" max="16131" width="7" style="35" customWidth="1"/>
    <col min="16132" max="16132" width="12.5703125" style="35" customWidth="1"/>
    <col min="16133" max="16133" width="12.85546875" style="35" customWidth="1"/>
    <col min="16134" max="16134" width="15.28515625" style="35" customWidth="1"/>
    <col min="16135" max="16135" width="13.140625" style="35" bestFit="1" customWidth="1"/>
    <col min="16136" max="16137" width="18.85546875" style="35" customWidth="1"/>
    <col min="16138" max="16138" width="14.5703125" style="35" customWidth="1"/>
    <col min="16139" max="16139" width="13.28515625" style="35" customWidth="1"/>
    <col min="16140" max="16141" width="12.140625" style="35" bestFit="1" customWidth="1"/>
    <col min="16142" max="16142" width="11.7109375" style="35" customWidth="1"/>
    <col min="16143" max="16384" width="9.140625" style="35"/>
  </cols>
  <sheetData>
    <row r="1" spans="1:20" ht="18.75">
      <c r="A1" s="33" t="s">
        <v>55</v>
      </c>
    </row>
    <row r="2" spans="1:20" s="36" customFormat="1">
      <c r="A2" s="188"/>
      <c r="B2" s="189" t="s">
        <v>56</v>
      </c>
      <c r="C2" s="190" t="s">
        <v>57</v>
      </c>
      <c r="D2" s="190" t="s">
        <v>58</v>
      </c>
      <c r="E2" s="196" t="s">
        <v>59</v>
      </c>
      <c r="F2" s="196"/>
      <c r="G2" s="196"/>
      <c r="H2" s="196"/>
      <c r="I2" s="196"/>
      <c r="J2" s="196"/>
      <c r="K2" s="196"/>
      <c r="L2" s="196"/>
      <c r="M2" s="196"/>
      <c r="N2" s="195" t="s">
        <v>60</v>
      </c>
    </row>
    <row r="3" spans="1:20" s="37" customFormat="1">
      <c r="A3" s="188"/>
      <c r="B3" s="189"/>
      <c r="C3" s="190"/>
      <c r="D3" s="190"/>
      <c r="E3" s="183" t="s">
        <v>61</v>
      </c>
      <c r="F3" s="183"/>
      <c r="G3" s="183" t="s">
        <v>62</v>
      </c>
      <c r="H3" s="183"/>
      <c r="I3" s="183" t="s">
        <v>63</v>
      </c>
      <c r="J3" s="183"/>
      <c r="K3" s="183" t="s">
        <v>64</v>
      </c>
      <c r="L3" s="183"/>
      <c r="M3" s="183" t="s">
        <v>65</v>
      </c>
      <c r="N3" s="181"/>
    </row>
    <row r="4" spans="1:20" s="39" customFormat="1" ht="12">
      <c r="A4" s="188"/>
      <c r="B4" s="189"/>
      <c r="C4" s="190"/>
      <c r="D4" s="190"/>
      <c r="E4" s="21" t="s">
        <v>66</v>
      </c>
      <c r="F4" s="21" t="s">
        <v>67</v>
      </c>
      <c r="G4" s="38" t="s">
        <v>66</v>
      </c>
      <c r="H4" s="38" t="s">
        <v>68</v>
      </c>
      <c r="I4" s="38" t="s">
        <v>66</v>
      </c>
      <c r="J4" s="38" t="s">
        <v>67</v>
      </c>
      <c r="K4" s="38" t="s">
        <v>66</v>
      </c>
      <c r="L4" s="38" t="s">
        <v>67</v>
      </c>
      <c r="M4" s="183"/>
      <c r="N4" s="182"/>
    </row>
    <row r="5" spans="1:20" ht="15.75">
      <c r="A5" s="40" t="s">
        <v>69</v>
      </c>
      <c r="B5" s="41">
        <v>9277.69</v>
      </c>
      <c r="C5" s="42">
        <v>1.75</v>
      </c>
      <c r="D5" s="43">
        <f>B5*C5</f>
        <v>16235.9575</v>
      </c>
      <c r="E5" s="44">
        <v>0.2</v>
      </c>
      <c r="F5" s="45">
        <f>D5*E5</f>
        <v>3247.1915000000004</v>
      </c>
      <c r="G5" s="46">
        <v>0.1</v>
      </c>
      <c r="H5" s="46">
        <f>D5*G5</f>
        <v>1623.5957500000002</v>
      </c>
      <c r="I5" s="46">
        <v>0.7</v>
      </c>
      <c r="J5" s="46">
        <f>D5*I5</f>
        <v>11365.170249999999</v>
      </c>
      <c r="K5" s="46">
        <f>250/100*0.9</f>
        <v>2.25</v>
      </c>
      <c r="L5" s="46">
        <f>D5*K5/12</f>
        <v>3044.2420312499999</v>
      </c>
      <c r="M5" s="47">
        <f>F5+H5+J5+L5</f>
        <v>19280.19953125</v>
      </c>
      <c r="N5" s="46">
        <f>(D5+M5)*2.2</f>
        <v>78135.545468750002</v>
      </c>
    </row>
    <row r="6" spans="1:20" ht="15.75">
      <c r="A6" s="40" t="s">
        <v>70</v>
      </c>
      <c r="B6" s="41">
        <v>9204.6</v>
      </c>
      <c r="C6" s="42">
        <v>1.65</v>
      </c>
      <c r="D6" s="43">
        <f>B6*C6</f>
        <v>15187.59</v>
      </c>
      <c r="E6" s="44">
        <v>0.2</v>
      </c>
      <c r="F6" s="45">
        <f>D6*E6</f>
        <v>3037.518</v>
      </c>
      <c r="G6" s="46">
        <v>0.1</v>
      </c>
      <c r="H6" s="46">
        <f>D6*G6</f>
        <v>1518.759</v>
      </c>
      <c r="I6" s="46">
        <v>0.7</v>
      </c>
      <c r="J6" s="46">
        <f t="shared" ref="J6:J9" si="0">D6*I6</f>
        <v>10631.313</v>
      </c>
      <c r="K6" s="46">
        <f t="shared" ref="K6" si="1">250/100*0.9</f>
        <v>2.25</v>
      </c>
      <c r="L6" s="46">
        <f t="shared" ref="L6:L9" si="2">D6*K6/12</f>
        <v>2847.6731249999998</v>
      </c>
      <c r="M6" s="47">
        <f t="shared" ref="M6:M9" si="3">F6+H6+J6+L6</f>
        <v>18035.263125000001</v>
      </c>
      <c r="N6" s="46">
        <f t="shared" ref="N6:N9" si="4">(D6+M6)*2.2</f>
        <v>73090.27687500001</v>
      </c>
    </row>
    <row r="7" spans="1:20" ht="15.75">
      <c r="A7" s="40" t="s">
        <v>71</v>
      </c>
      <c r="B7" s="41">
        <v>8997.76</v>
      </c>
      <c r="C7" s="42">
        <v>1.3</v>
      </c>
      <c r="D7" s="48">
        <f>B7*C7</f>
        <v>11697.088000000002</v>
      </c>
      <c r="E7" s="44">
        <v>0.05</v>
      </c>
      <c r="F7" s="45">
        <f>D7*E7</f>
        <v>584.85440000000006</v>
      </c>
      <c r="G7" s="46"/>
      <c r="H7" s="46">
        <f>D7*G7</f>
        <v>0</v>
      </c>
      <c r="I7" s="46">
        <v>0.7</v>
      </c>
      <c r="J7" s="46">
        <f t="shared" si="0"/>
        <v>8187.9616000000005</v>
      </c>
      <c r="K7" s="46">
        <f>250/100*0.8</f>
        <v>2</v>
      </c>
      <c r="L7" s="46">
        <f t="shared" si="2"/>
        <v>1949.5146666666669</v>
      </c>
      <c r="M7" s="47">
        <f t="shared" si="3"/>
        <v>10722.330666666669</v>
      </c>
      <c r="N7" s="46">
        <f t="shared" si="4"/>
        <v>49322.72106666668</v>
      </c>
    </row>
    <row r="8" spans="1:20" ht="15.75">
      <c r="A8" s="40" t="s">
        <v>72</v>
      </c>
      <c r="B8" s="41">
        <v>8924.1200000000008</v>
      </c>
      <c r="C8" s="42">
        <v>1.3</v>
      </c>
      <c r="D8" s="48">
        <f>B8*C8</f>
        <v>11601.356000000002</v>
      </c>
      <c r="E8" s="44">
        <v>0.2</v>
      </c>
      <c r="F8" s="45">
        <f>D8*E8</f>
        <v>2320.2712000000006</v>
      </c>
      <c r="G8" s="46"/>
      <c r="H8" s="46">
        <f>D8*G8</f>
        <v>0</v>
      </c>
      <c r="I8" s="46">
        <v>0.7</v>
      </c>
      <c r="J8" s="46">
        <f t="shared" si="0"/>
        <v>8120.9492000000009</v>
      </c>
      <c r="K8" s="46">
        <f t="shared" ref="K8:K9" si="5">250/100*0.8</f>
        <v>2</v>
      </c>
      <c r="L8" s="46">
        <f t="shared" si="2"/>
        <v>1933.5593333333336</v>
      </c>
      <c r="M8" s="47">
        <f t="shared" si="3"/>
        <v>12374.779733333336</v>
      </c>
      <c r="N8" s="46">
        <f t="shared" si="4"/>
        <v>52747.498613333344</v>
      </c>
    </row>
    <row r="9" spans="1:20" ht="15.75">
      <c r="A9" s="40" t="s">
        <v>73</v>
      </c>
      <c r="B9" s="41">
        <v>9047.8700000000008</v>
      </c>
      <c r="C9" s="42">
        <v>1.25</v>
      </c>
      <c r="D9" s="48">
        <f>B9*C9</f>
        <v>11309.837500000001</v>
      </c>
      <c r="E9" s="44">
        <v>0.05</v>
      </c>
      <c r="F9" s="45">
        <f>D9*E9</f>
        <v>565.49187500000005</v>
      </c>
      <c r="G9" s="46"/>
      <c r="H9" s="46">
        <f>D9*G9</f>
        <v>0</v>
      </c>
      <c r="I9" s="46">
        <v>0.7</v>
      </c>
      <c r="J9" s="46">
        <f t="shared" si="0"/>
        <v>7916.8862500000005</v>
      </c>
      <c r="K9" s="46">
        <f t="shared" si="5"/>
        <v>2</v>
      </c>
      <c r="L9" s="46">
        <f t="shared" si="2"/>
        <v>1884.9729166666668</v>
      </c>
      <c r="M9" s="47">
        <f t="shared" si="3"/>
        <v>10367.351041666669</v>
      </c>
      <c r="N9" s="46">
        <f t="shared" si="4"/>
        <v>47689.814791666679</v>
      </c>
    </row>
    <row r="10" spans="1:20" s="49" customFormat="1" ht="15.75">
      <c r="B10" s="50"/>
      <c r="C10" s="50"/>
      <c r="D10" s="51"/>
      <c r="E10" s="50"/>
      <c r="F10" s="50"/>
      <c r="G10" s="50"/>
      <c r="H10" s="50"/>
      <c r="I10" s="50"/>
      <c r="J10" s="50"/>
      <c r="K10" s="50"/>
      <c r="L10" s="50"/>
      <c r="M10" s="50"/>
      <c r="N10" s="50"/>
    </row>
    <row r="11" spans="1:20" ht="18.75">
      <c r="A11" s="33" t="s">
        <v>74</v>
      </c>
    </row>
    <row r="12" spans="1:20" s="36" customFormat="1">
      <c r="A12" s="188"/>
      <c r="B12" s="189" t="s">
        <v>56</v>
      </c>
      <c r="C12" s="190" t="s">
        <v>57</v>
      </c>
      <c r="D12" s="190" t="s">
        <v>58</v>
      </c>
      <c r="E12" s="196" t="s">
        <v>59</v>
      </c>
      <c r="F12" s="196"/>
      <c r="G12" s="196"/>
      <c r="H12" s="196"/>
      <c r="I12" s="196"/>
      <c r="J12" s="196"/>
      <c r="K12" s="196"/>
      <c r="L12" s="196"/>
      <c r="M12" s="196"/>
      <c r="N12" s="195" t="s">
        <v>60</v>
      </c>
      <c r="P12" s="177" t="s">
        <v>75</v>
      </c>
      <c r="R12" s="52"/>
      <c r="S12" s="52"/>
    </row>
    <row r="13" spans="1:20" s="37" customFormat="1">
      <c r="A13" s="188"/>
      <c r="B13" s="189"/>
      <c r="C13" s="190"/>
      <c r="D13" s="190"/>
      <c r="E13" s="183" t="s">
        <v>61</v>
      </c>
      <c r="F13" s="183"/>
      <c r="G13" s="183" t="s">
        <v>62</v>
      </c>
      <c r="H13" s="183"/>
      <c r="I13" s="183" t="s">
        <v>63</v>
      </c>
      <c r="J13" s="183"/>
      <c r="K13" s="183" t="s">
        <v>64</v>
      </c>
      <c r="L13" s="183"/>
      <c r="M13" s="183" t="s">
        <v>65</v>
      </c>
      <c r="N13" s="181"/>
      <c r="P13" s="177"/>
      <c r="R13" s="52"/>
      <c r="S13" s="52" t="s">
        <v>76</v>
      </c>
    </row>
    <row r="14" spans="1:20" s="39" customFormat="1">
      <c r="A14" s="188"/>
      <c r="B14" s="189"/>
      <c r="C14" s="190"/>
      <c r="D14" s="190"/>
      <c r="E14" s="21" t="s">
        <v>66</v>
      </c>
      <c r="F14" s="21" t="s">
        <v>67</v>
      </c>
      <c r="G14" s="38" t="s">
        <v>66</v>
      </c>
      <c r="H14" s="38" t="s">
        <v>68</v>
      </c>
      <c r="I14" s="38" t="s">
        <v>66</v>
      </c>
      <c r="J14" s="38" t="s">
        <v>67</v>
      </c>
      <c r="K14" s="38" t="s">
        <v>66</v>
      </c>
      <c r="L14" s="38" t="s">
        <v>67</v>
      </c>
      <c r="M14" s="183"/>
      <c r="N14" s="182"/>
      <c r="P14" s="177"/>
      <c r="Q14" s="53" t="s">
        <v>77</v>
      </c>
      <c r="R14" s="54" t="s">
        <v>78</v>
      </c>
      <c r="S14" s="52">
        <v>40</v>
      </c>
      <c r="T14" s="39">
        <v>60</v>
      </c>
    </row>
    <row r="15" spans="1:20" ht="15.75">
      <c r="A15" s="40" t="s">
        <v>69</v>
      </c>
      <c r="B15" s="41">
        <v>9277.69</v>
      </c>
      <c r="C15" s="42">
        <v>1.75</v>
      </c>
      <c r="D15" s="43">
        <f>B15*C15</f>
        <v>16235.9575</v>
      </c>
      <c r="E15" s="44">
        <v>0.2</v>
      </c>
      <c r="F15" s="45">
        <f>D15*E15</f>
        <v>3247.1915000000004</v>
      </c>
      <c r="G15" s="46">
        <v>0.1</v>
      </c>
      <c r="H15" s="46">
        <f>D15*G15</f>
        <v>1623.5957500000002</v>
      </c>
      <c r="I15" s="46">
        <v>0.7</v>
      </c>
      <c r="J15" s="46">
        <f>D15*I15</f>
        <v>11365.170249999999</v>
      </c>
      <c r="K15" s="46">
        <f>250/100*0.88</f>
        <v>2.2000000000000002</v>
      </c>
      <c r="L15" s="46">
        <f>D15*K15*2.2</f>
        <v>78582.034300000014</v>
      </c>
      <c r="M15" s="47">
        <f>F15+H15+J15+L15</f>
        <v>94817.991800000018</v>
      </c>
      <c r="N15" s="46">
        <f>(D15+M15)*2.2</f>
        <v>244318.68846000006</v>
      </c>
      <c r="P15" s="55">
        <f>M15-F15-H15</f>
        <v>89947.204550000024</v>
      </c>
      <c r="Q15" s="55">
        <f>P15/100*40*1.05</f>
        <v>37777.825911000014</v>
      </c>
      <c r="R15" s="55">
        <f>P15*0.6*1.05</f>
        <v>56666.738866500018</v>
      </c>
      <c r="S15" s="55">
        <f>Q15/40</f>
        <v>944.44564777500034</v>
      </c>
      <c r="T15" s="55">
        <f>R15/60</f>
        <v>944.44564777500034</v>
      </c>
    </row>
    <row r="16" spans="1:20" ht="15.75">
      <c r="A16" s="40" t="s">
        <v>70</v>
      </c>
      <c r="B16" s="41">
        <v>9204.6</v>
      </c>
      <c r="C16" s="42">
        <v>1.65</v>
      </c>
      <c r="D16" s="43">
        <f>B16*C16</f>
        <v>15187.59</v>
      </c>
      <c r="E16" s="44">
        <v>0.2</v>
      </c>
      <c r="F16" s="45">
        <f>D16*E16</f>
        <v>3037.518</v>
      </c>
      <c r="G16" s="46">
        <v>0.1</v>
      </c>
      <c r="H16" s="46">
        <f>D16*G16</f>
        <v>1518.759</v>
      </c>
      <c r="I16" s="46">
        <v>0.7</v>
      </c>
      <c r="J16" s="46">
        <f t="shared" ref="J16:J19" si="6">D16*I16</f>
        <v>10631.313</v>
      </c>
      <c r="K16" s="46">
        <f>250/100*0.88</f>
        <v>2.2000000000000002</v>
      </c>
      <c r="L16" s="46">
        <f>D16*K16*2.2</f>
        <v>73507.935600000012</v>
      </c>
      <c r="M16" s="47">
        <f t="shared" ref="M16:M19" si="7">F16+H16+J16+L16</f>
        <v>88695.525600000008</v>
      </c>
      <c r="N16" s="46">
        <f t="shared" ref="N16:N19" si="8">(D16+M16)*2.2</f>
        <v>228542.85432000004</v>
      </c>
      <c r="P16" s="55">
        <f t="shared" ref="P16:P19" si="9">M16-F16-H16</f>
        <v>84139.248600000006</v>
      </c>
      <c r="Q16" s="55">
        <f t="shared" ref="Q16:Q19" si="10">P16/100*40*1.05</f>
        <v>35338.484412000005</v>
      </c>
      <c r="R16" s="55">
        <f t="shared" ref="R16:R19" si="11">P16*0.6*1.05</f>
        <v>53007.726618000008</v>
      </c>
      <c r="S16" s="55">
        <f t="shared" ref="S16:S19" si="12">Q16/40</f>
        <v>883.46211030000018</v>
      </c>
      <c r="T16" s="55">
        <f t="shared" ref="T16:T19" si="13">R16/60</f>
        <v>883.46211030000018</v>
      </c>
    </row>
    <row r="17" spans="1:24" ht="15.75">
      <c r="A17" s="40" t="s">
        <v>71</v>
      </c>
      <c r="B17" s="41">
        <v>8997.76</v>
      </c>
      <c r="C17" s="42">
        <v>1.3</v>
      </c>
      <c r="D17" s="48">
        <f>B17*C17</f>
        <v>11697.088000000002</v>
      </c>
      <c r="E17" s="44">
        <v>0.05</v>
      </c>
      <c r="F17" s="45">
        <f>D17*E17</f>
        <v>584.85440000000006</v>
      </c>
      <c r="G17" s="46"/>
      <c r="H17" s="46">
        <f>D17*G17</f>
        <v>0</v>
      </c>
      <c r="I17" s="46">
        <v>0.7</v>
      </c>
      <c r="J17" s="46">
        <f t="shared" si="6"/>
        <v>8187.9616000000005</v>
      </c>
      <c r="K17" s="46">
        <f t="shared" ref="K17:K19" si="14">250/100*0.88</f>
        <v>2.2000000000000002</v>
      </c>
      <c r="L17" s="46">
        <f t="shared" ref="L17:L19" si="15">D17*K17*2.2</f>
        <v>56613.905920000012</v>
      </c>
      <c r="M17" s="47">
        <f t="shared" si="7"/>
        <v>65386.721920000011</v>
      </c>
      <c r="N17" s="46">
        <f t="shared" si="8"/>
        <v>169584.38182400004</v>
      </c>
      <c r="P17" s="55">
        <f t="shared" si="9"/>
        <v>64801.867520000014</v>
      </c>
      <c r="Q17" s="55">
        <f t="shared" si="10"/>
        <v>27216.784358400007</v>
      </c>
      <c r="R17" s="55">
        <f t="shared" si="11"/>
        <v>40825.176537600011</v>
      </c>
      <c r="S17" s="55">
        <f t="shared" si="12"/>
        <v>680.41960896000023</v>
      </c>
      <c r="T17" s="55">
        <f t="shared" si="13"/>
        <v>680.41960896000023</v>
      </c>
    </row>
    <row r="18" spans="1:24" ht="15.75">
      <c r="A18" s="40" t="s">
        <v>72</v>
      </c>
      <c r="B18" s="41">
        <v>8924.1200000000008</v>
      </c>
      <c r="C18" s="42">
        <v>1.3</v>
      </c>
      <c r="D18" s="48">
        <f>B18*C18</f>
        <v>11601.356000000002</v>
      </c>
      <c r="E18" s="44">
        <v>0.2</v>
      </c>
      <c r="F18" s="45">
        <f>D18*E18</f>
        <v>2320.2712000000006</v>
      </c>
      <c r="G18" s="46"/>
      <c r="H18" s="46">
        <f>D18*G18</f>
        <v>0</v>
      </c>
      <c r="I18" s="46">
        <v>0.7</v>
      </c>
      <c r="J18" s="46">
        <f t="shared" si="6"/>
        <v>8120.9492000000009</v>
      </c>
      <c r="K18" s="46">
        <f t="shared" si="14"/>
        <v>2.2000000000000002</v>
      </c>
      <c r="L18" s="46">
        <f t="shared" si="15"/>
        <v>56150.563040000015</v>
      </c>
      <c r="M18" s="47">
        <f t="shared" si="7"/>
        <v>66591.783440000014</v>
      </c>
      <c r="N18" s="46">
        <f t="shared" si="8"/>
        <v>172024.90676800004</v>
      </c>
      <c r="P18" s="55">
        <f t="shared" si="9"/>
        <v>64271.512240000011</v>
      </c>
      <c r="Q18" s="55">
        <f t="shared" si="10"/>
        <v>26994.035140800006</v>
      </c>
      <c r="R18" s="55">
        <f t="shared" si="11"/>
        <v>40491.052711200005</v>
      </c>
      <c r="S18" s="55">
        <f t="shared" si="12"/>
        <v>674.85087852000015</v>
      </c>
      <c r="T18" s="55">
        <f t="shared" si="13"/>
        <v>674.85087852000004</v>
      </c>
    </row>
    <row r="19" spans="1:24" ht="15.75">
      <c r="A19" s="40" t="s">
        <v>73</v>
      </c>
      <c r="B19" s="41">
        <v>9047.8700000000008</v>
      </c>
      <c r="C19" s="42">
        <v>1.25</v>
      </c>
      <c r="D19" s="48">
        <f>B19*C19</f>
        <v>11309.837500000001</v>
      </c>
      <c r="E19" s="44">
        <v>0.05</v>
      </c>
      <c r="F19" s="45">
        <f>D19*E19</f>
        <v>565.49187500000005</v>
      </c>
      <c r="G19" s="46"/>
      <c r="H19" s="46">
        <f>D19*G19</f>
        <v>0</v>
      </c>
      <c r="I19" s="46">
        <v>0.7</v>
      </c>
      <c r="J19" s="46">
        <f t="shared" si="6"/>
        <v>7916.8862500000005</v>
      </c>
      <c r="K19" s="46">
        <f t="shared" si="14"/>
        <v>2.2000000000000002</v>
      </c>
      <c r="L19" s="46">
        <f t="shared" si="15"/>
        <v>54739.613500000014</v>
      </c>
      <c r="M19" s="47">
        <f t="shared" si="7"/>
        <v>63221.991625000017</v>
      </c>
      <c r="N19" s="46">
        <f t="shared" si="8"/>
        <v>163970.02407500005</v>
      </c>
      <c r="P19" s="55">
        <f t="shared" si="9"/>
        <v>62656.499750000017</v>
      </c>
      <c r="Q19" s="55">
        <f t="shared" si="10"/>
        <v>26315.729895000008</v>
      </c>
      <c r="R19" s="55">
        <f t="shared" si="11"/>
        <v>39473.59484250001</v>
      </c>
      <c r="S19" s="55">
        <f t="shared" si="12"/>
        <v>657.89324737500021</v>
      </c>
      <c r="T19" s="55">
        <f t="shared" si="13"/>
        <v>657.89324737500021</v>
      </c>
    </row>
    <row r="22" spans="1:24" ht="18.75">
      <c r="A22" s="33" t="s">
        <v>79</v>
      </c>
    </row>
    <row r="23" spans="1:24" s="36" customFormat="1">
      <c r="A23" s="188"/>
      <c r="B23" s="189" t="s">
        <v>56</v>
      </c>
      <c r="C23" s="190" t="s">
        <v>57</v>
      </c>
      <c r="D23" s="191" t="s">
        <v>58</v>
      </c>
      <c r="E23" s="192" t="s">
        <v>59</v>
      </c>
      <c r="F23" s="193"/>
      <c r="G23" s="193"/>
      <c r="H23" s="193"/>
      <c r="I23" s="193"/>
      <c r="J23" s="193"/>
      <c r="K23" s="193"/>
      <c r="L23" s="193"/>
      <c r="M23" s="193"/>
      <c r="N23" s="193"/>
      <c r="O23" s="194"/>
      <c r="P23" s="187" t="s">
        <v>60</v>
      </c>
      <c r="R23" s="177" t="s">
        <v>80</v>
      </c>
      <c r="V23" s="177"/>
    </row>
    <row r="24" spans="1:24" s="36" customFormat="1">
      <c r="A24" s="188"/>
      <c r="B24" s="189"/>
      <c r="C24" s="190"/>
      <c r="D24" s="190"/>
      <c r="E24" s="178" t="s">
        <v>81</v>
      </c>
      <c r="F24" s="179"/>
      <c r="G24" s="179"/>
      <c r="H24" s="179"/>
      <c r="I24" s="178" t="s">
        <v>82</v>
      </c>
      <c r="J24" s="179"/>
      <c r="K24" s="179"/>
      <c r="L24" s="179"/>
      <c r="M24" s="179"/>
      <c r="N24" s="180"/>
      <c r="O24" s="181" t="s">
        <v>65</v>
      </c>
      <c r="P24" s="181"/>
      <c r="R24" s="177"/>
      <c r="V24" s="177"/>
    </row>
    <row r="25" spans="1:24" s="37" customFormat="1">
      <c r="A25" s="188"/>
      <c r="B25" s="189"/>
      <c r="C25" s="190"/>
      <c r="D25" s="190"/>
      <c r="E25" s="183" t="s">
        <v>61</v>
      </c>
      <c r="F25" s="183"/>
      <c r="G25" s="183" t="s">
        <v>62</v>
      </c>
      <c r="H25" s="184"/>
      <c r="I25" s="185" t="s">
        <v>83</v>
      </c>
      <c r="J25" s="185"/>
      <c r="K25" s="185" t="s">
        <v>84</v>
      </c>
      <c r="L25" s="185"/>
      <c r="M25" s="186" t="s">
        <v>85</v>
      </c>
      <c r="N25" s="183"/>
      <c r="O25" s="181"/>
      <c r="P25" s="181"/>
      <c r="R25" s="177"/>
      <c r="V25" s="177"/>
    </row>
    <row r="26" spans="1:24" s="39" customFormat="1" ht="12">
      <c r="A26" s="188"/>
      <c r="B26" s="189"/>
      <c r="C26" s="190"/>
      <c r="D26" s="190"/>
      <c r="E26" s="21" t="s">
        <v>66</v>
      </c>
      <c r="F26" s="21" t="s">
        <v>67</v>
      </c>
      <c r="G26" s="38" t="s">
        <v>66</v>
      </c>
      <c r="H26" s="56" t="s">
        <v>68</v>
      </c>
      <c r="I26" s="38" t="s">
        <v>87</v>
      </c>
      <c r="J26" s="38" t="s">
        <v>88</v>
      </c>
      <c r="K26" s="57" t="s">
        <v>66</v>
      </c>
      <c r="L26" s="57" t="s">
        <v>67</v>
      </c>
      <c r="M26" s="58" t="s">
        <v>66</v>
      </c>
      <c r="N26" s="38" t="s">
        <v>67</v>
      </c>
      <c r="O26" s="182"/>
      <c r="P26" s="182"/>
      <c r="Q26" s="39" t="s">
        <v>86</v>
      </c>
      <c r="R26" s="177"/>
      <c r="S26" s="39" t="s">
        <v>86</v>
      </c>
      <c r="V26" s="177"/>
    </row>
    <row r="27" spans="1:24" ht="15.75">
      <c r="A27" s="40" t="s">
        <v>69</v>
      </c>
      <c r="B27" s="41">
        <v>9097.2900000000009</v>
      </c>
      <c r="C27" s="42">
        <v>1.75</v>
      </c>
      <c r="D27" s="43">
        <f>B27*C27</f>
        <v>15920.257500000002</v>
      </c>
      <c r="E27" s="44">
        <v>0.2</v>
      </c>
      <c r="F27" s="45">
        <f>D27*E27</f>
        <v>3184.0515000000005</v>
      </c>
      <c r="G27" s="46">
        <v>0.1</v>
      </c>
      <c r="H27" s="59">
        <f>D27*G27</f>
        <v>1592.0257500000002</v>
      </c>
      <c r="I27" s="46" t="e">
        <f t="shared" ref="I27:I29" si="16">R27</f>
        <v>#REF!</v>
      </c>
      <c r="J27" s="46">
        <f>T27</f>
        <v>48166.728036525019</v>
      </c>
      <c r="K27" s="60"/>
      <c r="L27" s="60"/>
      <c r="M27" s="61"/>
      <c r="N27" s="46">
        <f>D27*M27/12</f>
        <v>0</v>
      </c>
      <c r="O27" s="47" t="e">
        <f t="shared" ref="O27:O30" si="17">F27+H27+J27+N27+I27</f>
        <v>#REF!</v>
      </c>
      <c r="P27" s="46" t="e">
        <f>(D27+O27)*2.2</f>
        <v>#REF!</v>
      </c>
      <c r="Q27" s="35" t="e">
        <f>л!#REF!</f>
        <v>#REF!</v>
      </c>
      <c r="R27" s="55" t="e">
        <f>Q15/40*Q27</f>
        <v>#REF!</v>
      </c>
      <c r="S27" s="35">
        <f>'1'!E51</f>
        <v>51</v>
      </c>
      <c r="T27" s="55">
        <f>S15*S27</f>
        <v>48166.728036525019</v>
      </c>
      <c r="U27" s="55" t="e">
        <f>R27+T27</f>
        <v>#REF!</v>
      </c>
      <c r="V27" s="55"/>
      <c r="W27" s="55"/>
      <c r="X27" s="55"/>
    </row>
    <row r="28" spans="1:24" ht="15.75">
      <c r="A28" s="40" t="s">
        <v>70</v>
      </c>
      <c r="B28" s="41">
        <v>9204.6</v>
      </c>
      <c r="C28" s="42">
        <v>1.65</v>
      </c>
      <c r="D28" s="43">
        <f>B28*C28</f>
        <v>15187.59</v>
      </c>
      <c r="E28" s="44">
        <v>0.2</v>
      </c>
      <c r="F28" s="45">
        <f>D28*E28</f>
        <v>3037.518</v>
      </c>
      <c r="G28" s="46">
        <v>0.1</v>
      </c>
      <c r="H28" s="59">
        <f>D28*G28</f>
        <v>1518.759</v>
      </c>
      <c r="I28" s="46" t="e">
        <f t="shared" si="16"/>
        <v>#REF!</v>
      </c>
      <c r="J28" s="46">
        <f t="shared" ref="J28:J31" si="18">T28</f>
        <v>53007.726618000008</v>
      </c>
      <c r="K28" s="60"/>
      <c r="L28" s="60"/>
      <c r="M28" s="61"/>
      <c r="N28" s="46">
        <f>D28*M28/12</f>
        <v>0</v>
      </c>
      <c r="O28" s="47" t="e">
        <f t="shared" si="17"/>
        <v>#REF!</v>
      </c>
      <c r="P28" s="46" t="e">
        <f>(D28+O28)*2.2</f>
        <v>#REF!</v>
      </c>
      <c r="Q28" s="35" t="e">
        <f>у!#REF!</f>
        <v>#REF!</v>
      </c>
      <c r="R28" s="55" t="e">
        <f t="shared" ref="R28:R29" si="19">Q16/40*Q28</f>
        <v>#REF!</v>
      </c>
      <c r="S28" s="35">
        <f>'1'!E83</f>
        <v>60</v>
      </c>
      <c r="T28" s="55">
        <f>S16*S28</f>
        <v>53007.726618000008</v>
      </c>
      <c r="U28" s="55" t="e">
        <f t="shared" ref="U28:U31" si="20">R28+T28</f>
        <v>#REF!</v>
      </c>
      <c r="V28" s="55"/>
      <c r="W28" s="55"/>
      <c r="X28" s="55"/>
    </row>
    <row r="29" spans="1:24" ht="15.75">
      <c r="A29" s="40" t="s">
        <v>71</v>
      </c>
      <c r="B29" s="41">
        <v>8997.76</v>
      </c>
      <c r="C29" s="42">
        <v>1.3</v>
      </c>
      <c r="D29" s="48">
        <f>B29*C29</f>
        <v>11697.088000000002</v>
      </c>
      <c r="E29" s="44">
        <v>7.0000000000000007E-2</v>
      </c>
      <c r="F29" s="45">
        <f>D29*E29</f>
        <v>818.79616000000021</v>
      </c>
      <c r="G29" s="46"/>
      <c r="H29" s="59">
        <f>D29*G29</f>
        <v>0</v>
      </c>
      <c r="I29" s="46" t="e">
        <f t="shared" si="16"/>
        <v>#REF!</v>
      </c>
      <c r="J29" s="46">
        <f t="shared" si="18"/>
        <v>35381.819665920011</v>
      </c>
      <c r="K29" s="60"/>
      <c r="L29" s="60"/>
      <c r="M29" s="61"/>
      <c r="N29" s="46">
        <f>D29*M29/12</f>
        <v>0</v>
      </c>
      <c r="O29" s="47" t="e">
        <f t="shared" si="17"/>
        <v>#REF!</v>
      </c>
      <c r="P29" s="46" t="e">
        <f>(D29+O29)*2.2</f>
        <v>#REF!</v>
      </c>
      <c r="Q29" s="35" t="e">
        <f>в!#REF!</f>
        <v>#REF!</v>
      </c>
      <c r="R29" s="55" t="e">
        <f t="shared" si="19"/>
        <v>#REF!</v>
      </c>
      <c r="S29" s="35">
        <f>'1'!E147</f>
        <v>52</v>
      </c>
      <c r="T29" s="55">
        <f t="shared" ref="T29:T31" si="21">R17/60*S29</f>
        <v>35381.819665920011</v>
      </c>
      <c r="U29" s="55" t="e">
        <f t="shared" si="20"/>
        <v>#REF!</v>
      </c>
      <c r="V29" s="55"/>
      <c r="W29" s="55"/>
      <c r="X29" s="55"/>
    </row>
    <row r="30" spans="1:24" ht="15.75">
      <c r="A30" s="40" t="s">
        <v>72</v>
      </c>
      <c r="B30" s="41">
        <v>8629.61</v>
      </c>
      <c r="C30" s="42">
        <v>1.3</v>
      </c>
      <c r="D30" s="48">
        <f>B30*C30</f>
        <v>11218.493</v>
      </c>
      <c r="E30" s="44">
        <v>0.2</v>
      </c>
      <c r="F30" s="45">
        <f>D30*E30</f>
        <v>2243.6986000000002</v>
      </c>
      <c r="G30" s="46"/>
      <c r="H30" s="59">
        <f>D30*G30</f>
        <v>0</v>
      </c>
      <c r="I30" s="46" t="e">
        <f>R30</f>
        <v>#REF!</v>
      </c>
      <c r="J30" s="46">
        <f t="shared" si="18"/>
        <v>35092.245683040004</v>
      </c>
      <c r="K30" s="60"/>
      <c r="L30" s="60"/>
      <c r="M30" s="61"/>
      <c r="N30" s="46">
        <f>D30*M30/12</f>
        <v>0</v>
      </c>
      <c r="O30" s="47" t="e">
        <f t="shared" si="17"/>
        <v>#REF!</v>
      </c>
      <c r="P30" s="46" t="e">
        <f>(D30+O30)*2.2</f>
        <v>#REF!</v>
      </c>
      <c r="Q30" s="35" t="e">
        <f>к!#REF!</f>
        <v>#REF!</v>
      </c>
      <c r="R30" s="55" t="e">
        <f>S18*Q30</f>
        <v>#REF!</v>
      </c>
      <c r="S30" s="35">
        <f>'1'!E147</f>
        <v>52</v>
      </c>
      <c r="T30" s="55">
        <f t="shared" si="21"/>
        <v>35092.245683040004</v>
      </c>
      <c r="U30" s="55" t="e">
        <f t="shared" si="20"/>
        <v>#REF!</v>
      </c>
      <c r="V30" s="55"/>
      <c r="W30" s="55"/>
      <c r="X30" s="55"/>
    </row>
    <row r="31" spans="1:24" ht="15.75">
      <c r="A31" s="40" t="s">
        <v>73</v>
      </c>
      <c r="B31" s="41">
        <v>8152.99</v>
      </c>
      <c r="C31" s="42">
        <v>1.25</v>
      </c>
      <c r="D31" s="48">
        <f>B31*C31</f>
        <v>10191.237499999999</v>
      </c>
      <c r="E31" s="44">
        <v>0.2</v>
      </c>
      <c r="F31" s="45">
        <f>D31*E31</f>
        <v>2038.2474999999999</v>
      </c>
      <c r="G31" s="46"/>
      <c r="H31" s="59">
        <f>D31*G31</f>
        <v>0</v>
      </c>
      <c r="I31" s="46" t="e">
        <f>R31</f>
        <v>#REF!</v>
      </c>
      <c r="J31" s="46">
        <f t="shared" si="18"/>
        <v>37499.915100375016</v>
      </c>
      <c r="K31" s="60"/>
      <c r="L31" s="60"/>
      <c r="M31" s="61"/>
      <c r="N31" s="46">
        <f>D31*M31/12</f>
        <v>0</v>
      </c>
      <c r="O31" s="47" t="e">
        <f>F31+H31+J31+N31+I31</f>
        <v>#REF!</v>
      </c>
      <c r="P31" s="46" t="e">
        <f>(D31+O31)*2.2</f>
        <v>#REF!</v>
      </c>
      <c r="Q31" s="77" t="e">
        <f>ц!#REF!</f>
        <v>#REF!</v>
      </c>
      <c r="R31" s="55" t="e">
        <f>S19*Q31</f>
        <v>#REF!</v>
      </c>
      <c r="S31" s="35">
        <f>'1'!E179</f>
        <v>57</v>
      </c>
      <c r="T31" s="55">
        <f t="shared" si="21"/>
        <v>37499.915100375016</v>
      </c>
      <c r="U31" s="55" t="e">
        <f t="shared" si="20"/>
        <v>#REF!</v>
      </c>
      <c r="V31" s="55"/>
      <c r="W31" s="55"/>
      <c r="X31" s="55"/>
    </row>
  </sheetData>
  <mergeCells count="39">
    <mergeCell ref="N2:N4"/>
    <mergeCell ref="E3:F3"/>
    <mergeCell ref="G3:H3"/>
    <mergeCell ref="I3:J3"/>
    <mergeCell ref="K3:L3"/>
    <mergeCell ref="M3:M4"/>
    <mergeCell ref="A12:A14"/>
    <mergeCell ref="B12:B14"/>
    <mergeCell ref="C12:C14"/>
    <mergeCell ref="D12:D14"/>
    <mergeCell ref="E12:M12"/>
    <mergeCell ref="A2:A4"/>
    <mergeCell ref="B2:B4"/>
    <mergeCell ref="C2:C4"/>
    <mergeCell ref="D2:D4"/>
    <mergeCell ref="E2:M2"/>
    <mergeCell ref="N12:N14"/>
    <mergeCell ref="P12:P14"/>
    <mergeCell ref="E13:F13"/>
    <mergeCell ref="G13:H13"/>
    <mergeCell ref="I13:J13"/>
    <mergeCell ref="K13:L13"/>
    <mergeCell ref="M13:M14"/>
    <mergeCell ref="A23:A26"/>
    <mergeCell ref="B23:B26"/>
    <mergeCell ref="C23:C26"/>
    <mergeCell ref="D23:D26"/>
    <mergeCell ref="E23:O23"/>
    <mergeCell ref="R23:R26"/>
    <mergeCell ref="V23:V26"/>
    <mergeCell ref="E24:H24"/>
    <mergeCell ref="I24:N24"/>
    <mergeCell ref="O24:O26"/>
    <mergeCell ref="E25:F25"/>
    <mergeCell ref="G25:H25"/>
    <mergeCell ref="I25:J25"/>
    <mergeCell ref="K25:L25"/>
    <mergeCell ref="M25:N25"/>
    <mergeCell ref="P23:P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1</vt:lpstr>
      <vt:lpstr>л</vt:lpstr>
      <vt:lpstr>у</vt:lpstr>
      <vt:lpstr>в</vt:lpstr>
      <vt:lpstr>к</vt:lpstr>
      <vt:lpstr>ц</vt:lpstr>
      <vt:lpstr>2</vt:lpstr>
      <vt:lpstr>фот</vt:lpstr>
      <vt:lpstr>'1'!Область_печати</vt:lpstr>
      <vt:lpstr>'2'!Область_печати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2017-07-13T05:45:27Z</dcterms:modified>
</cp:coreProperties>
</file>