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ейскурант" sheetId="1" state="visible" r:id="rId1"/>
    <sheet name="Оформление документов" sheetId="2" state="visible" r:id="rId2"/>
    <sheet name="Гроб+доставка" sheetId="3" state="visible" r:id="rId3"/>
    <sheet name="Инвентарная табличка" sheetId="4" state="visible" r:id="rId4"/>
    <sheet name="Перевозка тела" sheetId="5" state="visible" r:id="rId5"/>
    <sheet name="экскаватор" sheetId="6" state="hidden" r:id="rId6"/>
    <sheet name="Доставка" sheetId="7" state="hidden" r:id="rId7"/>
    <sheet name="Погребение" sheetId="8" state="visible" r:id="rId8"/>
  </sheets>
  <definedNames>
    <definedName name="_xlnm.Print_Area" localSheetId="0">прейскурант!$A$1:$D$32</definedName>
    <definedName name="_xlnm.Print_Area" localSheetId="1">'Оформление документов'!$A$1:$J$26</definedName>
    <definedName name="_xlnm.Print_Area" localSheetId="2">Гроб+доставка!$A$1:$J$33</definedName>
    <definedName name="_xlnm.Print_Area" localSheetId="3">'Инвентарная табличка'!$A$1:$I$24</definedName>
    <definedName name="_xlnm.Print_Area" localSheetId="4">'Перевозка тела'!$A$1:$I$30</definedName>
    <definedName name="_xlnm.Print_Area" localSheetId="5">экскаватор!$A$1:$I$46</definedName>
    <definedName name="_xlnm.Print_Area" localSheetId="6">Доставка!$A$1:$I$22</definedName>
    <definedName name="_xlnm.Print_Area" localSheetId="7">Погребение!$A$1:$I$22</definedName>
  </definedNames>
  <calcPr/>
</workbook>
</file>

<file path=xl/sharedStrings.xml><?xml version="1.0" encoding="utf-8"?>
<sst xmlns="http://schemas.openxmlformats.org/spreadsheetml/2006/main" count="169" uniqueCount="169">
  <si>
    <t>Приложение</t>
  </si>
  <si>
    <t>УТВЕРЖДЕНА</t>
  </si>
  <si>
    <t xml:space="preserve">решением Совета </t>
  </si>
  <si>
    <t xml:space="preserve">муниципального образования</t>
  </si>
  <si>
    <t xml:space="preserve">Ленинградский муниципальный округ</t>
  </si>
  <si>
    <t xml:space="preserve">Краснодарского края</t>
  </si>
  <si>
    <t xml:space="preserve">от 20.02.2025 г. № 20</t>
  </si>
  <si>
    <t>Стоимость</t>
  </si>
  <si>
    <t xml:space="preserve"> гарантированного перечня услуг по погребению,</t>
  </si>
  <si>
    <t xml:space="preserve">оказываемых  на территории Ленинградского муниципального округа</t>
  </si>
  <si>
    <t xml:space="preserve">с 1 февраля 2025 года</t>
  </si>
  <si>
    <t xml:space="preserve">N п/п</t>
  </si>
  <si>
    <t xml:space="preserve">Наименование услуги</t>
  </si>
  <si>
    <t xml:space="preserve">Стоимость услуг, рублей</t>
  </si>
  <si>
    <t xml:space="preserve">Оформление документов, необходимых для погребения</t>
  </si>
  <si>
    <t xml:space="preserve">Предоставление и доставка гроба и других предметов, необходимых для погребения</t>
  </si>
  <si>
    <t xml:space="preserve">Перевозка тела (останков) умершего (погибшего) на кладбище (в крематорий)</t>
  </si>
  <si>
    <t xml:space="preserve">Погребение (кремация с последующей выдачи урны с прахом)</t>
  </si>
  <si>
    <t>ИТОГО</t>
  </si>
  <si>
    <t xml:space="preserve">Заместитель главы</t>
  </si>
  <si>
    <t>Ленинградского</t>
  </si>
  <si>
    <t xml:space="preserve">муниципального округа</t>
  </si>
  <si>
    <t xml:space="preserve">С.Н. Шмаровоз</t>
  </si>
  <si>
    <t xml:space="preserve">Приложение 1</t>
  </si>
  <si>
    <t xml:space="preserve">к стоимости гарантированного перечня </t>
  </si>
  <si>
    <t xml:space="preserve">услуг по погребению, оказываемых </t>
  </si>
  <si>
    <t xml:space="preserve">на территории Ленинградского</t>
  </si>
  <si>
    <t xml:space="preserve">№ п/п</t>
  </si>
  <si>
    <t xml:space="preserve">Наименование  затрат</t>
  </si>
  <si>
    <t>Обоснование</t>
  </si>
  <si>
    <t xml:space="preserve">Расчет </t>
  </si>
  <si>
    <t>Руб.</t>
  </si>
  <si>
    <t xml:space="preserve">Заработная плата</t>
  </si>
  <si>
    <t xml:space="preserve">18183,69- тарифная ставка рабочего первого разряда (Отраслевое тарифное соглашение в ЖКХ, ТЭК и сфере обслуживания Краснодарского края на 2023 - 2025 г.г.)                                   1,119-тарифный коэффициент                                                                                                                                                164,9 -  рабочих часов в месяц                                                                                                 1,1 чел/часа- оформление документов                                                                                             </t>
  </si>
  <si>
    <t xml:space="preserve">Приемщик заказов: 18183,69*1,119/164,9*1,1</t>
  </si>
  <si>
    <t xml:space="preserve">Начисления на заработную плату</t>
  </si>
  <si>
    <t>Канцтовары</t>
  </si>
  <si>
    <t xml:space="preserve">Стоимость бланка  - 22,27 руб.</t>
  </si>
  <si>
    <t xml:space="preserve">Косвенные расходы</t>
  </si>
  <si>
    <t>Себестоимость</t>
  </si>
  <si>
    <t xml:space="preserve">Рентабельность </t>
  </si>
  <si>
    <t xml:space="preserve">Итого стоимость</t>
  </si>
  <si>
    <t xml:space="preserve">Приложение 2</t>
  </si>
  <si>
    <t xml:space="preserve"> Предоставление и доставка гроба и других предметов, необходимых для погребения</t>
  </si>
  <si>
    <t>Расчет</t>
  </si>
  <si>
    <t xml:space="preserve">18183,69 руб.- тарифная ставка рабочего первого разряда (Отраслевое тарифное соглашение в ЖКХ, ТЭК и сфере обслуживания Краснодарского края на 2023 - 2025 г.г.)                                                     1,119-тарифный коэффициент для рабочих и 1,34-тарифный коэффициент для водителя                                                                                                                                                                                                                                        164,9 -рабочих часов в месяц в 2024 году                                          0,27 чел/час-разметка деталей                                                                                               0,416 чел/час-распиловка пиломатериала                                                                                                           0,819 чел/час- обработка пиломатериала на фуговальном станке                                                                                                                                  0,81 чел/час - сборка гроба                                                              2,065 чел/час- наружная и внутрення оббивка гроба                   1,0 чел/час - доставка гроба (20 %- надбавка за классность для водителя)                                                                                        </t>
  </si>
  <si>
    <t xml:space="preserve">Плотник  3 разряда: 18183,69 руб.*1,119/164,9*0,27                                                         Станочник 4 разряда: 18183,69 руб.*1,119/164,9*(0,416+0,819)                            Столяр 3 разряда: 18183,69 руб.*1,119/164,9*0,81                               Обойщик 2 разряда: 18183,69 руб.*1,119/164,9*2,065                                Водитель  4-го разряда: 18183,69 руб.*1,2*1,34/164,9*1                     </t>
  </si>
  <si>
    <t xml:space="preserve">Материальные  расходы, в.т.ч.:</t>
  </si>
  <si>
    <t>пиломатериалы</t>
  </si>
  <si>
    <t xml:space="preserve">норма расхода доски необрезной  25 мм - 0,12 куб.м. , стоимость 1 куб./м - 9000 руб.</t>
  </si>
  <si>
    <t>0,12*9000</t>
  </si>
  <si>
    <t xml:space="preserve">ткань (внешняя и внутренняя оббивка)</t>
  </si>
  <si>
    <t xml:space="preserve">расход материала х/б  (ткань  для внутренней и внешней оббивки) - 7,79  м, стоимость 1 м.- 25 руб. </t>
  </si>
  <si>
    <t>7,79*25</t>
  </si>
  <si>
    <t xml:space="preserve">гвозди стоительные</t>
  </si>
  <si>
    <t xml:space="preserve">норма расхода - 0,245 кг., стоимость 1 кг.-100 руб.</t>
  </si>
  <si>
    <t>0,245*100,0</t>
  </si>
  <si>
    <t>ГСМ</t>
  </si>
  <si>
    <t xml:space="preserve">                                                                                                                                                              Норма расхода на 28 л. на 100 км. пробега ; среднее расстояние -10 км., стоимость 1 литра ГСМ  - 58,00 руб.                              </t>
  </si>
  <si>
    <t>28/100*10*58</t>
  </si>
  <si>
    <t xml:space="preserve">масло моторное</t>
  </si>
  <si>
    <t xml:space="preserve"> Норма расхода  масла  2,4л/100 л.расхода топлива , стоимость -120 руб./л.                                                                              </t>
  </si>
  <si>
    <t>2,8*(2,4/100)*120</t>
  </si>
  <si>
    <t xml:space="preserve">масло трансмиссионное</t>
  </si>
  <si>
    <t xml:space="preserve"> Норма расхода  масла 0,3л/100 л.расхода топлива , стоимость -80  руб./л.                                                                              </t>
  </si>
  <si>
    <t>2,8*(0,3/100)*80</t>
  </si>
  <si>
    <t xml:space="preserve">специальные масла и жидкости, пластичные смазки</t>
  </si>
  <si>
    <t xml:space="preserve"> Норма расхода  масла 0,1/100 л.расхода топлива , стоимость -57  руб./л.                                                                              </t>
  </si>
  <si>
    <t>2,8*(0,1/100)*57</t>
  </si>
  <si>
    <t xml:space="preserve">запасные части</t>
  </si>
  <si>
    <t xml:space="preserve">Амортизация автокатафалка</t>
  </si>
  <si>
    <t xml:space="preserve">Косвенные  расходы</t>
  </si>
  <si>
    <t>Рентабельность</t>
  </si>
  <si>
    <t xml:space="preserve">Приложение 2а</t>
  </si>
  <si>
    <t xml:space="preserve"> Изготовление инвентарной таблички, устанавливаемой на могиле</t>
  </si>
  <si>
    <t xml:space="preserve">18183,69 руб.-тарифная ставка рабочего первого разряда (Краевое тарифное соглашение в ЖКХ на 2023-2025 г.г.)                                                2,0-тарифный коэффициент для сварщика и 2,0-тарифный коэффициент для художника                                                                             164,9-рабочих часов  в месяц                                                                           0,5 чел/часа- изготовление таблички                                                                                                   0,3 чел/час- изготовление надписи</t>
  </si>
  <si>
    <t xml:space="preserve">Эл. сварщик 4 разряда: 18183,69*2,0/164,9*0,5                                         Художник : 18183,69*2,0/164,9 *0,3</t>
  </si>
  <si>
    <t xml:space="preserve">Материальные расходы, в т.ч.:</t>
  </si>
  <si>
    <t>сталь</t>
  </si>
  <si>
    <t xml:space="preserve">расход стали на одну табличку- 0,35 кг, стоимость 1 кг. стали -60 руб.</t>
  </si>
  <si>
    <t>0,35*60</t>
  </si>
  <si>
    <t>краска</t>
  </si>
  <si>
    <t xml:space="preserve">расход на изготовление надписи- 0,01 кг., стоимость -70 руб. </t>
  </si>
  <si>
    <t>0,01*70</t>
  </si>
  <si>
    <t>растворитель</t>
  </si>
  <si>
    <t xml:space="preserve">расход растворителя -0,001л., стоимость- 76 руб. </t>
  </si>
  <si>
    <t>0,001*76</t>
  </si>
  <si>
    <t xml:space="preserve">Косвенные расходы </t>
  </si>
  <si>
    <t xml:space="preserve">Приложение 3</t>
  </si>
  <si>
    <t xml:space="preserve">18183,69 руб.- тарифная ставка рабочего первого разряда (Краевое тарифное соглашение в ЖКХ на 2023-2025 г.г.)                                                                                                                                                                                                                 20 %- надбавка за классность для водителя                                                                                                                                               1,34- тарифный коэффициент водителя, 1,119-тарифный коэффициент 164,9-рабочих часов  в месяц чел/часа- время на перевозку тела (останков) умершего к месту захоронения                                                           Норма времени  на оказание услуги  - 2 ч.                                                                                                                            </t>
  </si>
  <si>
    <t xml:space="preserve">Водитель  4-го разряда: 18183,69 руб.*1,2*1,34/164,9*2                               Рабочий ритуальных услуг 2 разряда:  18183,69 руб./164,9*1,119*2.</t>
  </si>
  <si>
    <t xml:space="preserve">Материальные затраты, в т.ч.:</t>
  </si>
  <si>
    <t xml:space="preserve">                                                                                                                                                              Норма расхода на 28 л. на 100 км. пробега ; среднее расстояние -20 км., стоимость 1 литра ГСМ  - 58,00 руб.                              </t>
  </si>
  <si>
    <t>28/100*20*58</t>
  </si>
  <si>
    <t>5,6*(2,4/100)*120</t>
  </si>
  <si>
    <t>5,6*(0,3/100)*80</t>
  </si>
  <si>
    <t>5,6*(0,1/100)*57</t>
  </si>
  <si>
    <t xml:space="preserve">Итого стоимость доставки:</t>
  </si>
  <si>
    <t>Ленинграсдкого</t>
  </si>
  <si>
    <t xml:space="preserve">Приложение № 7 </t>
  </si>
  <si>
    <t xml:space="preserve">Примерная  калькуляция стоимости услуги по погребению  умершего с копкой могилы экскаватором </t>
  </si>
  <si>
    <t xml:space="preserve">13928,78 руб.- тарифная ставка рабочего первого разряда (Краевое тарифное соглашение в ЖКХ на 2020-2022 г.г.)                                                                             1,288-тарифный коэффициент                                                                                                                            164,42-рабочих часов  в месяц                                                                           0,48 чел/часа-рытье могилы экскаватором                                                                                                          2,5 чел/час- зачистка могилы вручную  (0,79) и захоронение (1,71)                                                                       </t>
  </si>
  <si>
    <t xml:space="preserve">Машинист 5 разряда: 13928,78/164,42*0,48                                                                           Рабочий ритуальных услуг 2 разряда: 13928,78*1,288/164,42*2,5</t>
  </si>
  <si>
    <t xml:space="preserve">дизельное топливо</t>
  </si>
  <si>
    <t xml:space="preserve">Норма расхода на 1 м/час работы экскаватора - 10 л. , 0,63-  норма времени на рытье могилы, стоимость - 52 руб./л.                                                                                                        </t>
  </si>
  <si>
    <t>10*0,63*52</t>
  </si>
  <si>
    <t>Амортизация</t>
  </si>
  <si>
    <t xml:space="preserve">Итого </t>
  </si>
  <si>
    <t>Глава</t>
  </si>
  <si>
    <t xml:space="preserve">муниципального образования (городского округа,</t>
  </si>
  <si>
    <t xml:space="preserve">городского поселения, сельского поселения)                                                          (подпись)</t>
  </si>
  <si>
    <t xml:space="preserve">(инициалы, фамилия)</t>
  </si>
  <si>
    <t>Примечание:</t>
  </si>
  <si>
    <t xml:space="preserve">1. В пункте  2 калькуляции  расчет затрат по статье "Начисления на заработную плату" осуществляется исходя их применяемой специализированной службой по вопросам похоронного дела системы налогообложения и установленной для неё ставки  в соответствии с главой 24 части 2 Налогового Кодекса Российской Федерации.</t>
  </si>
  <si>
    <t xml:space="preserve">2. Виды работ  с нормативом времени, учтенные при расчете стоимости работ в соответствии с  приказом Минстроя РФ  от 15.11.1994 г. №11</t>
  </si>
  <si>
    <t xml:space="preserve">Перечень работ:</t>
  </si>
  <si>
    <t xml:space="preserve">1.Рытье могилы экскаватором</t>
  </si>
  <si>
    <t xml:space="preserve">а) установка экскаватора в нужное положение</t>
  </si>
  <si>
    <t xml:space="preserve">б) разработка грунта с очисткой  ковша</t>
  </si>
  <si>
    <t xml:space="preserve">в) передвижение экскаватора  в процессе работы</t>
  </si>
  <si>
    <t xml:space="preserve">Профессия -машинист 5 разряда</t>
  </si>
  <si>
    <t xml:space="preserve">Норма времени на 1 могилу - 0,63 чел/час</t>
  </si>
  <si>
    <t xml:space="preserve">2. Зачистка могилы вручную лопатой</t>
  </si>
  <si>
    <t xml:space="preserve">Профессия -  землекоп 2 разряда</t>
  </si>
  <si>
    <t xml:space="preserve">Норма времени  на 1 могилу - 0,79 чел/час</t>
  </si>
  <si>
    <t xml:space="preserve">3. Захоронение</t>
  </si>
  <si>
    <t xml:space="preserve">а) забивка крышки гроба и опускание в могилу</t>
  </si>
  <si>
    <t xml:space="preserve">б) засыпка могилы и устройство надмогильного холма</t>
  </si>
  <si>
    <t xml:space="preserve">в) установка регистрационной таблички на могиле</t>
  </si>
  <si>
    <t xml:space="preserve">Профессия-землекоп  2 разряда</t>
  </si>
  <si>
    <t xml:space="preserve">Норма времени  на 1 могилу  (средняя для 1,2,3 группы грунтов, для летних и зимний условий) - 1,71 чел/час</t>
  </si>
  <si>
    <t xml:space="preserve">Приложение № 5 к письму от 19.01.2009г. №57-147/09-09.2</t>
  </si>
  <si>
    <t xml:space="preserve">Примерная  калькуляция стоимости услуги по доставке гроба и  ритуальных принадлежностей</t>
  </si>
  <si>
    <t xml:space="preserve">3720 руб.- тарифная ставка рабочего первого разряда (Краевое тарифное соглашение в ЖКХ на 2008-2010 г.г.)                                               1,2- коэффициент особенности работ (Краевое тарифное соглашение в ЖКХ на 2008-2010 г.г.).                                                                       1,67-минимальный тарифный коэффициент для водителя автобуса малого класса (Краевое тарифное соглашение в ЖКХ на 2008-2010 г.г.).                                                                                                                           20 %- надбавка за классность                                                                                 1,5-минимальный тарифный коэффициент рабочего ритуальных услуг   (Краевое тарифное соглашение в ЖКХ на 2008-2010 г.г.)                                                                     165,6-рабочих часов  в месяц                                                                           1,5 чел/часа- время на погрузку и доставку гроба и похоронных принадлежностей                                                                                          </t>
  </si>
  <si>
    <t xml:space="preserve">Водитель  4-го разряда: 3720 руб.*1,2*1,67*1,2/165,6*1,5 =81,03 руб.                               Рабочий ритуальных услуг 2 разряда:  3720 руб.*1,2*1, 5 /165,6*1,5=60,65 руб</t>
  </si>
  <si>
    <t xml:space="preserve">                                                                                                                                                              Норма расхода на 100 км -32 л. на 100 км. пробега ; среднее расстояние -20 км., стоимость 1 литра ГСМ  - 17,00 руб.                              </t>
  </si>
  <si>
    <t>32/100*20=6,4*17=108,8</t>
  </si>
  <si>
    <t xml:space="preserve"> Норма расхода  масла  2,4л/100 л.расхода топлива , стоимость -40 руб./л.                                                                              </t>
  </si>
  <si>
    <t>6,4*(2,4/100)*40=6,14</t>
  </si>
  <si>
    <t xml:space="preserve"> Норма расхода  масла 0,3л/100 л.расхода топлива , стоимость -36  руб./л.                                                                              </t>
  </si>
  <si>
    <t>6,4*(0,3/100)*36=0,69</t>
  </si>
  <si>
    <t xml:space="preserve"> Норма расхода  масла 0,1/100 л.расхода топлива , стоимость -80  руб./л.                                                                              </t>
  </si>
  <si>
    <t>6,4*(0,1/100)*80=0,51</t>
  </si>
  <si>
    <t xml:space="preserve">амортизация автокатафалка</t>
  </si>
  <si>
    <t xml:space="preserve">Итого стоимость  доставки:</t>
  </si>
  <si>
    <t xml:space="preserve">Отпускная стоимость услуги</t>
  </si>
  <si>
    <t xml:space="preserve">Руководитель департамента (управления, отдела)</t>
  </si>
  <si>
    <t xml:space="preserve">2. Расчет затрат по статье "Материальные затраты"   произведен  в соответствии  с распоряжением Минтранса РФ от 14.03.2008 г. "АМ-23-р "О введении в действие методических рекомендаций "Нормы расхода топлив  и смазочных материалов на автомобильном транспорте"</t>
  </si>
  <si>
    <t xml:space="preserve">3. Среднее расстояние по населенным пунктам (с учетом обратного пути) -20 км.</t>
  </si>
  <si>
    <t xml:space="preserve">4. Виды работ  с нормативом времени, учтенные при расчете стоимости работ в соответствии с  приказом Минстроя РФ  от 15.11.1994 г. №11</t>
  </si>
  <si>
    <t xml:space="preserve">а) Получение наряда</t>
  </si>
  <si>
    <t xml:space="preserve">б) Снятие гроба со стеллажа</t>
  </si>
  <si>
    <t xml:space="preserve">в) Вынос из помещения  магазина</t>
  </si>
  <si>
    <t xml:space="preserve">г) Погрузка принадлежностей в автокатафалк</t>
  </si>
  <si>
    <t xml:space="preserve">д) Доставка по адресу</t>
  </si>
  <si>
    <t xml:space="preserve">е) Снятие  гроба с автокатафалка</t>
  </si>
  <si>
    <t xml:space="preserve">Профессия -  водитель 4-го разряда</t>
  </si>
  <si>
    <t xml:space="preserve">рабочий ритуальных услуг 2 разряда</t>
  </si>
  <si>
    <t xml:space="preserve">Норма времени  на 1 адрес - 1,5 ч.</t>
  </si>
  <si>
    <t xml:space="preserve">Фонд оплаты труда</t>
  </si>
  <si>
    <t xml:space="preserve">Водитель  4-го разряда: 3720 руб.*1,2*1,67*1,2/165,6*1,5 =81,03 руб</t>
  </si>
  <si>
    <t xml:space="preserve">Рабочий ритуальных услуг 2 разряда: 3720 руб.*1,2*1,5/165,6*1,5=60,65 руб</t>
  </si>
  <si>
    <t xml:space="preserve">Итого: 141,68 руб.</t>
  </si>
  <si>
    <t xml:space="preserve">Приложение </t>
  </si>
  <si>
    <t xml:space="preserve"> Погребение (кремация с последующей выдачи урны с прахом)</t>
  </si>
  <si>
    <t xml:space="preserve"> Руб.</t>
  </si>
  <si>
    <t>ФОТ</t>
  </si>
  <si>
    <t xml:space="preserve">18183,69 руб.- тарифная ставка рабочего первого разряда (Краевое тарифное соглашение в ЖКХ на 2023-2025 г.г.)                                                              1,119-тарифный коэффициент                                                                                                                       164,9-рабочих часов  в месяц                                                                           10,0 чел/часа- рытье могилы                                                                                                  1,71 чел/час- захоронение</t>
  </si>
  <si>
    <t xml:space="preserve">Землекоп 2 разряда: (18183,69*1,119/164,9*(10,0+1,71).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</si>
</sst>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0.0%"/>
    <numFmt numFmtId="165" formatCode="0.0"/>
  </numFmts>
  <fonts count="26"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1.000000"/>
      <color theme="1" tint="0"/>
      <name val="Times New Roman"/>
    </font>
    <font>
      <sz val="12.000000"/>
      <color theme="1" tint="0"/>
      <name val="Times New Roman"/>
    </font>
    <font>
      <sz val="11.000000"/>
      <color theme="0" tint="0"/>
      <name val="Times New Roman"/>
    </font>
    <font>
      <b/>
      <sz val="11.000000"/>
      <color theme="1" tint="0"/>
      <name val="Times New Roman"/>
    </font>
    <font>
      <b/>
      <sz val="14.000000"/>
      <color theme="1" tint="0"/>
      <name val="Times New Roman"/>
    </font>
    <font>
      <sz val="11.000000"/>
      <name val="Times New Roman"/>
    </font>
    <font>
      <sz val="14.000000"/>
      <color theme="1" tint="0"/>
      <name val="Times New Roman"/>
    </font>
    <font>
      <sz val="12.000000"/>
      <color theme="1" tint="0"/>
      <name val="Calibri"/>
      <scheme val="minor"/>
    </font>
    <font>
      <b/>
      <sz val="11.000000"/>
      <color theme="0" tint="0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</fills>
  <borders count="24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47">
    <xf fontId="0" fillId="0" borderId="0" numFmtId="0" applyNumberFormat="1" applyFont="1" applyFill="1" applyBorder="1"/>
    <xf fontId="0" fillId="2" borderId="0" numFmtId="0" applyNumberFormat="1" applyFont="1" applyFill="1" applyBorder="1"/>
    <xf fontId="0" fillId="3" borderId="0" numFmtId="0" applyNumberFormat="1" applyFont="1" applyFill="1" applyBorder="1"/>
    <xf fontId="0" fillId="4" borderId="0" numFmtId="0" applyNumberFormat="1" applyFont="1" applyFill="1" applyBorder="1"/>
    <xf fontId="0" fillId="5" borderId="0" numFmtId="0" applyNumberFormat="1" applyFont="1" applyFill="1" applyBorder="1"/>
    <xf fontId="0" fillId="6" borderId="0" numFmtId="0" applyNumberFormat="1" applyFont="1" applyFill="1" applyBorder="1"/>
    <xf fontId="0" fillId="7" borderId="0" numFmtId="0" applyNumberFormat="1" applyFont="1" applyFill="1" applyBorder="1"/>
    <xf fontId="0" fillId="8" borderId="0" numFmtId="0" applyNumberFormat="1" applyFont="1" applyFill="1" applyBorder="1"/>
    <xf fontId="0" fillId="9" borderId="0" numFmtId="0" applyNumberFormat="1" applyFont="1" applyFill="1" applyBorder="1"/>
    <xf fontId="0" fillId="10" borderId="0" numFmtId="0" applyNumberFormat="1" applyFont="1" applyFill="1" applyBorder="1"/>
    <xf fontId="0" fillId="11" borderId="0" numFmtId="0" applyNumberFormat="1" applyFont="1" applyFill="1" applyBorder="1"/>
    <xf fontId="0" fillId="12" borderId="0" numFmtId="0" applyNumberFormat="1" applyFont="1" applyFill="1" applyBorder="1"/>
    <xf fontId="0" fillId="13" borderId="0" numFmtId="0" applyNumberFormat="1" applyFont="1" applyFill="1" applyBorder="1"/>
    <xf fontId="1" fillId="14" borderId="0" numFmtId="0" applyNumberFormat="1" applyFont="1" applyFill="1" applyBorder="1"/>
    <xf fontId="1" fillId="15" borderId="0" numFmtId="0" applyNumberFormat="1" applyFont="1" applyFill="1" applyBorder="1"/>
    <xf fontId="1" fillId="16" borderId="0" numFmtId="0" applyNumberFormat="1" applyFont="1" applyFill="1" applyBorder="1"/>
    <xf fontId="1" fillId="17" borderId="0" numFmtId="0" applyNumberFormat="1" applyFont="1" applyFill="1" applyBorder="1"/>
    <xf fontId="1" fillId="18" borderId="0" numFmtId="0" applyNumberFormat="1" applyFont="1" applyFill="1" applyBorder="1"/>
    <xf fontId="1" fillId="19" borderId="0" numFmtId="0" applyNumberFormat="1" applyFont="1" applyFill="1" applyBorder="1"/>
    <xf fontId="1" fillId="20" borderId="0" numFmtId="0" applyNumberFormat="1" applyFont="1" applyFill="1" applyBorder="1"/>
    <xf fontId="1" fillId="21" borderId="0" numFmtId="0" applyNumberFormat="1" applyFont="1" applyFill="1" applyBorder="1"/>
    <xf fontId="1" fillId="22" borderId="0" numFmtId="0" applyNumberFormat="1" applyFont="1" applyFill="1" applyBorder="1"/>
    <xf fontId="1" fillId="23" borderId="0" numFmtId="0" applyNumberFormat="1" applyFont="1" applyFill="1" applyBorder="1"/>
    <xf fontId="1" fillId="24" borderId="0" numFmtId="0" applyNumberFormat="1" applyFont="1" applyFill="1" applyBorder="1"/>
    <xf fontId="1" fillId="25" borderId="0" numFmtId="0" applyNumberFormat="1" applyFont="1" applyFill="1" applyBorder="1"/>
    <xf fontId="2" fillId="26" borderId="1" numFmtId="0" applyNumberFormat="1" applyFont="1" applyFill="1" applyBorder="1"/>
    <xf fontId="3" fillId="27" borderId="2" numFmtId="0" applyNumberFormat="1" applyFont="1" applyFill="1" applyBorder="1"/>
    <xf fontId="4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5" fillId="0" borderId="3" numFmtId="0" applyNumberFormat="1" applyFont="1" applyFill="1" applyBorder="1"/>
    <xf fontId="6" fillId="0" borderId="4" numFmtId="0" applyNumberFormat="1" applyFont="1" applyFill="1" applyBorder="1"/>
    <xf fontId="7" fillId="0" borderId="5" numFmtId="0" applyNumberFormat="1" applyFont="1" applyFill="1" applyBorder="1"/>
    <xf fontId="7" fillId="0" borderId="0" numFmtId="0" applyNumberFormat="1" applyFont="1" applyFill="1" applyBorder="1"/>
    <xf fontId="8" fillId="0" borderId="6" numFmtId="0" applyNumberFormat="1" applyFont="1" applyFill="1" applyBorder="1"/>
    <xf fontId="9" fillId="28" borderId="7" numFmtId="0" applyNumberFormat="1" applyFont="1" applyFill="1" applyBorder="1"/>
    <xf fontId="10" fillId="0" borderId="0" numFmtId="0" applyNumberFormat="1" applyFont="1" applyFill="1" applyBorder="1"/>
    <xf fontId="11" fillId="29" borderId="0" numFmtId="0" applyNumberFormat="1" applyFont="1" applyFill="1" applyBorder="1"/>
    <xf fontId="12" fillId="30" borderId="0" numFmtId="0" applyNumberFormat="1" applyFont="1" applyFill="1" applyBorder="1"/>
    <xf fontId="13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4" fillId="0" borderId="9" numFmtId="0" applyNumberFormat="1" applyFont="1" applyFill="1" applyBorder="1"/>
    <xf fontId="15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6" fillId="32" borderId="0" numFmtId="0" applyNumberFormat="1" applyFont="1" applyFill="1" applyBorder="1"/>
  </cellStyleXfs>
  <cellXfs count="237">
    <xf fontId="0" fillId="0" borderId="0" numFmtId="0" xfId="0"/>
    <xf fontId="17" fillId="0" borderId="0" numFmtId="0" xfId="0" applyFont="1"/>
    <xf fontId="17" fillId="0" borderId="0" numFmtId="0" xfId="0" applyFont="1" applyAlignment="1">
      <alignment horizontal="center"/>
    </xf>
    <xf fontId="17" fillId="0" borderId="0" numFmtId="0" xfId="0" applyFont="1" applyAlignment="1">
      <alignment horizontal="left"/>
    </xf>
    <xf fontId="17" fillId="0" borderId="0" numFmtId="0" xfId="0" applyFont="1" applyAlignment="1">
      <alignment horizontal="right"/>
    </xf>
    <xf fontId="18" fillId="33" borderId="0" numFmtId="0" xfId="0" applyFont="1" applyFill="1" applyAlignment="1">
      <alignment horizontal="center" wrapText="1"/>
    </xf>
    <xf fontId="18" fillId="33" borderId="0" numFmtId="0" xfId="0" applyFont="1" applyFill="1" applyAlignment="1">
      <alignment wrapText="1"/>
    </xf>
    <xf fontId="18" fillId="33" borderId="0" numFmtId="0" xfId="0" applyFont="1" applyFill="1" applyAlignment="1">
      <alignment horizontal="center" vertical="center" wrapText="1"/>
    </xf>
    <xf fontId="18" fillId="33" borderId="0" numFmtId="0" xfId="0" applyFont="1" applyFill="1" applyAlignment="1">
      <alignment vertical="center" wrapText="1"/>
    </xf>
    <xf fontId="18" fillId="33" borderId="10" numFmtId="0" xfId="0" applyFont="1" applyFill="1" applyBorder="1" applyAlignment="1">
      <alignment horizontal="center" vertical="center" wrapText="1"/>
    </xf>
    <xf fontId="17" fillId="0" borderId="11" numFmtId="0" xfId="0" applyFont="1" applyBorder="1" applyAlignment="1">
      <alignment horizontal="center" vertical="center" wrapText="1"/>
    </xf>
    <xf fontId="17" fillId="0" borderId="12" numFmtId="0" xfId="0" applyFont="1" applyBorder="1" applyAlignment="1">
      <alignment horizontal="center" vertical="center" wrapText="1"/>
    </xf>
    <xf fontId="17" fillId="0" borderId="13" numFmtId="0" xfId="0" applyFont="1" applyBorder="1" applyAlignment="1">
      <alignment horizontal="center" vertical="center" wrapText="1"/>
    </xf>
    <xf fontId="17" fillId="0" borderId="11" numFmtId="0" xfId="0" applyFont="1" applyBorder="1" applyAlignment="1">
      <alignment horizontal="justify" vertical="center" wrapText="1"/>
    </xf>
    <xf fontId="17" fillId="0" borderId="12" numFmtId="2" xfId="0" applyNumberFormat="1" applyFont="1" applyBorder="1" applyAlignment="1">
      <alignment horizontal="center" vertical="center" wrapText="1"/>
    </xf>
    <xf fontId="17" fillId="0" borderId="13" numFmtId="2" xfId="0" applyNumberFormat="1" applyFont="1" applyBorder="1" applyAlignment="1">
      <alignment horizontal="center" vertical="center" wrapText="1"/>
    </xf>
    <xf fontId="19" fillId="0" borderId="0" numFmtId="0" xfId="0" applyFont="1"/>
    <xf fontId="19" fillId="0" borderId="0" numFmtId="2" xfId="0" applyNumberFormat="1" applyFont="1"/>
    <xf fontId="17" fillId="0" borderId="0" numFmtId="2" xfId="0" applyNumberFormat="1" applyFont="1"/>
    <xf fontId="20" fillId="0" borderId="12" numFmtId="0" xfId="0" applyFont="1" applyBorder="1" applyAlignment="1">
      <alignment horizontal="left" vertical="center" wrapText="1"/>
    </xf>
    <xf fontId="20" fillId="0" borderId="13" numFmtId="0" xfId="0" applyFont="1" applyBorder="1" applyAlignment="1">
      <alignment horizontal="left" vertical="center" wrapText="1"/>
    </xf>
    <xf fontId="20" fillId="0" borderId="12" numFmtId="2" xfId="0" applyNumberFormat="1" applyFont="1" applyBorder="1" applyAlignment="1">
      <alignment horizontal="center" vertical="center" wrapText="1"/>
    </xf>
    <xf fontId="20" fillId="0" borderId="13" numFmtId="2" xfId="0" applyNumberFormat="1" applyFont="1" applyBorder="1" applyAlignment="1">
      <alignment horizontal="center" vertical="center" wrapText="1"/>
    </xf>
    <xf fontId="18" fillId="0" borderId="0" numFmtId="0" xfId="0" applyFont="1" applyAlignment="1">
      <alignment horizontal="left"/>
    </xf>
    <xf fontId="18" fillId="0" borderId="0" numFmtId="0" xfId="0" applyFont="1" applyAlignment="1">
      <alignment horizontal="right"/>
    </xf>
    <xf fontId="18" fillId="0" borderId="0" numFmtId="0" xfId="0" applyFont="1"/>
    <xf fontId="18" fillId="0" borderId="0" numFmtId="0" xfId="0" applyFont="1" applyAlignment="1">
      <alignment horizontal="center"/>
    </xf>
    <xf fontId="17" fillId="0" borderId="0" numFmtId="0" xfId="0" applyFont="1" applyAlignment="1">
      <alignment horizontal="right" wrapText="1"/>
    </xf>
    <xf fontId="17" fillId="0" borderId="0" numFmtId="0" xfId="0" applyFont="1" applyAlignment="1">
      <alignment wrapText="1"/>
    </xf>
    <xf fontId="21" fillId="0" borderId="0" numFmtId="0" xfId="0" applyFont="1" applyAlignment="1">
      <alignment horizontal="center" vertical="center" wrapText="1"/>
    </xf>
    <xf fontId="0" fillId="0" borderId="0" numFmtId="0" xfId="0" applyAlignment="1">
      <alignment wrapText="1"/>
    </xf>
    <xf fontId="21" fillId="0" borderId="10" numFmtId="0" xfId="0" applyFont="1" applyBorder="1" applyAlignment="1">
      <alignment horizontal="center"/>
    </xf>
    <xf fontId="0" fillId="0" borderId="0" numFmtId="0" xfId="0"/>
    <xf fontId="17" fillId="0" borderId="14" numFmtId="0" xfId="0" applyFont="1" applyBorder="1" applyAlignment="1">
      <alignment horizontal="center" vertical="center" wrapText="1"/>
    </xf>
    <xf fontId="17" fillId="0" borderId="15" numFmtId="0" xfId="0" applyFont="1" applyBorder="1" applyAlignment="1">
      <alignment horizontal="center" vertical="center"/>
    </xf>
    <xf fontId="0" fillId="0" borderId="16" numFmtId="0" xfId="0" applyBorder="1" applyAlignment="1">
      <alignment horizontal="center" vertical="center"/>
    </xf>
    <xf fontId="0" fillId="0" borderId="17" numFmtId="0" xfId="0" applyBorder="1" applyAlignment="1">
      <alignment horizontal="center" vertical="center"/>
    </xf>
    <xf fontId="17" fillId="0" borderId="16" numFmtId="0" xfId="0" applyFont="1" applyBorder="1" applyAlignment="1">
      <alignment horizontal="center" vertical="center"/>
    </xf>
    <xf fontId="17" fillId="0" borderId="17" numFmtId="0" xfId="0" applyFont="1" applyBorder="1" applyAlignment="1">
      <alignment horizontal="center" vertical="center"/>
    </xf>
    <xf fontId="0" fillId="0" borderId="18" numFmtId="0" xfId="0" applyBorder="1" applyAlignment="1">
      <alignment vertical="center" wrapText="1"/>
    </xf>
    <xf fontId="0" fillId="0" borderId="19" numFmtId="0" xfId="0" applyBorder="1" applyAlignment="1">
      <alignment horizontal="center" vertical="center"/>
    </xf>
    <xf fontId="0" fillId="0" borderId="10" numFmtId="0" xfId="0" applyBorder="1" applyAlignment="1">
      <alignment horizontal="center" vertical="center"/>
    </xf>
    <xf fontId="0" fillId="0" borderId="20" numFmtId="0" xfId="0" applyBorder="1" applyAlignment="1">
      <alignment horizontal="center" vertical="center"/>
    </xf>
    <xf fontId="17" fillId="0" borderId="18" numFmtId="0" xfId="0" applyFont="1" applyBorder="1" applyAlignment="1">
      <alignment horizontal="center" vertical="center" wrapText="1"/>
    </xf>
    <xf fontId="17" fillId="0" borderId="19" numFmtId="0" xfId="0" applyFont="1" applyBorder="1" applyAlignment="1">
      <alignment horizontal="center" vertical="center"/>
    </xf>
    <xf fontId="17" fillId="0" borderId="10" numFmtId="0" xfId="0" applyFont="1" applyBorder="1" applyAlignment="1">
      <alignment horizontal="center" vertical="center"/>
    </xf>
    <xf fontId="17" fillId="0" borderId="20" numFmtId="0" xfId="0" applyFont="1" applyBorder="1" applyAlignment="1">
      <alignment horizontal="center" vertical="center"/>
    </xf>
    <xf fontId="17" fillId="0" borderId="12" numFmtId="0" xfId="0" applyFont="1" applyBorder="1" applyAlignment="1">
      <alignment horizontal="center" vertical="top" wrapText="1"/>
    </xf>
    <xf fontId="17" fillId="0" borderId="12" numFmtId="0" xfId="0" applyFont="1" applyBorder="1" applyAlignment="1">
      <alignment horizontal="left" vertical="top" wrapText="1"/>
    </xf>
    <xf fontId="17" fillId="0" borderId="21" numFmtId="0" xfId="0" applyFont="1" applyBorder="1" applyAlignment="1">
      <alignment horizontal="left" vertical="top" wrapText="1"/>
    </xf>
    <xf fontId="17" fillId="0" borderId="13" numFmtId="0" xfId="0" applyFont="1" applyBorder="1" applyAlignment="1">
      <alignment horizontal="left" vertical="top" wrapText="1"/>
    </xf>
    <xf fontId="17" fillId="0" borderId="21" numFmtId="0" xfId="0" applyFont="1" applyBorder="1" applyAlignment="1">
      <alignment vertical="top" wrapText="1"/>
    </xf>
    <xf fontId="17" fillId="0" borderId="11" numFmtId="162" xfId="45" applyNumberFormat="1" applyFont="1" applyBorder="1" applyAlignment="1">
      <alignment horizontal="center" vertical="center"/>
    </xf>
    <xf fontId="22" fillId="0" borderId="12" numFmtId="10" xfId="0" applyNumberFormat="1" applyFont="1" applyBorder="1" applyAlignment="1">
      <alignment horizontal="center" vertical="center" wrapText="1"/>
    </xf>
    <xf fontId="17" fillId="0" borderId="12" numFmtId="10" xfId="0" applyNumberFormat="1" applyFont="1" applyBorder="1" applyAlignment="1">
      <alignment horizontal="center" vertical="center"/>
    </xf>
    <xf fontId="17" fillId="0" borderId="21" numFmtId="10" xfId="0" applyNumberFormat="1" applyFont="1" applyBorder="1" applyAlignment="1">
      <alignment horizontal="center" vertical="center"/>
    </xf>
    <xf fontId="17" fillId="0" borderId="13" numFmtId="10" xfId="0" applyNumberFormat="1" applyFont="1" applyBorder="1" applyAlignment="1">
      <alignment horizontal="center" vertical="center"/>
    </xf>
    <xf fontId="17" fillId="0" borderId="11" numFmtId="2" xfId="0" applyNumberFormat="1" applyFont="1" applyBorder="1" applyAlignment="1">
      <alignment horizontal="center" vertical="center"/>
    </xf>
    <xf fontId="22" fillId="0" borderId="12" numFmtId="0" xfId="0" applyFont="1" applyBorder="1" applyAlignment="1">
      <alignment horizontal="center" vertical="center" wrapText="1"/>
    </xf>
    <xf fontId="17" fillId="0" borderId="15" numFmtId="0" xfId="0" applyFont="1" applyBorder="1" applyAlignment="1">
      <alignment vertical="center"/>
    </xf>
    <xf fontId="17" fillId="0" borderId="16" numFmtId="0" xfId="0" applyFont="1" applyBorder="1" applyAlignment="1">
      <alignment vertical="center"/>
    </xf>
    <xf fontId="17" fillId="0" borderId="17" numFmtId="0" xfId="0" applyFont="1" applyBorder="1" applyAlignment="1">
      <alignment vertical="center"/>
    </xf>
    <xf fontId="17" fillId="33" borderId="12" numFmtId="0" xfId="0" applyFont="1" applyFill="1" applyBorder="1" applyAlignment="1">
      <alignment horizontal="center" vertical="center" wrapText="1"/>
    </xf>
    <xf fontId="17" fillId="33" borderId="12" numFmtId="0" xfId="0" applyFont="1" applyFill="1" applyBorder="1" applyAlignment="1">
      <alignment horizontal="left" vertical="top" wrapText="1"/>
    </xf>
    <xf fontId="17" fillId="33" borderId="21" numFmtId="0" xfId="0" applyFont="1" applyFill="1" applyBorder="1" applyAlignment="1">
      <alignment horizontal="left" vertical="top" wrapText="1"/>
    </xf>
    <xf fontId="17" fillId="33" borderId="13" numFmtId="0" xfId="0" applyFont="1" applyFill="1" applyBorder="1" applyAlignment="1">
      <alignment horizontal="left" vertical="top" wrapText="1"/>
    </xf>
    <xf fontId="17" fillId="0" borderId="12" numFmtId="164" xfId="0" applyNumberFormat="1" applyFont="1" applyBorder="1" applyAlignment="1">
      <alignment horizontal="center" vertical="center"/>
    </xf>
    <xf fontId="17" fillId="0" borderId="11" numFmtId="0" xfId="0" applyFont="1" applyBorder="1" applyAlignment="1">
      <alignment horizontal="center" vertical="center"/>
    </xf>
    <xf fontId="8" fillId="0" borderId="0" numFmtId="2" xfId="0" applyNumberFormat="1" applyFont="1"/>
    <xf fontId="17" fillId="0" borderId="12" numFmtId="0" xfId="0" applyFont="1" applyBorder="1" applyAlignment="1">
      <alignment horizontal="center" vertical="center"/>
    </xf>
    <xf fontId="17" fillId="0" borderId="22" numFmtId="0" xfId="0" applyFont="1" applyBorder="1" applyAlignment="1">
      <alignment vertical="center"/>
    </xf>
    <xf fontId="17" fillId="0" borderId="0" numFmtId="0" xfId="0" applyFont="1" applyAlignment="1">
      <alignment vertical="center"/>
    </xf>
    <xf fontId="17" fillId="0" borderId="23" numFmtId="0" xfId="0" applyFont="1" applyBorder="1" applyAlignment="1">
      <alignment vertical="center"/>
    </xf>
    <xf fontId="1" fillId="0" borderId="0" numFmtId="0" xfId="0" applyFont="1"/>
    <xf fontId="19" fillId="0" borderId="0" numFmtId="2" xfId="0" applyNumberFormat="1" applyFont="1" applyAlignment="1">
      <alignment horizontal="center" vertical="center"/>
    </xf>
    <xf fontId="17" fillId="0" borderId="15" numFmtId="0" xfId="0" applyFont="1" applyBorder="1" applyAlignment="1">
      <alignment horizontal="left" vertical="top" wrapText="1"/>
    </xf>
    <xf fontId="17" fillId="0" borderId="16" numFmtId="0" xfId="0" applyFont="1" applyBorder="1" applyAlignment="1">
      <alignment horizontal="left" vertical="top" wrapText="1"/>
    </xf>
    <xf fontId="17" fillId="0" borderId="17" numFmtId="0" xfId="0" applyFont="1" applyBorder="1" applyAlignment="1">
      <alignment horizontal="left" vertical="top" wrapText="1"/>
    </xf>
    <xf fontId="17" fillId="0" borderId="15" numFmtId="9" xfId="0" applyNumberFormat="1" applyFont="1" applyBorder="1" applyAlignment="1">
      <alignment horizontal="center" vertical="center"/>
    </xf>
    <xf fontId="17" fillId="0" borderId="11" numFmtId="0" xfId="0" applyFont="1" applyBorder="1" applyAlignment="1">
      <alignment horizontal="left" vertical="top" wrapText="1"/>
    </xf>
    <xf fontId="17" fillId="0" borderId="21" numFmtId="0" xfId="0" applyFont="1" applyBorder="1" applyAlignment="1">
      <alignment horizontal="center" vertical="center"/>
    </xf>
    <xf fontId="17" fillId="0" borderId="13" numFmtId="0" xfId="0" applyFont="1" applyBorder="1" applyAlignment="1">
      <alignment horizontal="center" vertical="center"/>
    </xf>
    <xf fontId="17" fillId="0" borderId="0" numFmtId="0" xfId="0" applyFont="1" applyAlignment="1">
      <alignment horizontal="center" vertical="center" wrapText="1"/>
    </xf>
    <xf fontId="17" fillId="0" borderId="0" numFmtId="0" xfId="0" applyFont="1" applyAlignment="1">
      <alignment horizontal="left" vertical="top" wrapText="1"/>
    </xf>
    <xf fontId="17" fillId="0" borderId="0" numFmtId="0" xfId="0" applyFont="1" applyAlignment="1">
      <alignment horizontal="center" vertical="center"/>
    </xf>
    <xf fontId="17" fillId="0" borderId="0" numFmtId="2" xfId="0" applyNumberFormat="1" applyFont="1" applyAlignment="1">
      <alignment horizontal="center" vertical="center"/>
    </xf>
    <xf fontId="17" fillId="0" borderId="0" numFmtId="0" xfId="0" applyFont="1" applyAlignment="1">
      <alignment horizontal="right" vertical="center"/>
    </xf>
    <xf fontId="18" fillId="33" borderId="0" numFmtId="0" xfId="0" applyFont="1" applyFill="1" applyAlignment="1">
      <alignment horizontal="right"/>
    </xf>
    <xf fontId="17" fillId="0" borderId="0" numFmtId="0" xfId="0" applyFont="1" applyAlignment="1">
      <alignment vertical="center" wrapText="1"/>
    </xf>
    <xf fontId="18" fillId="33" borderId="0" numFmtId="0" xfId="0" applyFont="1" applyFill="1" applyAlignment="1">
      <alignment horizontal="left" vertical="top" wrapText="1"/>
    </xf>
    <xf fontId="23" fillId="0" borderId="0" numFmtId="0" xfId="0" applyFont="1" applyAlignment="1">
      <alignment horizontal="left" vertical="center" wrapText="1"/>
    </xf>
    <xf fontId="18" fillId="33" borderId="0" numFmtId="0" xfId="0" applyFont="1" applyFill="1" applyAlignment="1">
      <alignment horizontal="left" wrapText="1"/>
    </xf>
    <xf fontId="18" fillId="33" borderId="0" numFmtId="0" xfId="0" applyFont="1" applyFill="1"/>
    <xf fontId="24" fillId="0" borderId="0" numFmtId="0" xfId="0" applyFont="1"/>
    <xf fontId="24" fillId="33" borderId="0" numFmtId="0" xfId="0" applyFont="1" applyFill="1"/>
    <xf fontId="0" fillId="33" borderId="0" numFmtId="0" xfId="0" applyFill="1"/>
    <xf fontId="17" fillId="33" borderId="0" numFmtId="0" xfId="0" applyFont="1" applyFill="1"/>
    <xf fontId="0" fillId="33" borderId="0" numFmtId="9" xfId="0" applyNumberFormat="1" applyFill="1"/>
    <xf fontId="17" fillId="0" borderId="11" numFmtId="0" xfId="0" applyFont="1" applyBorder="1" applyAlignment="1">
      <alignment horizontal="center" vertical="top"/>
    </xf>
    <xf fontId="17" fillId="33" borderId="12" numFmtId="0" xfId="0" applyFont="1" applyFill="1" applyBorder="1" applyAlignment="1">
      <alignment vertical="top" wrapText="1"/>
    </xf>
    <xf fontId="17" fillId="33" borderId="21" numFmtId="0" xfId="0" applyFont="1" applyFill="1" applyBorder="1" applyAlignment="1">
      <alignment vertical="top" wrapText="1"/>
    </xf>
    <xf fontId="17" fillId="33" borderId="13" numFmtId="0" xfId="0" applyFont="1" applyFill="1" applyBorder="1" applyAlignment="1">
      <alignment vertical="top" wrapText="1"/>
    </xf>
    <xf fontId="17" fillId="0" borderId="12" numFmtId="9" xfId="0" applyNumberFormat="1" applyFont="1" applyBorder="1" applyAlignment="1">
      <alignment horizontal="left" vertical="top" wrapText="1"/>
    </xf>
    <xf fontId="17" fillId="0" borderId="21" numFmtId="9" xfId="0" applyNumberFormat="1" applyFont="1" applyBorder="1" applyAlignment="1">
      <alignment horizontal="left" vertical="top" wrapText="1"/>
    </xf>
    <xf fontId="17" fillId="0" borderId="13" numFmtId="9" xfId="0" applyNumberFormat="1" applyFont="1" applyBorder="1" applyAlignment="1">
      <alignment horizontal="left" vertical="top" wrapText="1"/>
    </xf>
    <xf fontId="17" fillId="0" borderId="11" numFmtId="2" xfId="0" applyNumberFormat="1" applyFont="1" applyBorder="1" applyAlignment="1">
      <alignment horizontal="center" vertical="top" wrapText="1"/>
    </xf>
    <xf fontId="22" fillId="33" borderId="12" numFmtId="10" xfId="0" applyNumberFormat="1" applyFont="1" applyFill="1" applyBorder="1" applyAlignment="1">
      <alignment horizontal="center" vertical="center" wrapText="1"/>
    </xf>
    <xf fontId="17" fillId="0" borderId="21" numFmtId="164" xfId="0" applyNumberFormat="1" applyFont="1" applyBorder="1" applyAlignment="1">
      <alignment horizontal="center" vertical="center"/>
    </xf>
    <xf fontId="17" fillId="0" borderId="13" numFmtId="164" xfId="0" applyNumberFormat="1" applyFont="1" applyBorder="1" applyAlignment="1">
      <alignment horizontal="center" vertical="center"/>
    </xf>
    <xf fontId="17" fillId="33" borderId="11" numFmtId="0" xfId="0" applyFont="1" applyFill="1" applyBorder="1" applyAlignment="1">
      <alignment horizontal="center" vertical="top"/>
    </xf>
    <xf fontId="17" fillId="33" borderId="16" numFmtId="9" xfId="0" applyNumberFormat="1" applyFont="1" applyFill="1" applyBorder="1" applyAlignment="1">
      <alignment horizontal="center" vertical="center" wrapText="1"/>
    </xf>
    <xf fontId="17" fillId="33" borderId="12" numFmtId="2" xfId="0" applyNumberFormat="1" applyFont="1" applyFill="1" applyBorder="1" applyAlignment="1">
      <alignment horizontal="center" vertical="center"/>
    </xf>
    <xf fontId="17" fillId="33" borderId="21" numFmtId="2" xfId="0" applyNumberFormat="1" applyFont="1" applyFill="1" applyBorder="1" applyAlignment="1">
      <alignment horizontal="center" vertical="center"/>
    </xf>
    <xf fontId="17" fillId="33" borderId="13" numFmtId="2" xfId="0" applyNumberFormat="1" applyFont="1" applyFill="1" applyBorder="1" applyAlignment="1">
      <alignment horizontal="center" vertical="center"/>
    </xf>
    <xf fontId="17" fillId="33" borderId="11" numFmtId="2" xfId="0" applyNumberFormat="1" applyFont="1" applyFill="1" applyBorder="1" applyAlignment="1">
      <alignment horizontal="center" vertical="center"/>
    </xf>
    <xf fontId="17" fillId="33" borderId="16" numFmtId="9" xfId="0" applyNumberFormat="1" applyFont="1" applyFill="1" applyBorder="1" applyAlignment="1">
      <alignment horizontal="left" vertical="center" wrapText="1"/>
    </xf>
    <xf fontId="17" fillId="33" borderId="12" numFmtId="9" xfId="0" applyNumberFormat="1" applyFont="1" applyFill="1" applyBorder="1" applyAlignment="1">
      <alignment horizontal="center" vertical="center"/>
    </xf>
    <xf fontId="17" fillId="33" borderId="21" numFmtId="9" xfId="0" applyNumberFormat="1" applyFont="1" applyFill="1" applyBorder="1" applyAlignment="1">
      <alignment horizontal="center" vertical="center"/>
    </xf>
    <xf fontId="17" fillId="33" borderId="13" numFmtId="9" xfId="0" applyNumberFormat="1" applyFont="1" applyFill="1" applyBorder="1" applyAlignment="1">
      <alignment horizontal="center" vertical="center"/>
    </xf>
    <xf fontId="22" fillId="33" borderId="16" numFmtId="9" xfId="0" applyNumberFormat="1" applyFont="1" applyFill="1" applyBorder="1" applyAlignment="1">
      <alignment horizontal="left" vertical="center" wrapText="1"/>
    </xf>
    <xf fontId="22" fillId="33" borderId="12" numFmtId="0" xfId="0" applyFont="1" applyFill="1" applyBorder="1" applyAlignment="1">
      <alignment horizontal="left" vertical="top" wrapText="1"/>
    </xf>
    <xf fontId="22" fillId="33" borderId="21" numFmtId="0" xfId="0" applyFont="1" applyFill="1" applyBorder="1" applyAlignment="1">
      <alignment horizontal="left" vertical="top" wrapText="1"/>
    </xf>
    <xf fontId="22" fillId="33" borderId="13" numFmtId="0" xfId="0" applyFont="1" applyFill="1" applyBorder="1" applyAlignment="1">
      <alignment horizontal="left" vertical="top" wrapText="1"/>
    </xf>
    <xf fontId="22" fillId="33" borderId="21" numFmtId="0" xfId="0" applyFont="1" applyFill="1" applyBorder="1" applyAlignment="1">
      <alignment horizontal="left" wrapText="1"/>
    </xf>
    <xf fontId="22" fillId="33" borderId="12" numFmtId="0" xfId="0" applyFont="1" applyFill="1" applyBorder="1" applyAlignment="1">
      <alignment horizontal="center" vertical="center" wrapText="1"/>
    </xf>
    <xf fontId="22" fillId="33" borderId="21" numFmtId="0" xfId="0" applyFont="1" applyFill="1" applyBorder="1" applyAlignment="1">
      <alignment horizontal="center" vertical="center" wrapText="1"/>
    </xf>
    <xf fontId="22" fillId="33" borderId="13" numFmtId="0" xfId="0" applyFont="1" applyFill="1" applyBorder="1" applyAlignment="1">
      <alignment horizontal="center" vertical="center" wrapText="1"/>
    </xf>
    <xf fontId="22" fillId="0" borderId="11" numFmtId="2" xfId="0" applyNumberFormat="1" applyFont="1" applyBorder="1" applyAlignment="1">
      <alignment horizontal="center" vertical="center"/>
    </xf>
    <xf fontId="17" fillId="33" borderId="21" numFmtId="0" xfId="0" applyFont="1" applyFill="1" applyBorder="1" applyAlignment="1">
      <alignment horizontal="center" vertical="center" wrapText="1"/>
    </xf>
    <xf fontId="17" fillId="33" borderId="13" numFmtId="0" xfId="0" applyFont="1" applyFill="1" applyBorder="1" applyAlignment="1">
      <alignment horizontal="center" vertical="center" wrapText="1"/>
    </xf>
    <xf fontId="17" fillId="33" borderId="21" numFmtId="0" xfId="0" applyFont="1" applyFill="1" applyBorder="1" applyAlignment="1">
      <alignment horizontal="left" vertical="center" wrapText="1"/>
    </xf>
    <xf fontId="17" fillId="0" borderId="16" numFmtId="164" xfId="0" applyNumberFormat="1" applyFont="1" applyBorder="1" applyAlignment="1">
      <alignment horizontal="center" vertical="center" wrapText="1"/>
    </xf>
    <xf fontId="17" fillId="0" borderId="12" numFmtId="9" xfId="0" applyNumberFormat="1" applyFont="1" applyBorder="1" applyAlignment="1">
      <alignment horizontal="center" vertical="center"/>
    </xf>
    <xf fontId="17" fillId="0" borderId="21" numFmtId="9" xfId="0" applyNumberFormat="1" applyFont="1" applyBorder="1" applyAlignment="1">
      <alignment horizontal="center" vertical="center"/>
    </xf>
    <xf fontId="17" fillId="0" borderId="13" numFmtId="9" xfId="0" applyNumberFormat="1" applyFont="1" applyBorder="1" applyAlignment="1">
      <alignment horizontal="center" vertical="center"/>
    </xf>
    <xf fontId="17" fillId="33" borderId="12" numFmtId="165" xfId="0" applyNumberFormat="1" applyFont="1" applyFill="1" applyBorder="1" applyAlignment="1">
      <alignment vertical="top" wrapText="1"/>
    </xf>
    <xf fontId="17" fillId="33" borderId="21" numFmtId="165" xfId="0" applyNumberFormat="1" applyFont="1" applyFill="1" applyBorder="1" applyAlignment="1">
      <alignment vertical="top" wrapText="1"/>
    </xf>
    <xf fontId="17" fillId="33" borderId="13" numFmtId="165" xfId="0" applyNumberFormat="1" applyFont="1" applyFill="1" applyBorder="1" applyAlignment="1">
      <alignment vertical="top" wrapText="1"/>
    </xf>
    <xf fontId="17" fillId="0" borderId="16" numFmtId="165" xfId="0" applyNumberFormat="1" applyFont="1" applyBorder="1" applyAlignment="1">
      <alignment horizontal="center" vertical="center" wrapText="1"/>
    </xf>
    <xf fontId="17" fillId="0" borderId="12" numFmtId="165" xfId="0" applyNumberFormat="1" applyFont="1" applyBorder="1" applyAlignment="1">
      <alignment horizontal="center" vertical="center"/>
    </xf>
    <xf fontId="17" fillId="0" borderId="21" numFmtId="165" xfId="0" applyNumberFormat="1" applyFont="1" applyBorder="1" applyAlignment="1">
      <alignment horizontal="center" vertical="center"/>
    </xf>
    <xf fontId="17" fillId="0" borderId="13" numFmtId="165" xfId="0" applyNumberFormat="1" applyFont="1" applyBorder="1" applyAlignment="1">
      <alignment horizontal="center" vertical="center"/>
    </xf>
    <xf fontId="17" fillId="0" borderId="11" numFmtId="165" xfId="0" applyNumberFormat="1" applyFont="1" applyBorder="1" applyAlignment="1">
      <alignment horizontal="center" vertical="center"/>
    </xf>
    <xf fontId="19" fillId="0" borderId="0" numFmtId="165" xfId="0" applyNumberFormat="1" applyFont="1" applyAlignment="1">
      <alignment horizontal="center" vertical="center"/>
    </xf>
    <xf fontId="18" fillId="0" borderId="16" numFmtId="0" xfId="0" applyFont="1" applyBorder="1" applyAlignment="1">
      <alignment horizontal="center"/>
    </xf>
    <xf fontId="25" fillId="0" borderId="0" numFmtId="2" xfId="0" applyNumberFormat="1" applyFont="1" applyAlignment="1">
      <alignment horizontal="center" vertical="center"/>
    </xf>
    <xf fontId="0" fillId="0" borderId="11" numFmtId="0" xfId="0" applyBorder="1" applyAlignment="1">
      <alignment horizontal="center" vertical="center"/>
    </xf>
    <xf fontId="0" fillId="0" borderId="11" numFmtId="0" xfId="0" applyBorder="1" applyAlignment="1">
      <alignment vertical="center" wrapText="1"/>
    </xf>
    <xf fontId="17" fillId="0" borderId="11" numFmtId="0" xfId="0" applyFont="1" applyBorder="1" applyAlignment="1">
      <alignment vertical="top"/>
    </xf>
    <xf fontId="17" fillId="0" borderId="12" numFmtId="0" xfId="0" applyFont="1" applyBorder="1" applyAlignment="1">
      <alignment horizontal="left" vertical="top"/>
    </xf>
    <xf fontId="17" fillId="0" borderId="21" numFmtId="0" xfId="0" applyFont="1" applyBorder="1" applyAlignment="1">
      <alignment horizontal="left" vertical="top"/>
    </xf>
    <xf fontId="17" fillId="0" borderId="13" numFmtId="0" xfId="0" applyFont="1" applyBorder="1" applyAlignment="1">
      <alignment horizontal="left" vertical="top"/>
    </xf>
    <xf fontId="17" fillId="0" borderId="12" numFmtId="10" xfId="0" applyNumberFormat="1" applyFont="1" applyBorder="1" applyAlignment="1">
      <alignment horizontal="left" vertical="top" wrapText="1"/>
    </xf>
    <xf fontId="17" fillId="0" borderId="21" numFmtId="10" xfId="0" applyNumberFormat="1" applyFont="1" applyBorder="1" applyAlignment="1">
      <alignment horizontal="left" vertical="top" wrapText="1"/>
    </xf>
    <xf fontId="17" fillId="0" borderId="13" numFmtId="10" xfId="0" applyNumberFormat="1" applyFont="1" applyBorder="1" applyAlignment="1">
      <alignment horizontal="left" vertical="top" wrapText="1"/>
    </xf>
    <xf fontId="20" fillId="0" borderId="11" numFmtId="2" xfId="0" applyNumberFormat="1" applyFont="1" applyBorder="1" applyAlignment="1">
      <alignment horizontal="center" vertical="center"/>
    </xf>
    <xf fontId="0" fillId="0" borderId="0" numFmtId="2" xfId="0" applyNumberFormat="1"/>
    <xf fontId="17" fillId="0" borderId="11" numFmtId="0" xfId="0" applyFont="1" applyBorder="1" applyAlignment="1">
      <alignment vertical="center"/>
    </xf>
    <xf fontId="22" fillId="0" borderId="12" numFmtId="164" xfId="42" applyNumberFormat="1" applyFont="1" applyBorder="1" applyAlignment="1">
      <alignment horizontal="center" vertical="center" wrapText="1"/>
    </xf>
    <xf fontId="17" fillId="0" borderId="11" numFmtId="0" xfId="0" applyFont="1" applyBorder="1"/>
    <xf fontId="17" fillId="0" borderId="21" numFmtId="0" xfId="0" applyFont="1" applyBorder="1" applyAlignment="1">
      <alignment horizontal="center" vertical="center" wrapText="1"/>
    </xf>
    <xf fontId="22" fillId="0" borderId="16" numFmtId="9" xfId="0" applyNumberFormat="1" applyFont="1" applyBorder="1" applyAlignment="1">
      <alignment horizontal="left" vertical="center" wrapText="1"/>
    </xf>
    <xf fontId="22" fillId="0" borderId="21" numFmtId="0" xfId="0" applyFont="1" applyBorder="1" applyAlignment="1">
      <alignment horizontal="left" vertical="top" wrapText="1"/>
    </xf>
    <xf fontId="22" fillId="0" borderId="16" numFmtId="0" xfId="0" applyFont="1" applyBorder="1" applyAlignment="1">
      <alignment horizontal="left" vertical="top" wrapText="1"/>
    </xf>
    <xf fontId="17" fillId="0" borderId="12" numFmtId="0" xfId="0" applyFont="1" applyBorder="1" applyAlignment="1">
      <alignment vertical="top" wrapText="1"/>
    </xf>
    <xf fontId="0" fillId="0" borderId="11" numFmtId="9" xfId="0" applyNumberFormat="1" applyBorder="1" applyAlignment="1">
      <alignment horizontal="center" vertical="center" wrapText="1"/>
    </xf>
    <xf fontId="17" fillId="0" borderId="10" numFmtId="0" xfId="0" applyFont="1" applyBorder="1" applyAlignment="1">
      <alignment horizontal="center" vertical="center" wrapText="1"/>
    </xf>
    <xf fontId="25" fillId="0" borderId="11" numFmtId="2" xfId="0" applyNumberFormat="1" applyFont="1" applyBorder="1" applyAlignment="1">
      <alignment horizontal="center" vertical="center"/>
    </xf>
    <xf fontId="18" fillId="0" borderId="0" numFmtId="0" xfId="0" applyFont="1" applyAlignment="1">
      <alignment horizontal="center" vertical="center" wrapText="1"/>
    </xf>
    <xf fontId="18" fillId="0" borderId="0" numFmtId="0" xfId="0" applyFont="1" applyAlignment="1">
      <alignment horizontal="center" vertical="center"/>
    </xf>
    <xf fontId="18" fillId="0" borderId="0" numFmtId="0" xfId="0" applyFont="1" applyAlignment="1">
      <alignment horizontal="right" vertical="center"/>
    </xf>
    <xf fontId="18" fillId="0" borderId="0" numFmtId="0" xfId="0" applyFont="1" applyAlignment="1">
      <alignment vertical="top" wrapText="1"/>
    </xf>
    <xf fontId="18" fillId="0" borderId="0" numFmtId="0" xfId="0" applyFont="1" applyAlignment="1">
      <alignment horizontal="left" vertical="top" wrapText="1"/>
    </xf>
    <xf fontId="21" fillId="0" borderId="10" numFmtId="2" xfId="0" applyNumberFormat="1" applyFont="1" applyBorder="1" applyAlignment="1">
      <alignment horizontal="center" vertical="top" wrapText="1"/>
    </xf>
    <xf fontId="17" fillId="33" borderId="11" numFmtId="0" xfId="0" applyFont="1" applyFill="1" applyBorder="1" applyAlignment="1">
      <alignment horizontal="center" vertical="center" wrapText="1"/>
    </xf>
    <xf fontId="17" fillId="33" borderId="11" numFmtId="0" xfId="0" applyFont="1" applyFill="1" applyBorder="1" applyAlignment="1">
      <alignment horizontal="center" vertical="center"/>
    </xf>
    <xf fontId="17" fillId="33" borderId="15" numFmtId="0" xfId="0" applyFont="1" applyFill="1" applyBorder="1" applyAlignment="1">
      <alignment horizontal="center" vertical="center"/>
    </xf>
    <xf fontId="17" fillId="33" borderId="16" numFmtId="0" xfId="0" applyFont="1" applyFill="1" applyBorder="1" applyAlignment="1">
      <alignment horizontal="center" vertical="center"/>
    </xf>
    <xf fontId="17" fillId="33" borderId="17" numFmtId="0" xfId="0" applyFont="1" applyFill="1" applyBorder="1" applyAlignment="1">
      <alignment horizontal="center" vertical="center"/>
    </xf>
    <xf fontId="17" fillId="33" borderId="11" numFmtId="0" xfId="0" applyFont="1" applyFill="1" applyBorder="1" applyAlignment="1">
      <alignment vertical="top" wrapText="1"/>
    </xf>
    <xf fontId="17" fillId="33" borderId="19" numFmtId="0" xfId="0" applyFont="1" applyFill="1" applyBorder="1" applyAlignment="1">
      <alignment horizontal="center" vertical="center"/>
    </xf>
    <xf fontId="17" fillId="33" borderId="10" numFmtId="0" xfId="0" applyFont="1" applyFill="1" applyBorder="1" applyAlignment="1">
      <alignment horizontal="center" vertical="center"/>
    </xf>
    <xf fontId="17" fillId="33" borderId="20" numFmtId="0" xfId="0" applyFont="1" applyFill="1" applyBorder="1" applyAlignment="1">
      <alignment horizontal="center" vertical="center"/>
    </xf>
    <xf fontId="17" fillId="33" borderId="12" numFmtId="0" xfId="0" applyFont="1" applyFill="1" applyBorder="1" applyAlignment="1">
      <alignment horizontal="left" vertical="top"/>
    </xf>
    <xf fontId="17" fillId="33" borderId="21" numFmtId="0" xfId="0" applyFont="1" applyFill="1" applyBorder="1" applyAlignment="1">
      <alignment horizontal="left" vertical="top"/>
    </xf>
    <xf fontId="17" fillId="33" borderId="13" numFmtId="0" xfId="0" applyFont="1" applyFill="1" applyBorder="1" applyAlignment="1">
      <alignment horizontal="left" vertical="top"/>
    </xf>
    <xf fontId="17" fillId="33" borderId="12" numFmtId="10" xfId="0" applyNumberFormat="1" applyFont="1" applyFill="1" applyBorder="1" applyAlignment="1">
      <alignment horizontal="left" vertical="top" wrapText="1"/>
    </xf>
    <xf fontId="17" fillId="33" borderId="21" numFmtId="10" xfId="0" applyNumberFormat="1" applyFont="1" applyFill="1" applyBorder="1" applyAlignment="1">
      <alignment horizontal="left" vertical="top" wrapText="1"/>
    </xf>
    <xf fontId="17" fillId="33" borderId="13" numFmtId="10" xfId="0" applyNumberFormat="1" applyFont="1" applyFill="1" applyBorder="1" applyAlignment="1">
      <alignment horizontal="left" vertical="top" wrapText="1"/>
    </xf>
    <xf fontId="17" fillId="33" borderId="12" numFmtId="10" xfId="0" applyNumberFormat="1" applyFont="1" applyFill="1" applyBorder="1" applyAlignment="1">
      <alignment horizontal="center" vertical="center"/>
    </xf>
    <xf fontId="17" fillId="33" borderId="21" numFmtId="10" xfId="0" applyNumberFormat="1" applyFont="1" applyFill="1" applyBorder="1" applyAlignment="1">
      <alignment horizontal="center" vertical="center"/>
    </xf>
    <xf fontId="17" fillId="33" borderId="13" numFmtId="10" xfId="0" applyNumberFormat="1" applyFont="1" applyFill="1" applyBorder="1" applyAlignment="1">
      <alignment horizontal="center" vertical="center"/>
    </xf>
    <xf fontId="22" fillId="33" borderId="11" numFmtId="0" xfId="0" applyFont="1" applyFill="1" applyBorder="1" applyAlignment="1">
      <alignment horizontal="center" vertical="center"/>
    </xf>
    <xf fontId="22" fillId="33" borderId="12" numFmtId="0" xfId="0" applyFont="1" applyFill="1" applyBorder="1" applyAlignment="1">
      <alignment horizontal="center" vertical="top" wrapText="1"/>
    </xf>
    <xf fontId="22" fillId="33" borderId="21" numFmtId="0" xfId="0" applyFont="1" applyFill="1" applyBorder="1" applyAlignment="1">
      <alignment horizontal="center" vertical="top" wrapText="1"/>
    </xf>
    <xf fontId="22" fillId="33" borderId="13" numFmtId="0" xfId="0" applyFont="1" applyFill="1" applyBorder="1" applyAlignment="1">
      <alignment horizontal="center" vertical="top" wrapText="1"/>
    </xf>
    <xf fontId="22" fillId="33" borderId="12" numFmtId="10" xfId="0" applyNumberFormat="1" applyFont="1" applyFill="1" applyBorder="1" applyAlignment="1">
      <alignment horizontal="center" vertical="center"/>
    </xf>
    <xf fontId="22" fillId="33" borderId="21" numFmtId="10" xfId="0" applyNumberFormat="1" applyFont="1" applyFill="1" applyBorder="1" applyAlignment="1">
      <alignment horizontal="center" vertical="center"/>
    </xf>
    <xf fontId="22" fillId="33" borderId="13" numFmtId="10" xfId="0" applyNumberFormat="1" applyFont="1" applyFill="1" applyBorder="1" applyAlignment="1">
      <alignment horizontal="center" vertical="center"/>
    </xf>
    <xf fontId="17" fillId="33" borderId="16" numFmtId="0" xfId="0" applyFont="1" applyFill="1" applyBorder="1" applyAlignment="1">
      <alignment vertical="top" wrapText="1"/>
    </xf>
    <xf fontId="17" fillId="33" borderId="10" numFmtId="0" xfId="0" applyFont="1" applyFill="1" applyBorder="1" applyAlignment="1">
      <alignment horizontal="center" vertical="center" wrapText="1"/>
    </xf>
    <xf fontId="17" fillId="33" borderId="12" numFmtId="0" xfId="0" applyFont="1" applyFill="1" applyBorder="1" applyAlignment="1">
      <alignment horizontal="center" vertical="center"/>
    </xf>
    <xf fontId="17" fillId="33" borderId="21" numFmtId="0" xfId="0" applyFont="1" applyFill="1" applyBorder="1" applyAlignment="1">
      <alignment horizontal="center" vertical="center"/>
    </xf>
    <xf fontId="17" fillId="33" borderId="13" numFmtId="0" xfId="0" applyFont="1" applyFill="1" applyBorder="1" applyAlignment="1">
      <alignment horizontal="center" vertical="center"/>
    </xf>
    <xf fontId="17" fillId="33" borderId="15" numFmtId="0" xfId="0" applyFont="1" applyFill="1" applyBorder="1" applyAlignment="1">
      <alignment horizontal="left" vertical="top" wrapText="1"/>
    </xf>
    <xf fontId="17" fillId="33" borderId="16" numFmtId="0" xfId="0" applyFont="1" applyFill="1" applyBorder="1" applyAlignment="1">
      <alignment horizontal="left" vertical="top" wrapText="1"/>
    </xf>
    <xf fontId="17" fillId="33" borderId="17" numFmtId="0" xfId="0" applyFont="1" applyFill="1" applyBorder="1" applyAlignment="1">
      <alignment horizontal="left" vertical="top" wrapText="1"/>
    </xf>
    <xf fontId="17" fillId="33" borderId="11" numFmtId="0" xfId="0" applyFont="1" applyFill="1" applyBorder="1" applyAlignment="1">
      <alignment horizontal="left" vertical="top" wrapText="1"/>
    </xf>
    <xf fontId="18" fillId="0" borderId="0" numFmtId="0" xfId="0" applyFont="1" applyAlignment="1">
      <alignment vertical="top"/>
    </xf>
    <xf fontId="17" fillId="0" borderId="0" numFmtId="0" xfId="0" applyFont="1" applyAlignment="1">
      <alignment horizontal="left" wrapText="1"/>
    </xf>
    <xf fontId="21" fillId="0" borderId="18" numFmtId="0" xfId="0" applyFont="1" applyBorder="1" applyAlignment="1">
      <alignment horizontal="center" vertical="center" wrapText="1"/>
    </xf>
    <xf fontId="17" fillId="0" borderId="11" numFmtId="0" xfId="0" applyFont="1" applyBorder="1" applyAlignment="1">
      <alignment horizontal="left" vertical="top"/>
    </xf>
    <xf fontId="22" fillId="0" borderId="11" numFmtId="10" xfId="0" applyNumberFormat="1" applyFont="1" applyBorder="1" applyAlignment="1">
      <alignment horizontal="center" vertical="center" wrapText="1"/>
    </xf>
    <xf fontId="22" fillId="0" borderId="11" numFmtId="0" xfId="0" applyFont="1" applyBorder="1" applyAlignment="1">
      <alignment horizontal="center" vertical="center" wrapText="1"/>
    </xf>
    <xf fontId="22" fillId="0" borderId="11" numFmtId="0" xfId="0" applyFont="1" applyBorder="1" applyAlignment="1">
      <alignment horizontal="left" vertical="center" wrapText="1"/>
    </xf>
    <xf fontId="17" fillId="0" borderId="21" numFmtId="0" xfId="0" applyFont="1" applyBorder="1" applyAlignment="1">
      <alignment horizontal="left" vertical="center" wrapText="1"/>
    </xf>
    <xf fontId="17" fillId="0" borderId="12" numFmtId="10" xfId="0" applyNumberFormat="1" applyFont="1" applyBorder="1" applyAlignment="1">
      <alignment horizontal="center" vertical="center" wrapText="1"/>
    </xf>
    <xf fontId="17" fillId="0" borderId="21" numFmtId="10" xfId="0" applyNumberFormat="1" applyFont="1" applyBorder="1" applyAlignment="1">
      <alignment horizontal="center" vertical="center" wrapText="1"/>
    </xf>
    <xf fontId="17" fillId="0" borderId="13" numFmtId="10" xfId="0" applyNumberFormat="1" applyFont="1" applyBorder="1" applyAlignment="1">
      <alignment horizontal="center" vertical="center" wrapText="1"/>
    </xf>
    <xf fontId="17" fillId="0" borderId="14" numFmtId="9" xfId="0" applyNumberFormat="1" applyFont="1" applyBorder="1" applyAlignment="1">
      <alignment horizontal="left" vertical="top" wrapText="1"/>
    </xf>
    <xf fontId="0" fillId="0" borderId="11" numFmtId="0" xfId="0" applyBorder="1" applyAlignment="1">
      <alignment horizontal="left" vertical="top"/>
    </xf>
    <xf fontId="17" fillId="0" borderId="11" numFmtId="2" xfId="0" applyNumberFormat="1" applyFont="1" applyBorder="1" applyAlignment="1">
      <alignment horizontal="center" vertical="top"/>
    </xf>
    <xf fontId="0" fillId="0" borderId="0" numFmtId="0" xfId="0" applyAlignment="1">
      <alignment horizontal="center"/>
    </xf>
    <xf fontId="20" fillId="0" borderId="0" numFmtId="2" xfId="0" applyNumberFormat="1" applyFont="1" applyAlignment="1">
      <alignment horizontal="center" vertical="center"/>
    </xf>
    <xf fontId="21" fillId="33" borderId="0" numFmtId="2" xfId="0" applyNumberFormat="1" applyFont="1" applyFill="1" applyAlignment="1">
      <alignment horizontal="center" vertical="center"/>
    </xf>
    <xf fontId="17" fillId="33" borderId="14" numFmtId="0" xfId="0" applyFont="1" applyFill="1" applyBorder="1" applyAlignment="1">
      <alignment horizontal="center" vertical="center" wrapText="1"/>
    </xf>
    <xf fontId="17" fillId="33" borderId="18" numFmtId="0" xfId="0" applyFont="1" applyFill="1" applyBorder="1" applyAlignment="1">
      <alignment horizontal="center" vertical="center" wrapText="1"/>
    </xf>
    <xf fontId="22" fillId="33" borderId="11" numFmtId="2" xfId="0" applyNumberFormat="1" applyFont="1" applyFill="1" applyBorder="1" applyAlignment="1">
      <alignment horizontal="center" vertical="center"/>
    </xf>
    <xf fontId="17" fillId="33" borderId="21" numFmtId="10" xfId="0" applyNumberFormat="1" applyFont="1" applyFill="1" applyBorder="1" applyAlignment="1">
      <alignment horizontal="center" vertical="center" wrapText="1"/>
    </xf>
    <xf fontId="0" fillId="0" borderId="11" numFmtId="0" xfId="0" applyBorder="1"/>
    <xf fontId="0" fillId="0" borderId="12" numFmtId="0" xfId="0" applyBorder="1" applyAlignment="1">
      <alignment horizontal="center"/>
    </xf>
    <xf fontId="0" fillId="0" borderId="21" numFmtId="0" xfId="0" applyBorder="1" applyAlignment="1">
      <alignment horizontal="center"/>
    </xf>
    <xf fontId="0" fillId="0" borderId="13" numFmtId="0" xfId="0" applyBorder="1" applyAlignment="1">
      <alignment horizontal="center"/>
    </xf>
    <xf fontId="20" fillId="33" borderId="11" numFmtId="2" xfId="0" applyNumberFormat="1" applyFont="1" applyFill="1" applyBorder="1" applyAlignment="1">
      <alignment horizontal="center" vertical="center"/>
    </xf>
    <xf fontId="21" fillId="0" borderId="10" numFmtId="0" xfId="0" applyFont="1" applyBorder="1" applyAlignment="1">
      <alignment horizontal="center" vertical="top" wrapText="1"/>
    </xf>
    <xf fontId="19" fillId="0" borderId="0" numFmtId="2" xfId="0" applyNumberFormat="1" applyFont="1" applyAlignment="1">
      <alignment horizontal="center" vertical="top"/>
    </xf>
    <xf fontId="17" fillId="0" borderId="0" numFmtId="0" xfId="0" applyFont="1" applyAlignment="1">
      <alignment vertical="top"/>
    </xf>
  </cellXfs>
  <cellStyles count="47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C3" activeCellId="0" sqref="C3:D3"/>
    </sheetView>
  </sheetViews>
  <sheetFormatPr baseColWidth="8" defaultRowHeight="15" customHeight="1"/>
  <cols>
    <col customWidth="1" min="1" max="1" style="1" width="7.5703100000000001"/>
    <col customWidth="1" min="2" max="2" style="1" width="93.570300000000003"/>
    <col customWidth="1" min="3" max="3" style="2" width="20.5703"/>
    <col customWidth="1" min="4" max="4" style="1" width="20"/>
    <col customWidth="1" min="5" max="11" style="1" width="20.5703"/>
    <col customWidth="1" min="12" max="257" style="1" width="9.1406200000000002"/>
  </cols>
  <sheetData>
    <row r="1" ht="15">
      <c r="C1" s="3" t="s">
        <v>0</v>
      </c>
      <c r="D1" s="3"/>
      <c r="E1" s="3"/>
      <c r="F1" s="3"/>
      <c r="G1" s="3"/>
      <c r="H1" s="3"/>
      <c r="I1" s="3"/>
      <c r="J1" s="3"/>
      <c r="K1" s="3"/>
      <c r="L1" s="3"/>
    </row>
    <row r="2" ht="15">
      <c r="C2" s="3"/>
      <c r="D2" s="3"/>
      <c r="E2" s="3"/>
      <c r="F2" s="3"/>
      <c r="G2" s="3"/>
      <c r="H2" s="3"/>
      <c r="I2" s="3"/>
      <c r="J2" s="3"/>
      <c r="K2" s="3"/>
      <c r="L2" s="3"/>
      <c r="M2" s="1"/>
      <c r="N2" s="1"/>
      <c r="O2" s="1"/>
    </row>
    <row r="3" ht="15">
      <c r="C3" s="3" t="s">
        <v>1</v>
      </c>
      <c r="D3" s="3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5">
      <c r="C4" s="3" t="s">
        <v>2</v>
      </c>
      <c r="D4" s="3"/>
      <c r="E4" s="2"/>
      <c r="F4" s="2"/>
      <c r="G4" s="2"/>
      <c r="H4" s="2"/>
      <c r="I4" s="2"/>
      <c r="J4" s="2"/>
      <c r="K4" s="2"/>
      <c r="L4" s="2"/>
      <c r="M4" s="1"/>
      <c r="N4" s="1"/>
      <c r="O4" s="1"/>
    </row>
    <row r="5" ht="15">
      <c r="C5" s="3" t="s">
        <v>3</v>
      </c>
      <c r="D5" s="3"/>
      <c r="E5" s="3"/>
      <c r="F5" s="3"/>
      <c r="G5" s="3"/>
      <c r="H5" s="3"/>
      <c r="I5" s="3"/>
      <c r="J5" s="3"/>
      <c r="K5" s="3"/>
      <c r="L5" s="3"/>
      <c r="M5" s="1"/>
      <c r="N5" s="1"/>
      <c r="O5" s="1"/>
    </row>
    <row r="6" ht="15">
      <c r="C6" s="3" t="s">
        <v>4</v>
      </c>
      <c r="D6" s="3"/>
      <c r="E6" s="3"/>
      <c r="F6" s="3"/>
      <c r="G6" s="3"/>
      <c r="H6" s="3"/>
      <c r="I6" s="3"/>
      <c r="J6" s="3"/>
      <c r="K6" s="3"/>
      <c r="L6" s="3"/>
      <c r="M6" s="1"/>
      <c r="N6" s="1"/>
      <c r="O6" s="1"/>
    </row>
    <row r="7" ht="15">
      <c r="C7" s="3" t="s">
        <v>5</v>
      </c>
      <c r="D7" s="3"/>
      <c r="E7" s="2"/>
      <c r="F7" s="1"/>
      <c r="G7" s="2"/>
      <c r="H7" s="1"/>
      <c r="I7" s="2"/>
      <c r="J7" s="1"/>
      <c r="K7" s="2"/>
      <c r="L7" s="1"/>
      <c r="M7" s="1"/>
      <c r="N7" s="1"/>
      <c r="O7" s="1"/>
    </row>
    <row r="8" ht="15">
      <c r="C8" s="3" t="s">
        <v>6</v>
      </c>
      <c r="D8" s="3"/>
      <c r="E8" s="4"/>
      <c r="F8" s="4"/>
      <c r="G8" s="4"/>
      <c r="H8" s="4"/>
      <c r="I8" s="4"/>
      <c r="J8" s="4"/>
      <c r="K8" s="4"/>
      <c r="L8" s="4"/>
      <c r="M8" s="1"/>
      <c r="N8" s="1"/>
      <c r="O8" s="1"/>
    </row>
    <row r="9" ht="15">
      <c r="C9" s="3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ht="35.25" customHeight="1">
      <c r="A10" s="5" t="s">
        <v>7</v>
      </c>
      <c r="B10" s="5"/>
      <c r="C10" s="5"/>
      <c r="D10" s="6"/>
      <c r="E10" s="6"/>
      <c r="F10" s="6"/>
      <c r="G10" s="6"/>
      <c r="H10" s="6"/>
      <c r="I10" s="6"/>
      <c r="J10" s="6"/>
      <c r="K10" s="6"/>
      <c r="L10" s="1"/>
      <c r="M10" s="1"/>
      <c r="N10" s="1"/>
      <c r="O10" s="1"/>
    </row>
    <row r="11" ht="15.75" customHeight="1">
      <c r="A11" s="7" t="s">
        <v>8</v>
      </c>
      <c r="B11" s="7"/>
      <c r="C11" s="7"/>
      <c r="D11" s="8"/>
      <c r="E11" s="8"/>
      <c r="F11" s="8"/>
      <c r="G11" s="8"/>
      <c r="H11" s="8"/>
      <c r="I11" s="8"/>
      <c r="J11" s="8"/>
      <c r="K11" s="8"/>
    </row>
    <row r="12" ht="15.75" customHeight="1">
      <c r="A12" s="7" t="s">
        <v>9</v>
      </c>
      <c r="B12" s="7"/>
      <c r="C12" s="7"/>
      <c r="D12" s="8"/>
      <c r="E12" s="8"/>
      <c r="F12" s="8"/>
      <c r="G12" s="8"/>
      <c r="H12" s="8"/>
      <c r="I12" s="8"/>
      <c r="J12" s="8"/>
      <c r="K12" s="8"/>
    </row>
    <row r="13" ht="15.75" customHeight="1">
      <c r="A13" s="9" t="s">
        <v>10</v>
      </c>
      <c r="B13" s="9"/>
      <c r="C13" s="7"/>
      <c r="D13" s="8"/>
      <c r="E13" s="8"/>
      <c r="F13" s="8"/>
      <c r="G13" s="8"/>
      <c r="H13" s="8"/>
      <c r="I13" s="8"/>
      <c r="J13" s="8"/>
      <c r="K13" s="8"/>
    </row>
    <row r="14" ht="27.600000000000001" customHeight="1">
      <c r="A14" s="10" t="s">
        <v>11</v>
      </c>
      <c r="B14" s="10" t="s">
        <v>12</v>
      </c>
      <c r="C14" s="11" t="s">
        <v>13</v>
      </c>
      <c r="D14" s="12"/>
    </row>
    <row r="15" ht="15">
      <c r="A15" s="10">
        <v>1</v>
      </c>
      <c r="B15" s="13" t="s">
        <v>14</v>
      </c>
      <c r="C15" s="14">
        <v>301.86000000000001</v>
      </c>
      <c r="D15" s="15"/>
      <c r="E15" s="16">
        <v>1.095</v>
      </c>
      <c r="F15" s="17">
        <v>275.67064977494425</v>
      </c>
      <c r="G15" s="18"/>
    </row>
    <row r="16" ht="15">
      <c r="A16" s="10">
        <v>2</v>
      </c>
      <c r="B16" s="13" t="s">
        <v>15</v>
      </c>
      <c r="C16" s="14">
        <v>3890.0599999999999</v>
      </c>
      <c r="D16" s="15"/>
      <c r="E16" s="16"/>
      <c r="F16" s="17">
        <v>3552.5685879255798</v>
      </c>
      <c r="G16" s="18"/>
    </row>
    <row r="17" ht="15">
      <c r="A17" s="10">
        <v>3</v>
      </c>
      <c r="B17" s="13" t="s">
        <v>16</v>
      </c>
      <c r="C17" s="14">
        <v>2058.5599999999999</v>
      </c>
      <c r="D17" s="15"/>
      <c r="E17" s="16"/>
      <c r="F17" s="17">
        <v>1879.9567741423266</v>
      </c>
      <c r="G17" s="18"/>
    </row>
    <row r="18" ht="15">
      <c r="A18" s="10">
        <v>4</v>
      </c>
      <c r="B18" s="13" t="s">
        <v>17</v>
      </c>
      <c r="C18" s="14">
        <v>2914.8899999999999</v>
      </c>
      <c r="D18" s="15"/>
      <c r="E18" s="16"/>
      <c r="F18" s="17">
        <v>2662.0039580587245</v>
      </c>
      <c r="G18" s="18"/>
    </row>
    <row r="19" ht="15">
      <c r="A19" s="19" t="s">
        <v>18</v>
      </c>
      <c r="B19" s="20"/>
      <c r="C19" s="21">
        <f>SUM(C15:C18)</f>
        <v>9165.369999999999</v>
      </c>
      <c r="D19" s="22"/>
    </row>
    <row r="20" s="1" customFormat="1" ht="27" customHeight="1">
      <c r="C20" s="2"/>
    </row>
    <row r="21" s="1" customFormat="1">
      <c r="A21" s="23" t="s">
        <v>19</v>
      </c>
      <c r="B21" s="23"/>
      <c r="C21" s="24"/>
      <c r="D21" s="24"/>
      <c r="E21" s="25"/>
      <c r="F21" s="25"/>
      <c r="G21" s="25"/>
      <c r="H21" s="25"/>
      <c r="I21" s="25"/>
    </row>
    <row r="22" s="1" customFormat="1">
      <c r="A22" s="23" t="s">
        <v>20</v>
      </c>
      <c r="B22" s="23"/>
      <c r="C22" s="25"/>
      <c r="D22" s="25"/>
      <c r="E22" s="25"/>
      <c r="F22" s="25"/>
      <c r="G22" s="25"/>
      <c r="H22" s="25"/>
      <c r="I22" s="25"/>
    </row>
    <row r="23" s="1" customFormat="1" ht="15.75" customHeight="1">
      <c r="A23" s="23" t="s">
        <v>21</v>
      </c>
      <c r="B23" s="23"/>
      <c r="C23" s="24" t="s">
        <v>22</v>
      </c>
      <c r="D23" s="24"/>
      <c r="E23" s="25"/>
      <c r="F23" s="25"/>
      <c r="G23" s="25"/>
      <c r="I23" s="25"/>
    </row>
    <row r="24" s="1" customFormat="1">
      <c r="A24" s="25"/>
      <c r="B24" s="25"/>
      <c r="C24" s="25"/>
    </row>
    <row r="25" s="1" customFormat="1" ht="16.5" customHeight="1">
      <c r="A25" s="25"/>
      <c r="B25" s="25"/>
      <c r="C25" s="24"/>
      <c r="D25" s="24"/>
    </row>
    <row r="26" s="1" customFormat="1">
      <c r="A26" s="25"/>
      <c r="B26" s="25"/>
      <c r="C26" s="26"/>
    </row>
    <row r="27" ht="16.149999999999999" customHeight="1">
      <c r="A27" s="25"/>
      <c r="B27" s="25"/>
      <c r="C27" s="24"/>
      <c r="D27" s="24"/>
    </row>
    <row r="28" ht="15.75">
      <c r="A28" s="25"/>
      <c r="B28" s="25"/>
      <c r="C28" s="26"/>
    </row>
    <row r="29" ht="14.449999999999999" customHeight="1">
      <c r="A29" s="25"/>
      <c r="B29" s="25"/>
      <c r="C29" s="24"/>
      <c r="D29" s="24"/>
    </row>
    <row r="30" ht="15.75">
      <c r="A30" s="25"/>
      <c r="B30" s="25"/>
      <c r="C30" s="26"/>
    </row>
    <row r="31" ht="17.25" customHeight="1">
      <c r="A31" s="25"/>
      <c r="B31" s="25"/>
      <c r="C31" s="24"/>
      <c r="D31" s="24"/>
    </row>
    <row r="32" ht="15.75">
      <c r="A32" s="25"/>
      <c r="B32" s="25"/>
      <c r="C32" s="26"/>
    </row>
    <row r="33" ht="18" customHeight="1">
      <c r="A33" s="25"/>
      <c r="B33" s="25"/>
      <c r="C33" s="24"/>
      <c r="D33" s="24"/>
    </row>
    <row r="34" ht="15.75">
      <c r="A34" s="25"/>
      <c r="B34" s="25"/>
      <c r="C34" s="26"/>
    </row>
    <row r="35" ht="15.75" customHeight="1">
      <c r="A35" s="25"/>
      <c r="B35" s="25"/>
      <c r="C35" s="24"/>
      <c r="D35" s="24"/>
    </row>
    <row r="36" ht="15.75">
      <c r="A36" s="25"/>
      <c r="B36" s="25"/>
      <c r="C36" s="26"/>
    </row>
    <row r="37" ht="17.25" customHeight="1">
      <c r="A37" s="25"/>
      <c r="B37" s="25"/>
      <c r="C37" s="24"/>
      <c r="D37" s="24"/>
    </row>
    <row r="38" ht="15">
      <c r="A38" s="1"/>
      <c r="B38" s="1"/>
    </row>
  </sheetData>
  <mergeCells count="56">
    <mergeCell ref="C1:D1"/>
    <mergeCell ref="E1:F1"/>
    <mergeCell ref="G1:H1"/>
    <mergeCell ref="I1:J1"/>
    <mergeCell ref="K1:L1"/>
    <mergeCell ref="C2:D2"/>
    <mergeCell ref="E2:F2"/>
    <mergeCell ref="G2:H2"/>
    <mergeCell ref="I2:J2"/>
    <mergeCell ref="K2:L2"/>
    <mergeCell ref="C3:D3"/>
    <mergeCell ref="C4:D4"/>
    <mergeCell ref="E4:F4"/>
    <mergeCell ref="G4:H4"/>
    <mergeCell ref="I4:J4"/>
    <mergeCell ref="K4:L4"/>
    <mergeCell ref="C5:D5"/>
    <mergeCell ref="E5:F5"/>
    <mergeCell ref="G5:H5"/>
    <mergeCell ref="I5:J5"/>
    <mergeCell ref="K5:L5"/>
    <mergeCell ref="C6:D6"/>
    <mergeCell ref="E6:F6"/>
    <mergeCell ref="G6:H6"/>
    <mergeCell ref="I6:J6"/>
    <mergeCell ref="K6:L6"/>
    <mergeCell ref="C7:D7"/>
    <mergeCell ref="C8:D8"/>
    <mergeCell ref="E8:F8"/>
    <mergeCell ref="G8:H8"/>
    <mergeCell ref="I8:J8"/>
    <mergeCell ref="K8:L8"/>
    <mergeCell ref="C9:D9"/>
    <mergeCell ref="A10:C10"/>
    <mergeCell ref="A11:C11"/>
    <mergeCell ref="A12:C12"/>
    <mergeCell ref="A13:C13"/>
    <mergeCell ref="C14:D14"/>
    <mergeCell ref="C15:D15"/>
    <mergeCell ref="C16:D16"/>
    <mergeCell ref="C17:D17"/>
    <mergeCell ref="C18:D18"/>
    <mergeCell ref="A19:B19"/>
    <mergeCell ref="C19:D19"/>
    <mergeCell ref="A21:B21"/>
    <mergeCell ref="C21:D21"/>
    <mergeCell ref="A22:B22"/>
    <mergeCell ref="A23:B23"/>
    <mergeCell ref="C23:D23"/>
    <mergeCell ref="C25:D25"/>
    <mergeCell ref="C27:D27"/>
    <mergeCell ref="C29:D29"/>
    <mergeCell ref="C31:D31"/>
    <mergeCell ref="C33:D33"/>
    <mergeCell ref="C35:D35"/>
    <mergeCell ref="C37:D37"/>
  </mergeCells>
  <printOptions headings="0" gridLines="0"/>
  <pageMargins left="0.78740199999999982" right="0.78740199999999982" top="1.1811020000000001" bottom="0.43307099999999998" header="0.31496099999999999" footer="0.15748000000000001"/>
  <pageSetup paperSize="9" scale="91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00B050"/>
    <outlinePr applyStyles="0" summaryBelow="1" summaryRight="1" showOutlineSymbols="1"/>
    <pageSetUpPr autoPageBreaks="1" fitToPage="0"/>
  </sheetPr>
  <sheetViews>
    <sheetView view="pageBreakPreview" zoomScale="60" workbookViewId="0">
      <selection activeCell="U26" activeCellId="0" sqref="U26"/>
    </sheetView>
  </sheetViews>
  <sheetFormatPr baseColWidth="8" defaultRowHeight="15" customHeight="1"/>
  <cols>
    <col customWidth="1" min="1" max="1" width="6.4257799999999996"/>
    <col customWidth="1" min="4" max="4" width="16"/>
    <col customWidth="1" min="5" max="5" width="46.855499999999999"/>
    <col customWidth="1" min="8" max="8" width="17.2852"/>
    <col customWidth="1" min="9" max="9" width="15.2852"/>
    <col customWidth="1" min="10" max="10" width="5.5703100000000001"/>
  </cols>
  <sheetData>
    <row r="2" ht="15.75">
      <c r="F2" s="23" t="s">
        <v>23</v>
      </c>
      <c r="G2" s="23"/>
      <c r="H2" s="23"/>
      <c r="I2" s="23"/>
    </row>
    <row r="3" ht="15.75">
      <c r="F3" s="23" t="s">
        <v>24</v>
      </c>
      <c r="G3" s="23"/>
      <c r="H3" s="23"/>
      <c r="I3" s="23"/>
    </row>
    <row r="4" ht="15.75">
      <c r="F4" s="23" t="s">
        <v>25</v>
      </c>
      <c r="G4" s="23"/>
      <c r="H4" s="23"/>
      <c r="I4" s="23"/>
    </row>
    <row r="5" ht="15.75">
      <c r="F5" s="23" t="s">
        <v>26</v>
      </c>
      <c r="G5" s="23"/>
      <c r="H5" s="23"/>
      <c r="I5" s="23"/>
    </row>
    <row r="6" ht="15.75">
      <c r="F6" s="23" t="s">
        <v>21</v>
      </c>
      <c r="G6" s="23"/>
      <c r="H6" s="23"/>
      <c r="I6" s="23"/>
    </row>
    <row r="7" ht="18" customHeight="1">
      <c r="G7" s="27"/>
      <c r="H7" s="27"/>
      <c r="I7" s="27"/>
      <c r="J7" s="28"/>
    </row>
    <row r="8" ht="38.25" customHeight="1">
      <c r="A8" s="29" t="s">
        <v>14</v>
      </c>
      <c r="B8" s="29"/>
      <c r="C8" s="29"/>
      <c r="D8" s="29"/>
      <c r="E8" s="29"/>
      <c r="F8" s="29"/>
      <c r="G8" s="29"/>
      <c r="H8" s="29"/>
      <c r="I8" s="29"/>
      <c r="J8" s="30"/>
      <c r="K8" s="30"/>
    </row>
    <row r="9" ht="9.75" customHeight="1">
      <c r="A9" s="31"/>
      <c r="B9" s="31"/>
      <c r="C9" s="31"/>
      <c r="D9" s="31"/>
      <c r="E9" s="31"/>
      <c r="F9" s="31"/>
      <c r="G9" s="31"/>
      <c r="H9" s="31"/>
      <c r="I9" s="32"/>
    </row>
    <row r="10" ht="15">
      <c r="A10" s="33" t="s">
        <v>27</v>
      </c>
      <c r="B10" s="34" t="s">
        <v>28</v>
      </c>
      <c r="C10" s="35"/>
      <c r="D10" s="36"/>
      <c r="E10" s="33" t="s">
        <v>29</v>
      </c>
      <c r="F10" s="34" t="s">
        <v>30</v>
      </c>
      <c r="G10" s="37"/>
      <c r="H10" s="38"/>
      <c r="I10" s="33" t="s">
        <v>31</v>
      </c>
    </row>
    <row r="11" ht="15">
      <c r="A11" s="39"/>
      <c r="B11" s="40"/>
      <c r="C11" s="41"/>
      <c r="D11" s="42"/>
      <c r="E11" s="43"/>
      <c r="F11" s="44"/>
      <c r="G11" s="45"/>
      <c r="H11" s="46"/>
      <c r="I11" s="43"/>
    </row>
    <row r="12" ht="123" customHeight="1">
      <c r="A12" s="47">
        <v>1</v>
      </c>
      <c r="B12" s="48" t="s">
        <v>32</v>
      </c>
      <c r="C12" s="49"/>
      <c r="D12" s="50"/>
      <c r="E12" s="51" t="s">
        <v>33</v>
      </c>
      <c r="F12" s="48" t="s">
        <v>34</v>
      </c>
      <c r="G12" s="49"/>
      <c r="H12" s="50"/>
      <c r="I12" s="52">
        <f>18183.689999999999*1.119/164.90000000000001*1.1000000000000001</f>
        <v>135.73258957550033</v>
      </c>
    </row>
    <row r="13" ht="30" customHeight="1">
      <c r="A13" s="11">
        <v>2</v>
      </c>
      <c r="B13" s="48" t="s">
        <v>35</v>
      </c>
      <c r="C13" s="49"/>
      <c r="D13" s="50"/>
      <c r="E13" s="53">
        <v>0.30199999999999999</v>
      </c>
      <c r="F13" s="54"/>
      <c r="G13" s="55"/>
      <c r="H13" s="56"/>
      <c r="I13" s="57">
        <f>I12*E13</f>
        <v>40.991242051801095</v>
      </c>
    </row>
    <row r="14" ht="15">
      <c r="A14" s="11">
        <v>3</v>
      </c>
      <c r="B14" s="48" t="s">
        <v>36</v>
      </c>
      <c r="C14" s="49"/>
      <c r="D14" s="50"/>
      <c r="E14" s="58" t="s">
        <v>37</v>
      </c>
      <c r="F14" s="59"/>
      <c r="G14" s="60"/>
      <c r="H14" s="61"/>
      <c r="I14" s="57">
        <v>22.27</v>
      </c>
      <c r="J14" s="32"/>
    </row>
    <row r="15" ht="15">
      <c r="A15" s="62">
        <v>4</v>
      </c>
      <c r="B15" s="63" t="s">
        <v>38</v>
      </c>
      <c r="C15" s="64"/>
      <c r="D15" s="65"/>
      <c r="E15" s="66">
        <v>0.29999999999999999</v>
      </c>
      <c r="F15" s="67"/>
      <c r="G15" s="67"/>
      <c r="H15" s="67"/>
      <c r="I15" s="57">
        <f>I12*E15</f>
        <v>40.719776872650094</v>
      </c>
      <c r="J15" s="68"/>
    </row>
    <row r="16" ht="15">
      <c r="A16" s="11">
        <v>5</v>
      </c>
      <c r="B16" s="48" t="s">
        <v>39</v>
      </c>
      <c r="C16" s="49"/>
      <c r="D16" s="50"/>
      <c r="E16" s="69"/>
      <c r="F16" s="70"/>
      <c r="G16" s="71"/>
      <c r="H16" s="72"/>
      <c r="I16" s="57">
        <f>L16*K16</f>
        <v>262.4864013074469</v>
      </c>
      <c r="J16" s="68"/>
      <c r="K16" s="73">
        <v>1.095</v>
      </c>
      <c r="L16" s="74">
        <v>239.71360849995153</v>
      </c>
      <c r="M16" s="32"/>
    </row>
    <row r="17" ht="15">
      <c r="A17" s="11">
        <v>6</v>
      </c>
      <c r="B17" s="75" t="s">
        <v>40</v>
      </c>
      <c r="C17" s="76"/>
      <c r="D17" s="77"/>
      <c r="E17" s="78">
        <v>0.14999999999999999</v>
      </c>
      <c r="F17" s="67"/>
      <c r="G17" s="67"/>
      <c r="H17" s="67"/>
      <c r="I17" s="57">
        <f>I16*E17</f>
        <v>39.372960196117035</v>
      </c>
      <c r="J17" s="68"/>
    </row>
    <row r="18" ht="15">
      <c r="A18" s="11">
        <v>7</v>
      </c>
      <c r="B18" s="79" t="s">
        <v>41</v>
      </c>
      <c r="C18" s="79"/>
      <c r="D18" s="79"/>
      <c r="E18" s="10"/>
      <c r="F18" s="69"/>
      <c r="G18" s="80"/>
      <c r="H18" s="81"/>
      <c r="I18" s="57">
        <f>I16+I17</f>
        <v>301.85936150356395</v>
      </c>
      <c r="J18" s="68"/>
    </row>
    <row r="19" ht="15">
      <c r="A19" s="82"/>
      <c r="B19" s="83"/>
      <c r="C19" s="83"/>
      <c r="D19" s="83"/>
      <c r="E19" s="82"/>
      <c r="F19" s="84"/>
      <c r="G19" s="84"/>
      <c r="H19" s="84"/>
      <c r="I19" s="85"/>
      <c r="J19" s="68"/>
    </row>
    <row r="20" ht="15">
      <c r="A20" s="82"/>
      <c r="B20" s="83"/>
      <c r="C20" s="83"/>
      <c r="D20" s="83"/>
      <c r="E20" s="82"/>
      <c r="F20" s="84"/>
      <c r="G20" s="84"/>
      <c r="H20" s="84"/>
      <c r="I20" s="85"/>
      <c r="J20" s="68"/>
    </row>
    <row r="21" ht="15.75">
      <c r="A21" s="23" t="s">
        <v>19</v>
      </c>
      <c r="B21" s="23"/>
      <c r="C21" s="23"/>
      <c r="D21" s="23"/>
      <c r="E21" s="23"/>
      <c r="F21" s="84"/>
      <c r="G21" s="84"/>
      <c r="H21" s="24"/>
      <c r="I21" s="24"/>
      <c r="J21" s="68"/>
    </row>
    <row r="22" ht="15.75">
      <c r="A22" s="23" t="s">
        <v>20</v>
      </c>
      <c r="B22" s="23"/>
      <c r="C22" s="23"/>
      <c r="D22" s="23"/>
      <c r="E22" s="23"/>
      <c r="F22" s="84"/>
      <c r="G22" s="84"/>
      <c r="H22" s="84"/>
      <c r="I22" s="85"/>
      <c r="J22" s="68"/>
    </row>
    <row r="23" ht="15.75">
      <c r="A23" s="23" t="s">
        <v>21</v>
      </c>
      <c r="B23" s="23"/>
      <c r="C23" s="23"/>
      <c r="D23" s="23"/>
      <c r="E23" s="23"/>
      <c r="F23" s="84"/>
      <c r="G23" s="86" t="s">
        <v>22</v>
      </c>
      <c r="H23" s="86"/>
      <c r="I23" s="86"/>
      <c r="J23" s="68"/>
    </row>
    <row r="24" ht="15.75">
      <c r="A24" s="25"/>
      <c r="B24" s="23"/>
      <c r="C24" s="23"/>
      <c r="D24" s="23"/>
      <c r="E24" s="23"/>
      <c r="F24" s="84"/>
      <c r="G24" s="84"/>
      <c r="H24" s="87"/>
      <c r="I24" s="87"/>
      <c r="J24" s="68"/>
    </row>
    <row r="25" ht="15.75">
      <c r="A25" s="25"/>
      <c r="B25" s="25"/>
      <c r="C25" s="25"/>
      <c r="D25" s="25"/>
      <c r="E25" s="25"/>
      <c r="F25" s="84"/>
      <c r="G25" s="84"/>
      <c r="H25" s="84"/>
      <c r="I25" s="85"/>
      <c r="J25" s="68"/>
    </row>
    <row r="26" ht="15.75">
      <c r="A26" s="25"/>
      <c r="B26" s="25"/>
      <c r="C26" s="25"/>
      <c r="D26" s="25"/>
      <c r="E26" s="25"/>
      <c r="F26" s="84"/>
      <c r="G26" s="84"/>
      <c r="H26" s="84"/>
      <c r="I26" s="85"/>
      <c r="J26" s="68"/>
    </row>
    <row r="27" ht="15.75">
      <c r="A27" s="25"/>
      <c r="B27" s="23"/>
      <c r="C27" s="23"/>
      <c r="D27" s="23"/>
      <c r="E27" s="23"/>
      <c r="F27" s="84"/>
      <c r="G27" s="84"/>
      <c r="H27" s="24"/>
      <c r="I27" s="24"/>
      <c r="J27" s="25"/>
    </row>
    <row r="28" ht="15.75">
      <c r="A28" s="25"/>
      <c r="B28" s="25"/>
      <c r="C28" s="25"/>
      <c r="D28" s="25"/>
      <c r="E28" s="25"/>
      <c r="F28" s="84"/>
      <c r="G28" s="84"/>
      <c r="H28" s="84"/>
      <c r="I28" s="85"/>
      <c r="J28" s="68"/>
    </row>
    <row r="29" ht="15.75">
      <c r="A29" s="25"/>
      <c r="B29" s="25"/>
      <c r="C29" s="25"/>
      <c r="D29" s="25"/>
      <c r="E29" s="25"/>
      <c r="F29" s="88"/>
      <c r="G29" s="71"/>
      <c r="H29" s="71"/>
      <c r="I29" s="71"/>
      <c r="J29" s="68"/>
    </row>
    <row r="30" ht="15.75">
      <c r="A30" s="25"/>
      <c r="B30" s="23"/>
      <c r="C30" s="23"/>
      <c r="D30" s="23"/>
      <c r="E30" s="23"/>
      <c r="F30" s="84"/>
      <c r="H30" s="4"/>
      <c r="I30" s="4"/>
      <c r="J30" s="1"/>
    </row>
    <row r="31" ht="15.75">
      <c r="A31" s="25"/>
      <c r="B31" s="25"/>
      <c r="C31" s="25"/>
      <c r="D31" s="25"/>
      <c r="E31" s="25"/>
      <c r="F31" s="84"/>
      <c r="G31" s="84"/>
      <c r="H31" s="84"/>
      <c r="I31" s="85"/>
      <c r="J31" s="68"/>
    </row>
    <row r="32" ht="15.75">
      <c r="A32" s="25"/>
      <c r="B32" s="25"/>
      <c r="C32" s="25"/>
      <c r="D32" s="25"/>
      <c r="E32" s="25"/>
      <c r="F32" s="84"/>
      <c r="G32" s="84"/>
      <c r="H32" s="84"/>
      <c r="I32" s="85"/>
      <c r="J32" s="68"/>
    </row>
    <row r="33" ht="15.75">
      <c r="A33" s="25"/>
      <c r="B33" s="23"/>
      <c r="C33" s="23"/>
      <c r="D33" s="23"/>
      <c r="E33" s="23"/>
      <c r="F33" s="84"/>
      <c r="G33" s="84"/>
      <c r="H33" s="4"/>
      <c r="I33" s="4"/>
      <c r="J33" s="1"/>
    </row>
    <row r="34" ht="15.75">
      <c r="A34" s="25"/>
      <c r="B34" s="25"/>
      <c r="C34" s="25"/>
      <c r="D34" s="25"/>
      <c r="E34" s="25"/>
      <c r="F34" s="84"/>
      <c r="G34" s="84"/>
      <c r="H34" s="84"/>
      <c r="I34" s="85"/>
      <c r="J34" s="68"/>
    </row>
    <row r="35" ht="15.75">
      <c r="A35" s="25"/>
      <c r="B35" s="25"/>
      <c r="C35" s="25"/>
      <c r="D35" s="25"/>
      <c r="E35" s="25"/>
      <c r="F35" s="84"/>
      <c r="G35" s="84"/>
      <c r="H35" s="84"/>
      <c r="I35" s="85"/>
      <c r="J35" s="68"/>
    </row>
    <row r="36" ht="15.75">
      <c r="A36" s="25"/>
      <c r="B36" s="23"/>
      <c r="C36" s="23"/>
      <c r="D36" s="23"/>
      <c r="E36" s="23"/>
      <c r="F36" s="84"/>
      <c r="G36" s="84"/>
      <c r="H36" s="84"/>
      <c r="I36" s="4"/>
      <c r="J36" s="68"/>
    </row>
    <row r="37" ht="15.75">
      <c r="A37" s="25"/>
      <c r="B37" s="25"/>
      <c r="C37" s="25"/>
      <c r="D37" s="25"/>
      <c r="E37" s="25"/>
      <c r="F37" s="84"/>
      <c r="G37" s="84"/>
      <c r="H37" s="84"/>
      <c r="I37" s="85"/>
      <c r="J37" s="68"/>
    </row>
    <row r="38" ht="15.75">
      <c r="A38" s="25"/>
      <c r="B38" s="25"/>
      <c r="C38" s="25"/>
      <c r="D38" s="25"/>
      <c r="E38" s="25"/>
      <c r="F38" s="84"/>
      <c r="G38" s="84"/>
      <c r="H38" s="84"/>
      <c r="I38" s="85"/>
      <c r="J38" s="68"/>
    </row>
    <row r="39" ht="15.75">
      <c r="A39" s="25"/>
      <c r="B39" s="23"/>
      <c r="C39" s="23"/>
      <c r="D39" s="23"/>
      <c r="E39" s="23"/>
      <c r="F39" s="84"/>
      <c r="G39" s="84"/>
      <c r="H39" s="84"/>
      <c r="I39" s="4"/>
      <c r="J39" s="4"/>
    </row>
    <row r="40" ht="15.75">
      <c r="A40" s="25"/>
      <c r="B40" s="25"/>
      <c r="C40" s="25"/>
      <c r="D40" s="25"/>
      <c r="E40" s="25"/>
      <c r="F40" s="84"/>
      <c r="G40" s="84"/>
      <c r="H40" s="84"/>
      <c r="I40" s="85"/>
      <c r="J40" s="68"/>
    </row>
    <row r="41" ht="15.75">
      <c r="A41" s="25"/>
      <c r="B41" s="25"/>
      <c r="C41" s="25"/>
      <c r="D41" s="25"/>
      <c r="E41" s="25"/>
      <c r="F41" s="84"/>
      <c r="G41" s="84"/>
      <c r="H41" s="84"/>
      <c r="I41" s="85"/>
      <c r="J41" s="68"/>
    </row>
    <row r="42" ht="15.75">
      <c r="A42" s="25"/>
      <c r="B42" s="23"/>
      <c r="C42" s="23"/>
      <c r="D42" s="23"/>
      <c r="E42" s="23"/>
      <c r="F42" s="84"/>
      <c r="G42" s="84"/>
      <c r="H42" s="4"/>
      <c r="I42" s="4"/>
      <c r="J42" s="1"/>
    </row>
    <row r="43" ht="15.75">
      <c r="A43" s="25"/>
      <c r="B43" s="25"/>
      <c r="C43" s="25"/>
      <c r="D43" s="25"/>
      <c r="E43" s="25"/>
      <c r="F43" s="84"/>
      <c r="G43" s="84"/>
      <c r="H43" s="84"/>
      <c r="I43" s="85"/>
      <c r="J43" s="68"/>
    </row>
    <row r="44" ht="15.75">
      <c r="A44" s="25"/>
      <c r="B44" s="25"/>
      <c r="C44" s="25"/>
      <c r="D44" s="25"/>
      <c r="E44" s="25"/>
      <c r="F44" s="84"/>
      <c r="G44" s="84"/>
      <c r="H44" s="84"/>
      <c r="I44" s="85"/>
      <c r="J44" s="68"/>
    </row>
    <row r="45" ht="15.75">
      <c r="A45" s="25"/>
      <c r="B45" s="23"/>
      <c r="C45" s="23"/>
      <c r="D45" s="23"/>
      <c r="E45" s="23"/>
      <c r="F45" s="84"/>
      <c r="G45" s="84"/>
      <c r="H45" s="84"/>
      <c r="I45" s="4"/>
      <c r="J45" s="68"/>
    </row>
    <row r="46" ht="15.75">
      <c r="A46" s="25"/>
      <c r="B46" s="25"/>
      <c r="C46" s="25"/>
      <c r="D46" s="25"/>
      <c r="E46" s="25"/>
      <c r="F46" s="84"/>
      <c r="G46" s="84"/>
      <c r="H46" s="84"/>
      <c r="I46" s="85"/>
      <c r="J46" s="68"/>
    </row>
    <row r="47" ht="15">
      <c r="A47" s="82"/>
      <c r="B47" s="83"/>
      <c r="C47" s="83"/>
      <c r="D47" s="83"/>
      <c r="E47" s="82"/>
      <c r="F47" s="84"/>
      <c r="G47" s="84"/>
      <c r="H47" s="84"/>
      <c r="I47" s="85"/>
      <c r="J47" s="68"/>
    </row>
    <row r="48" ht="18.75" customHeight="1">
      <c r="A48" s="89"/>
      <c r="B48" s="89"/>
      <c r="C48" s="89"/>
      <c r="D48" s="89"/>
      <c r="E48" s="89"/>
      <c r="F48" s="89"/>
      <c r="G48" s="89"/>
      <c r="H48" s="89"/>
      <c r="I48" s="89"/>
      <c r="J48" s="90"/>
    </row>
    <row r="49" ht="33.75" customHeight="1">
      <c r="A49" s="91"/>
      <c r="B49" s="91"/>
      <c r="C49" s="91"/>
      <c r="D49" s="91"/>
      <c r="E49" s="91"/>
      <c r="F49" s="91"/>
      <c r="G49" s="91"/>
      <c r="H49" s="91"/>
      <c r="I49" s="91"/>
      <c r="J49" s="92"/>
    </row>
    <row r="50" ht="18.75" customHeight="1">
      <c r="A50" s="25"/>
      <c r="B50" s="25"/>
      <c r="C50" s="25"/>
      <c r="D50" s="25"/>
      <c r="E50" s="25"/>
      <c r="F50" s="25"/>
      <c r="G50" s="25"/>
      <c r="H50" s="25"/>
      <c r="I50" s="93"/>
      <c r="J50" s="92"/>
    </row>
    <row r="51" ht="24" customHeight="1">
      <c r="A51" s="25"/>
      <c r="B51" s="25"/>
      <c r="C51" s="25"/>
      <c r="D51" s="25"/>
      <c r="E51" s="25"/>
      <c r="F51" s="25"/>
      <c r="G51" s="25"/>
      <c r="H51" s="25"/>
      <c r="I51" s="93"/>
      <c r="J51" s="90"/>
    </row>
    <row r="52" ht="21.75" customHeight="1">
      <c r="A52" s="25"/>
      <c r="B52" s="25"/>
      <c r="C52" s="25"/>
      <c r="D52" s="25"/>
      <c r="E52" s="25"/>
      <c r="F52" s="25"/>
      <c r="G52" s="25"/>
      <c r="H52" s="25"/>
      <c r="I52" s="93"/>
      <c r="J52" s="90"/>
    </row>
    <row r="53" ht="22.5" customHeight="1">
      <c r="A53" s="25"/>
      <c r="B53" s="25"/>
      <c r="C53" s="25"/>
      <c r="D53" s="25"/>
      <c r="E53" s="25"/>
      <c r="F53" s="25"/>
      <c r="G53" s="25"/>
      <c r="H53" s="25"/>
      <c r="I53" s="93"/>
      <c r="J53" s="90"/>
    </row>
    <row r="54" ht="17.25" customHeight="1">
      <c r="A54" s="25"/>
      <c r="B54" s="25"/>
      <c r="C54" s="25"/>
      <c r="D54" s="25"/>
      <c r="E54" s="25"/>
      <c r="F54" s="25"/>
      <c r="G54" s="25"/>
      <c r="H54" s="25"/>
      <c r="I54" s="93"/>
    </row>
    <row r="55" ht="18.75" customHeight="1">
      <c r="A55" s="25"/>
      <c r="B55" s="25"/>
      <c r="C55" s="25"/>
      <c r="D55" s="25"/>
      <c r="E55" s="25"/>
      <c r="F55" s="25"/>
      <c r="G55" s="25"/>
      <c r="H55" s="25"/>
      <c r="I55" s="93"/>
    </row>
    <row r="56" ht="21" customHeight="1">
      <c r="A56" s="25"/>
      <c r="B56" s="25"/>
      <c r="C56" s="25"/>
      <c r="D56" s="25"/>
      <c r="E56" s="25"/>
      <c r="F56" s="25"/>
      <c r="G56" s="25"/>
      <c r="H56" s="25"/>
      <c r="I56" s="93"/>
    </row>
    <row r="57" ht="20.25" customHeight="1">
      <c r="A57" s="25"/>
      <c r="B57" s="25"/>
      <c r="C57" s="25"/>
      <c r="D57" s="25"/>
      <c r="E57" s="25"/>
      <c r="F57" s="25"/>
      <c r="G57" s="25"/>
      <c r="H57" s="25"/>
      <c r="I57" s="93"/>
    </row>
    <row r="58" ht="21.75" customHeight="1">
      <c r="A58" s="92"/>
      <c r="B58" s="92"/>
      <c r="C58" s="92"/>
      <c r="D58" s="92"/>
      <c r="E58" s="92"/>
      <c r="F58" s="92"/>
      <c r="G58" s="92"/>
      <c r="H58" s="92"/>
      <c r="I58" s="94"/>
    </row>
    <row r="59" ht="18.75" customHeight="1">
      <c r="A59" s="1"/>
      <c r="B59" s="1"/>
      <c r="C59" s="1"/>
      <c r="D59" s="1"/>
      <c r="E59" s="1"/>
      <c r="F59" s="1"/>
      <c r="G59" s="1"/>
      <c r="H59" s="1"/>
    </row>
    <row r="60" ht="22.5" customHeight="1"/>
    <row r="61" s="32" customFormat="1" ht="21" customHeight="1"/>
    <row r="62" s="95" customFormat="1"/>
  </sheetData>
  <mergeCells count="45">
    <mergeCell ref="F2:I2"/>
    <mergeCell ref="F3:I3"/>
    <mergeCell ref="F4:I4"/>
    <mergeCell ref="F5:I5"/>
    <mergeCell ref="F6:I6"/>
    <mergeCell ref="G7:I7"/>
    <mergeCell ref="A8:I8"/>
    <mergeCell ref="A9:H9"/>
    <mergeCell ref="A10:A11"/>
    <mergeCell ref="B10:D11"/>
    <mergeCell ref="E10:E11"/>
    <mergeCell ref="F10:H11"/>
    <mergeCell ref="I10:I11"/>
    <mergeCell ref="B12:D12"/>
    <mergeCell ref="F12:H12"/>
    <mergeCell ref="B13:D13"/>
    <mergeCell ref="F13:H13"/>
    <mergeCell ref="B14:D14"/>
    <mergeCell ref="B15:D15"/>
    <mergeCell ref="F15:H15"/>
    <mergeCell ref="B16:D16"/>
    <mergeCell ref="B17:D17"/>
    <mergeCell ref="F17:H17"/>
    <mergeCell ref="B18:D18"/>
    <mergeCell ref="F18:H18"/>
    <mergeCell ref="A21:E21"/>
    <mergeCell ref="H21:I21"/>
    <mergeCell ref="A22:E22"/>
    <mergeCell ref="A23:E23"/>
    <mergeCell ref="G23:I23"/>
    <mergeCell ref="B24:E24"/>
    <mergeCell ref="H24:I24"/>
    <mergeCell ref="B27:E27"/>
    <mergeCell ref="H27:I27"/>
    <mergeCell ref="B30:E30"/>
    <mergeCell ref="H30:I30"/>
    <mergeCell ref="B33:E33"/>
    <mergeCell ref="H33:I33"/>
    <mergeCell ref="B36:E36"/>
    <mergeCell ref="B39:E39"/>
    <mergeCell ref="B42:E42"/>
    <mergeCell ref="H42:I42"/>
    <mergeCell ref="B45:E45"/>
    <mergeCell ref="A48:I48"/>
    <mergeCell ref="A49:I49"/>
  </mergeCells>
  <printOptions headings="0" gridLines="0"/>
  <pageMargins left="0.78740199999999982" right="0.78740199999999982" top="1.1811020000000001" bottom="0.43307099999999998" header="0.31496099999999999" footer="0.31496099999999999"/>
  <pageSetup paperSize="9" scale="89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00B050"/>
    <outlinePr applyStyles="0" summaryBelow="1" summaryRight="1" showOutlineSymbols="1"/>
    <pageSetUpPr autoPageBreaks="1" fitToPage="1"/>
  </sheetPr>
  <sheetViews>
    <sheetView view="pageBreakPreview" zoomScale="60" workbookViewId="0">
      <selection activeCell="E12" activeCellId="0" sqref="E12"/>
    </sheetView>
  </sheetViews>
  <sheetFormatPr baseColWidth="8" defaultRowHeight="15" customHeight="1"/>
  <cols>
    <col customWidth="1" min="1" max="1" width="7.5703100000000001"/>
    <col customWidth="1" min="2" max="2" width="9.5703099999999992"/>
    <col customWidth="1" min="4" max="4" width="10.710900000000001"/>
    <col customWidth="1" min="5" max="5" width="63.710900000000002"/>
    <col customWidth="1" min="6" max="6" width="16.710899999999999"/>
    <col customWidth="1" hidden="1" min="7" max="7" width="3.42578"/>
    <col customWidth="1" min="8" max="8" width="12.425800000000001"/>
    <col customWidth="1" min="9" max="9" width="12.5703"/>
    <col customWidth="1" min="10" max="10" width="3.42578"/>
  </cols>
  <sheetData>
    <row r="2" ht="15.75">
      <c r="F2" s="23" t="s">
        <v>42</v>
      </c>
      <c r="G2" s="23"/>
      <c r="H2" s="23"/>
      <c r="I2" s="23"/>
    </row>
    <row r="3" ht="15.75">
      <c r="F3" s="23" t="s">
        <v>24</v>
      </c>
      <c r="G3" s="23"/>
      <c r="H3" s="23"/>
      <c r="I3" s="23"/>
    </row>
    <row r="4" ht="15.75">
      <c r="F4" s="23" t="s">
        <v>25</v>
      </c>
      <c r="G4" s="23"/>
      <c r="H4" s="23"/>
      <c r="I4" s="23"/>
    </row>
    <row r="5" ht="15.75">
      <c r="F5" s="23" t="s">
        <v>26</v>
      </c>
      <c r="G5" s="23"/>
      <c r="H5" s="23"/>
      <c r="I5" s="23"/>
    </row>
    <row r="6" ht="15.75">
      <c r="F6" s="23" t="s">
        <v>21</v>
      </c>
      <c r="G6" s="23"/>
      <c r="H6" s="23"/>
      <c r="I6" s="23"/>
    </row>
    <row r="7" ht="29.25" customHeight="1">
      <c r="A7" s="29"/>
      <c r="B7" s="29"/>
      <c r="C7" s="29"/>
      <c r="D7" s="29"/>
      <c r="E7" s="29"/>
      <c r="F7" s="27"/>
      <c r="G7" s="27"/>
      <c r="H7" s="27"/>
      <c r="I7" s="27"/>
    </row>
    <row r="8" ht="36.75" customHeight="1">
      <c r="A8" s="29" t="s">
        <v>43</v>
      </c>
      <c r="B8" s="29"/>
      <c r="C8" s="29"/>
      <c r="D8" s="29"/>
      <c r="E8" s="29"/>
      <c r="F8" s="29"/>
      <c r="G8" s="29"/>
      <c r="H8" s="29"/>
      <c r="I8" s="29"/>
    </row>
    <row r="9" ht="1.5" hidden="1" customHeight="1">
      <c r="A9" s="96"/>
      <c r="B9" s="96"/>
      <c r="C9" s="96"/>
      <c r="D9" s="96"/>
      <c r="E9" s="96"/>
      <c r="F9" s="97"/>
      <c r="G9" s="95"/>
      <c r="H9" s="95"/>
      <c r="I9" s="95"/>
    </row>
    <row r="10" ht="15">
      <c r="A10" s="33" t="s">
        <v>27</v>
      </c>
      <c r="B10" s="34" t="s">
        <v>28</v>
      </c>
      <c r="C10" s="37"/>
      <c r="D10" s="38"/>
      <c r="E10" s="33" t="s">
        <v>29</v>
      </c>
      <c r="F10" s="34" t="s">
        <v>44</v>
      </c>
      <c r="G10" s="37"/>
      <c r="H10" s="38"/>
      <c r="I10" s="33" t="s">
        <v>31</v>
      </c>
    </row>
    <row r="11" ht="15">
      <c r="A11" s="43"/>
      <c r="B11" s="44"/>
      <c r="C11" s="45"/>
      <c r="D11" s="46"/>
      <c r="E11" s="43"/>
      <c r="F11" s="44"/>
      <c r="G11" s="45"/>
      <c r="H11" s="46"/>
      <c r="I11" s="43"/>
    </row>
    <row r="12" ht="223.5" customHeight="1">
      <c r="A12" s="98">
        <v>1</v>
      </c>
      <c r="B12" s="99" t="s">
        <v>32</v>
      </c>
      <c r="C12" s="100"/>
      <c r="D12" s="101"/>
      <c r="E12" s="51" t="s">
        <v>45</v>
      </c>
      <c r="F12" s="102" t="s">
        <v>46</v>
      </c>
      <c r="G12" s="103"/>
      <c r="H12" s="104"/>
      <c r="I12" s="105">
        <f>(18183.689999999999*1.119/164.90000000000001*0.27000000000000002)+(18183.689999999999*1.119/164.90000000000001*(0.41599999999999998+0.81899999999999995))+(18183.689999999999*1.119/164.90000000000001*0.81000000000000005)+(18183.689999999999*1.119/164.90000000000001*2.0649999999999999)+(18183.689999999999*1.2*1.3400000000000001/164.90000000000001*1)</f>
        <v>717.77828151485744</v>
      </c>
    </row>
    <row r="13" ht="30" customHeight="1">
      <c r="A13" s="98">
        <v>2</v>
      </c>
      <c r="B13" s="99" t="s">
        <v>35</v>
      </c>
      <c r="C13" s="100"/>
      <c r="D13" s="101"/>
      <c r="E13" s="106">
        <v>0.30199999999999999</v>
      </c>
      <c r="F13" s="66"/>
      <c r="G13" s="107"/>
      <c r="H13" s="108"/>
      <c r="I13" s="57">
        <f>I12*E13</f>
        <v>216.76904101748693</v>
      </c>
    </row>
    <row r="14" ht="15">
      <c r="A14" s="109">
        <v>3</v>
      </c>
      <c r="B14" s="99" t="s">
        <v>47</v>
      </c>
      <c r="C14" s="100"/>
      <c r="D14" s="101"/>
      <c r="E14" s="110"/>
      <c r="F14" s="111"/>
      <c r="G14" s="112"/>
      <c r="H14" s="113"/>
      <c r="I14" s="114">
        <f>I15+I16+I17+I18+I19+I20+I21+I22</f>
        <v>1491.0374032786888</v>
      </c>
    </row>
    <row r="15" ht="28.5">
      <c r="A15" s="109"/>
      <c r="B15" s="99" t="s">
        <v>48</v>
      </c>
      <c r="C15" s="100"/>
      <c r="D15" s="101"/>
      <c r="E15" s="115" t="s">
        <v>49</v>
      </c>
      <c r="F15" s="116" t="s">
        <v>50</v>
      </c>
      <c r="G15" s="117"/>
      <c r="H15" s="118"/>
      <c r="I15" s="114">
        <f>0.12*9000</f>
        <v>1080</v>
      </c>
    </row>
    <row r="16" s="95" customFormat="1" ht="28.5">
      <c r="A16" s="109"/>
      <c r="B16" s="99" t="s">
        <v>51</v>
      </c>
      <c r="C16" s="100"/>
      <c r="D16" s="101"/>
      <c r="E16" s="119" t="s">
        <v>52</v>
      </c>
      <c r="F16" s="116" t="s">
        <v>53</v>
      </c>
      <c r="G16" s="117"/>
      <c r="H16" s="118"/>
      <c r="I16" s="114">
        <f>7.79*25</f>
        <v>194.75</v>
      </c>
    </row>
    <row r="17" ht="15">
      <c r="A17" s="98"/>
      <c r="B17" s="63" t="s">
        <v>54</v>
      </c>
      <c r="C17" s="64"/>
      <c r="D17" s="65"/>
      <c r="E17" s="119" t="s">
        <v>55</v>
      </c>
      <c r="F17" s="116" t="s">
        <v>56</v>
      </c>
      <c r="G17" s="117"/>
      <c r="H17" s="118"/>
      <c r="I17" s="114">
        <f>0.245*100</f>
        <v>24.5</v>
      </c>
    </row>
    <row r="18" ht="42.75">
      <c r="A18" s="98"/>
      <c r="B18" s="120" t="s">
        <v>57</v>
      </c>
      <c r="C18" s="121"/>
      <c r="D18" s="122"/>
      <c r="E18" s="123" t="s">
        <v>58</v>
      </c>
      <c r="F18" s="124" t="s">
        <v>59</v>
      </c>
      <c r="G18" s="125"/>
      <c r="H18" s="126"/>
      <c r="I18" s="127">
        <f>28/100*10*58</f>
        <v>162.40000000000001</v>
      </c>
    </row>
    <row r="19" ht="28.5">
      <c r="A19" s="98"/>
      <c r="B19" s="63" t="s">
        <v>60</v>
      </c>
      <c r="C19" s="64"/>
      <c r="D19" s="65"/>
      <c r="E19" s="64" t="s">
        <v>61</v>
      </c>
      <c r="F19" s="62" t="s">
        <v>62</v>
      </c>
      <c r="G19" s="128"/>
      <c r="H19" s="129"/>
      <c r="I19" s="57">
        <f>2.7999999999999998*(2.3999999999999999/100)*120</f>
        <v>8.0640000000000001</v>
      </c>
    </row>
    <row r="20" ht="28.5">
      <c r="A20" s="98"/>
      <c r="B20" s="63" t="s">
        <v>63</v>
      </c>
      <c r="C20" s="64"/>
      <c r="D20" s="65"/>
      <c r="E20" s="64" t="s">
        <v>64</v>
      </c>
      <c r="F20" s="62" t="s">
        <v>65</v>
      </c>
      <c r="G20" s="128"/>
      <c r="H20" s="129"/>
      <c r="I20" s="57">
        <f>2.7999999999999998*(0.29999999999999999/100)*80</f>
        <v>0.67199999999999993</v>
      </c>
    </row>
    <row r="21" ht="28.5">
      <c r="A21" s="98"/>
      <c r="B21" s="63" t="s">
        <v>66</v>
      </c>
      <c r="C21" s="64"/>
      <c r="D21" s="65"/>
      <c r="E21" s="64" t="s">
        <v>67</v>
      </c>
      <c r="F21" s="62" t="s">
        <v>68</v>
      </c>
      <c r="G21" s="128"/>
      <c r="H21" s="129"/>
      <c r="I21" s="57">
        <f>2.7999999999999998*(0.10000000000000001/100)*57</f>
        <v>0.15959999999999999</v>
      </c>
    </row>
    <row r="22" ht="15">
      <c r="A22" s="98"/>
      <c r="B22" s="48" t="s">
        <v>69</v>
      </c>
      <c r="C22" s="49"/>
      <c r="D22" s="50"/>
      <c r="E22" s="130"/>
      <c r="F22" s="62"/>
      <c r="G22" s="128"/>
      <c r="H22" s="129"/>
      <c r="I22" s="57">
        <f>60000/366/8*1</f>
        <v>20.491803278688526</v>
      </c>
    </row>
    <row r="23" ht="15">
      <c r="A23" s="98">
        <v>4</v>
      </c>
      <c r="B23" s="63" t="s">
        <v>70</v>
      </c>
      <c r="C23" s="64"/>
      <c r="D23" s="65"/>
      <c r="E23" s="100"/>
      <c r="F23" s="62"/>
      <c r="G23" s="128"/>
      <c r="H23" s="129"/>
      <c r="I23" s="57">
        <f>2900000/84/30/8*1</f>
        <v>143.84920634920636</v>
      </c>
    </row>
    <row r="24" ht="15">
      <c r="A24" s="98">
        <v>5</v>
      </c>
      <c r="B24" s="99" t="s">
        <v>71</v>
      </c>
      <c r="C24" s="100"/>
      <c r="D24" s="101"/>
      <c r="E24" s="131">
        <v>0.29999999999999999</v>
      </c>
      <c r="F24" s="132"/>
      <c r="G24" s="133"/>
      <c r="H24" s="134"/>
      <c r="I24" s="57">
        <f>I12*E24</f>
        <v>215.33348445445722</v>
      </c>
      <c r="K24" s="32"/>
      <c r="L24" s="32"/>
      <c r="M24" s="32"/>
      <c r="N24" s="32"/>
      <c r="O24" s="32"/>
    </row>
    <row r="25" ht="15">
      <c r="A25" s="98">
        <v>6</v>
      </c>
      <c r="B25" s="135" t="s">
        <v>39</v>
      </c>
      <c r="C25" s="136"/>
      <c r="D25" s="137"/>
      <c r="E25" s="138"/>
      <c r="F25" s="139"/>
      <c r="G25" s="140"/>
      <c r="H25" s="141"/>
      <c r="I25" s="142">
        <f>L25*K25</f>
        <v>3049.3203211930932</v>
      </c>
      <c r="K25" s="73">
        <v>1.095</v>
      </c>
      <c r="L25" s="143">
        <v>2784.7674166146971</v>
      </c>
      <c r="M25" s="73"/>
      <c r="N25" s="73"/>
      <c r="O25" s="73"/>
    </row>
    <row r="26" ht="15">
      <c r="A26" s="98">
        <v>7</v>
      </c>
      <c r="B26" s="135" t="s">
        <v>72</v>
      </c>
      <c r="C26" s="136"/>
      <c r="D26" s="137"/>
      <c r="E26" s="78">
        <v>0.14999999999999999</v>
      </c>
      <c r="F26" s="139"/>
      <c r="G26" s="140"/>
      <c r="H26" s="141"/>
      <c r="I26" s="142">
        <f>I25*E26</f>
        <v>457.39804817896396</v>
      </c>
      <c r="K26" s="73"/>
      <c r="L26" s="73"/>
      <c r="M26" s="73"/>
      <c r="N26" s="73"/>
      <c r="O26" s="73"/>
    </row>
    <row r="27" ht="15">
      <c r="A27" s="98">
        <v>8</v>
      </c>
      <c r="B27" s="99" t="s">
        <v>41</v>
      </c>
      <c r="C27" s="100"/>
      <c r="D27" s="101"/>
      <c r="E27" s="10"/>
      <c r="F27" s="69"/>
      <c r="G27" s="80"/>
      <c r="H27" s="81"/>
      <c r="I27" s="57">
        <f>I25+I26</f>
        <v>3506.7183693720572</v>
      </c>
      <c r="K27" s="73"/>
      <c r="L27" s="74">
        <f t="shared" ref="L27:L28" si="0">L25+L26</f>
        <v>2784.7674166146971</v>
      </c>
      <c r="M27" s="73"/>
      <c r="N27" s="74">
        <v>3506.7183693720572</v>
      </c>
      <c r="O27" s="73"/>
    </row>
    <row r="28" s="32" customFormat="1" ht="19.5" customHeight="1">
      <c r="A28" s="25"/>
      <c r="B28" s="144"/>
      <c r="C28" s="144"/>
      <c r="D28" s="144"/>
      <c r="E28" s="144"/>
      <c r="F28" s="144"/>
      <c r="G28" s="144"/>
      <c r="H28" s="144"/>
      <c r="I28" s="144"/>
      <c r="K28" s="73"/>
      <c r="L28" s="145">
        <f t="shared" si="0"/>
        <v>2784.7674166146971</v>
      </c>
      <c r="M28" s="73"/>
      <c r="N28" s="145">
        <v>383.3442344064523</v>
      </c>
      <c r="O28" s="73"/>
    </row>
    <row r="29" s="32" customFormat="1" ht="13.5" customHeight="1">
      <c r="A29" s="26"/>
      <c r="B29" s="26"/>
      <c r="C29" s="26"/>
      <c r="D29" s="26"/>
      <c r="E29" s="26"/>
      <c r="F29" s="26"/>
      <c r="G29" s="26"/>
      <c r="H29" s="26"/>
      <c r="I29" s="26"/>
      <c r="K29" s="73"/>
      <c r="L29" s="73"/>
      <c r="M29" s="73"/>
      <c r="N29" s="73"/>
      <c r="O29" s="73"/>
    </row>
    <row r="30" s="32" customFormat="1">
      <c r="A30" s="23" t="s">
        <v>19</v>
      </c>
      <c r="B30" s="23"/>
      <c r="C30" s="23"/>
      <c r="D30" s="23"/>
      <c r="E30" s="23"/>
      <c r="F30" s="84"/>
      <c r="G30" s="84"/>
      <c r="H30" s="84"/>
      <c r="I30" s="24"/>
      <c r="J30" s="68"/>
      <c r="K30" s="73"/>
      <c r="L30" s="73"/>
      <c r="M30" s="73"/>
      <c r="N30" s="73"/>
      <c r="O30" s="73"/>
    </row>
    <row r="31" s="32" customFormat="1">
      <c r="A31" s="23" t="s">
        <v>20</v>
      </c>
      <c r="B31" s="23"/>
      <c r="C31" s="23"/>
      <c r="D31" s="23"/>
      <c r="E31" s="23"/>
      <c r="F31" s="84"/>
      <c r="G31" s="84"/>
      <c r="H31" s="84"/>
      <c r="I31" s="24"/>
      <c r="J31" s="68"/>
    </row>
    <row r="32" s="32" customFormat="1">
      <c r="A32" s="23" t="s">
        <v>21</v>
      </c>
      <c r="B32" s="23"/>
      <c r="C32" s="23"/>
      <c r="D32" s="23"/>
      <c r="E32" s="23"/>
      <c r="F32" s="86" t="s">
        <v>22</v>
      </c>
      <c r="G32" s="86"/>
      <c r="H32" s="86"/>
      <c r="I32" s="86"/>
      <c r="J32" s="68"/>
    </row>
    <row r="33" s="32" customFormat="1">
      <c r="A33" s="25"/>
      <c r="B33" s="23"/>
      <c r="C33" s="23"/>
      <c r="D33" s="23"/>
      <c r="E33" s="23"/>
      <c r="F33" s="84"/>
      <c r="G33" s="84"/>
      <c r="H33" s="84"/>
      <c r="I33" s="24"/>
      <c r="J33" s="68"/>
    </row>
    <row r="34" s="32" customFormat="1">
      <c r="A34" s="25"/>
      <c r="B34" s="25"/>
      <c r="C34" s="25"/>
      <c r="D34" s="25"/>
      <c r="E34" s="25"/>
      <c r="F34" s="84"/>
      <c r="G34" s="84"/>
      <c r="H34" s="84"/>
      <c r="I34" s="24"/>
      <c r="J34" s="68"/>
    </row>
    <row r="35" s="32" customFormat="1">
      <c r="A35" s="25"/>
      <c r="B35" s="25"/>
      <c r="C35" s="25"/>
      <c r="D35" s="25"/>
      <c r="E35" s="25"/>
      <c r="F35" s="84"/>
      <c r="G35" s="84"/>
      <c r="H35" s="84"/>
      <c r="I35" s="24"/>
      <c r="J35" s="68"/>
    </row>
    <row r="36" s="32" customFormat="1">
      <c r="A36" s="25"/>
      <c r="B36" s="23"/>
      <c r="C36" s="23"/>
      <c r="D36" s="23"/>
      <c r="E36" s="23"/>
      <c r="F36" s="84"/>
      <c r="G36" s="84"/>
      <c r="H36" s="24"/>
      <c r="I36" s="24"/>
      <c r="J36" s="25"/>
    </row>
    <row r="37" s="32" customFormat="1">
      <c r="A37" s="25"/>
      <c r="B37" s="25"/>
      <c r="C37" s="25"/>
      <c r="D37" s="25"/>
      <c r="E37" s="25"/>
      <c r="F37" s="84"/>
      <c r="G37" s="84"/>
      <c r="H37" s="84"/>
      <c r="I37" s="24"/>
      <c r="J37" s="68"/>
    </row>
    <row r="38" s="32" customFormat="1">
      <c r="A38" s="25"/>
      <c r="B38" s="25"/>
      <c r="C38" s="25"/>
      <c r="D38" s="25"/>
      <c r="E38" s="25"/>
      <c r="F38" s="84"/>
      <c r="G38" s="84"/>
      <c r="H38" s="84"/>
      <c r="I38" s="24"/>
      <c r="J38" s="68"/>
    </row>
    <row r="39" s="32" customFormat="1">
      <c r="A39" s="25"/>
      <c r="B39" s="23"/>
      <c r="C39" s="23"/>
      <c r="D39" s="23"/>
      <c r="E39" s="23"/>
      <c r="F39" s="84"/>
      <c r="H39" s="4"/>
      <c r="I39" s="4"/>
      <c r="J39" s="1"/>
    </row>
    <row r="40" s="32" customFormat="1">
      <c r="A40" s="25"/>
      <c r="B40" s="25"/>
      <c r="C40" s="25"/>
      <c r="D40" s="25"/>
      <c r="E40" s="25"/>
      <c r="F40" s="84"/>
      <c r="G40" s="84"/>
      <c r="H40" s="84"/>
      <c r="I40" s="24"/>
      <c r="J40" s="68"/>
    </row>
    <row r="41" s="32" customFormat="1">
      <c r="A41" s="25"/>
      <c r="B41" s="25"/>
      <c r="C41" s="25"/>
      <c r="D41" s="25"/>
      <c r="E41" s="25"/>
      <c r="F41" s="84"/>
      <c r="G41" s="84"/>
      <c r="H41" s="84"/>
      <c r="I41" s="24"/>
      <c r="J41" s="68"/>
    </row>
    <row r="42" s="32" customFormat="1">
      <c r="A42" s="25"/>
      <c r="B42" s="23"/>
      <c r="C42" s="23"/>
      <c r="D42" s="23"/>
      <c r="E42" s="23"/>
      <c r="F42" s="84"/>
      <c r="G42" s="84"/>
      <c r="H42" s="4"/>
      <c r="I42" s="4"/>
      <c r="J42" s="1"/>
    </row>
    <row r="43" s="32" customFormat="1">
      <c r="A43" s="25"/>
      <c r="B43" s="25"/>
      <c r="C43" s="25"/>
      <c r="D43" s="25"/>
      <c r="E43" s="25"/>
      <c r="F43" s="84"/>
      <c r="G43" s="84"/>
      <c r="H43" s="84"/>
      <c r="I43" s="2"/>
      <c r="J43" s="68"/>
    </row>
    <row r="44" s="32" customFormat="1">
      <c r="A44" s="25"/>
      <c r="B44" s="25"/>
      <c r="C44" s="25"/>
      <c r="D44" s="25"/>
      <c r="E44" s="25"/>
      <c r="F44" s="84"/>
      <c r="G44" s="84"/>
      <c r="H44" s="84"/>
      <c r="I44" s="2"/>
      <c r="J44" s="68"/>
    </row>
    <row r="45" s="32" customFormat="1">
      <c r="A45" s="25"/>
      <c r="B45" s="23"/>
      <c r="C45" s="23"/>
      <c r="D45" s="23"/>
      <c r="E45" s="23"/>
      <c r="F45" s="84"/>
      <c r="G45" s="84"/>
      <c r="H45" s="84"/>
      <c r="I45" s="4"/>
      <c r="J45" s="68"/>
    </row>
    <row r="46" s="32" customFormat="1">
      <c r="A46" s="25"/>
      <c r="B46" s="25"/>
      <c r="C46" s="25"/>
      <c r="D46" s="25"/>
      <c r="E46" s="25"/>
      <c r="F46" s="84"/>
      <c r="G46" s="84"/>
      <c r="H46" s="84"/>
      <c r="I46" s="2"/>
      <c r="J46" s="68"/>
    </row>
    <row r="47" s="32" customFormat="1">
      <c r="A47" s="25"/>
      <c r="B47" s="25"/>
      <c r="C47" s="25"/>
      <c r="D47" s="25"/>
      <c r="E47" s="25"/>
      <c r="F47" s="84"/>
      <c r="G47" s="84"/>
      <c r="H47" s="84"/>
      <c r="I47" s="2"/>
      <c r="J47" s="68"/>
    </row>
    <row r="48" s="32" customFormat="1">
      <c r="A48" s="25"/>
      <c r="B48" s="23"/>
      <c r="C48" s="23"/>
      <c r="D48" s="23"/>
      <c r="E48" s="23"/>
      <c r="F48" s="84"/>
      <c r="G48" s="84"/>
      <c r="H48" s="84"/>
      <c r="I48" s="4"/>
      <c r="J48" s="4"/>
    </row>
    <row r="49" s="32" customFormat="1">
      <c r="A49" s="25"/>
      <c r="B49" s="25"/>
      <c r="C49" s="25"/>
      <c r="D49" s="25"/>
      <c r="E49" s="25"/>
      <c r="F49" s="84"/>
      <c r="G49" s="84"/>
      <c r="H49" s="84"/>
      <c r="I49" s="2"/>
      <c r="J49" s="68"/>
    </row>
    <row r="50" s="32" customFormat="1">
      <c r="A50" s="25"/>
      <c r="B50" s="25"/>
      <c r="C50" s="25"/>
      <c r="D50" s="25"/>
      <c r="E50" s="25"/>
      <c r="F50" s="84"/>
      <c r="G50" s="84"/>
      <c r="H50" s="84"/>
      <c r="I50" s="2"/>
      <c r="J50" s="68"/>
    </row>
    <row r="51" s="32" customFormat="1">
      <c r="A51" s="25"/>
      <c r="B51" s="23"/>
      <c r="C51" s="23"/>
      <c r="D51" s="23"/>
      <c r="E51" s="23"/>
      <c r="F51" s="84"/>
      <c r="G51" s="84"/>
      <c r="H51" s="84"/>
      <c r="I51" s="3"/>
      <c r="J51" s="3"/>
    </row>
    <row r="52" s="32" customFormat="1">
      <c r="A52" s="25"/>
      <c r="B52" s="25"/>
      <c r="C52" s="25"/>
      <c r="D52" s="25"/>
      <c r="E52" s="25"/>
      <c r="F52" s="84"/>
      <c r="G52" s="84"/>
      <c r="H52" s="84"/>
      <c r="I52" s="2"/>
      <c r="J52" s="68"/>
    </row>
    <row r="53" s="32" customFormat="1">
      <c r="A53" s="25"/>
      <c r="B53" s="25"/>
      <c r="C53" s="25"/>
      <c r="D53" s="25"/>
      <c r="E53" s="25"/>
      <c r="F53" s="84"/>
      <c r="G53" s="84"/>
      <c r="H53" s="84"/>
      <c r="I53" s="2"/>
      <c r="J53" s="68"/>
    </row>
    <row r="54" s="32" customFormat="1">
      <c r="A54" s="25"/>
      <c r="B54" s="23"/>
      <c r="C54" s="23"/>
      <c r="D54" s="23"/>
      <c r="E54" s="23"/>
      <c r="F54" s="84"/>
      <c r="G54" s="84"/>
      <c r="H54" s="84"/>
      <c r="I54" s="4"/>
      <c r="J54" s="68"/>
    </row>
    <row r="55" s="32" customFormat="1" ht="28.5" customHeight="1">
      <c r="A55" s="25"/>
      <c r="B55" s="25"/>
      <c r="C55" s="25"/>
      <c r="D55" s="25"/>
      <c r="E55" s="25"/>
      <c r="F55" s="93"/>
      <c r="G55" s="93"/>
      <c r="H55" s="93"/>
      <c r="I55" s="93"/>
    </row>
    <row r="56" ht="51.75" customHeight="1">
      <c r="A56" s="89"/>
      <c r="B56" s="89"/>
      <c r="C56" s="89"/>
      <c r="D56" s="89"/>
      <c r="E56" s="89"/>
      <c r="F56" s="89"/>
      <c r="G56" s="89"/>
      <c r="H56" s="89"/>
      <c r="I56" s="89"/>
    </row>
    <row r="57" ht="32.25" customHeight="1">
      <c r="A57" s="89"/>
      <c r="B57" s="89"/>
      <c r="C57" s="89"/>
      <c r="D57" s="89"/>
      <c r="E57" s="89"/>
      <c r="F57" s="89"/>
      <c r="G57" s="89"/>
      <c r="H57" s="89"/>
      <c r="I57" s="89"/>
    </row>
    <row r="58" ht="15.75">
      <c r="A58" s="92"/>
      <c r="B58" s="92"/>
      <c r="C58" s="92"/>
      <c r="D58" s="92"/>
      <c r="E58" s="92"/>
    </row>
    <row r="59" ht="15.75">
      <c r="A59" s="92"/>
      <c r="B59" s="92"/>
      <c r="C59" s="92"/>
      <c r="D59" s="92"/>
      <c r="E59" s="92"/>
    </row>
    <row r="60" ht="15.75">
      <c r="A60" s="92"/>
      <c r="B60" s="92"/>
      <c r="C60" s="92"/>
      <c r="D60" s="92"/>
      <c r="E60" s="92"/>
    </row>
    <row r="61" ht="15.75">
      <c r="A61" s="92"/>
      <c r="B61" s="92"/>
      <c r="C61" s="92"/>
      <c r="D61" s="92"/>
      <c r="E61" s="92"/>
    </row>
    <row r="62" ht="9.75" customHeight="1">
      <c r="A62" s="92"/>
      <c r="B62" s="92"/>
      <c r="C62" s="92"/>
      <c r="D62" s="92"/>
      <c r="E62" s="92"/>
    </row>
    <row r="63" s="32" customFormat="1">
      <c r="A63" s="92"/>
      <c r="B63" s="92"/>
      <c r="C63" s="92"/>
      <c r="D63" s="92"/>
      <c r="E63" s="92"/>
    </row>
    <row r="64" s="32" customFormat="1">
      <c r="A64" s="92"/>
      <c r="B64" s="92"/>
      <c r="C64" s="92"/>
      <c r="D64" s="92"/>
      <c r="E64" s="92"/>
    </row>
    <row r="65" ht="15.75">
      <c r="A65" s="92"/>
      <c r="B65" s="92"/>
      <c r="C65" s="92"/>
      <c r="D65" s="92"/>
      <c r="E65" s="92"/>
    </row>
    <row r="66" ht="15.75">
      <c r="A66" s="92"/>
      <c r="B66" s="92"/>
      <c r="C66" s="92"/>
      <c r="D66" s="92"/>
      <c r="E66" s="92"/>
    </row>
    <row r="67" ht="10.5" customHeight="1">
      <c r="A67" s="92"/>
      <c r="B67" s="92"/>
      <c r="C67" s="92"/>
      <c r="D67" s="92"/>
      <c r="E67" s="92"/>
    </row>
    <row r="68" s="32" customFormat="1">
      <c r="A68" s="92"/>
      <c r="B68" s="92"/>
      <c r="C68" s="92"/>
      <c r="D68" s="92"/>
      <c r="E68" s="92"/>
    </row>
    <row r="69" s="32" customFormat="1">
      <c r="A69" s="92"/>
      <c r="B69" s="92"/>
      <c r="C69" s="92"/>
      <c r="D69" s="92"/>
      <c r="E69" s="92"/>
    </row>
    <row r="70" s="32" customFormat="1">
      <c r="A70" s="25"/>
      <c r="B70" s="25"/>
      <c r="C70" s="92"/>
      <c r="D70" s="92"/>
      <c r="E70" s="92"/>
    </row>
    <row r="71" s="32" customFormat="1">
      <c r="A71" s="92"/>
      <c r="B71" s="92"/>
      <c r="C71" s="92"/>
      <c r="D71" s="92"/>
      <c r="E71" s="92"/>
    </row>
    <row r="72" ht="11.25" customHeight="1">
      <c r="A72" s="92"/>
      <c r="B72" s="92"/>
      <c r="C72" s="92"/>
      <c r="D72" s="92"/>
      <c r="E72" s="92"/>
    </row>
    <row r="73" s="32" customFormat="1">
      <c r="A73" s="92"/>
      <c r="B73" s="92"/>
      <c r="C73" s="92"/>
      <c r="D73" s="92"/>
      <c r="E73" s="92"/>
    </row>
    <row r="74" s="32" customFormat="1">
      <c r="A74" s="92"/>
      <c r="B74" s="92"/>
      <c r="C74" s="92"/>
      <c r="D74" s="92"/>
      <c r="E74" s="92"/>
    </row>
    <row r="75" s="32" customFormat="1">
      <c r="A75" s="92"/>
      <c r="B75" s="92"/>
      <c r="C75" s="92"/>
      <c r="D75" s="92"/>
      <c r="E75" s="92"/>
    </row>
    <row r="76" ht="8.25" customHeight="1">
      <c r="A76" s="92"/>
      <c r="B76" s="92"/>
      <c r="C76" s="92"/>
      <c r="D76" s="92"/>
      <c r="E76" s="92"/>
    </row>
    <row r="77" s="32" customFormat="1">
      <c r="A77" s="92"/>
      <c r="B77" s="92"/>
      <c r="C77" s="92"/>
      <c r="D77" s="92"/>
      <c r="E77" s="92"/>
    </row>
    <row r="78" s="32" customFormat="1">
      <c r="A78" s="92"/>
      <c r="B78" s="92"/>
      <c r="C78" s="92"/>
      <c r="D78" s="92"/>
      <c r="E78" s="92"/>
    </row>
    <row r="79" s="32" customFormat="1">
      <c r="A79" s="92"/>
      <c r="B79" s="92"/>
      <c r="C79" s="92"/>
      <c r="D79" s="92"/>
      <c r="E79" s="92"/>
    </row>
    <row r="80" ht="10.5" customHeight="1">
      <c r="A80" s="92"/>
      <c r="B80" s="92"/>
      <c r="C80" s="92"/>
      <c r="D80" s="92"/>
      <c r="E80" s="92"/>
    </row>
    <row r="81" ht="15.75">
      <c r="A81" s="92"/>
      <c r="B81" s="92"/>
      <c r="C81" s="92"/>
      <c r="D81" s="92"/>
      <c r="E81" s="92"/>
    </row>
    <row r="82" ht="15.75">
      <c r="A82" s="92"/>
      <c r="B82" s="92"/>
      <c r="C82" s="92"/>
      <c r="D82" s="92"/>
      <c r="E82" s="92"/>
    </row>
    <row r="83" ht="15.75">
      <c r="A83" s="92"/>
      <c r="B83" s="92"/>
      <c r="C83" s="92"/>
      <c r="D83" s="92"/>
      <c r="E83" s="92"/>
    </row>
    <row r="84" ht="15.75">
      <c r="A84" s="92"/>
      <c r="B84" s="92"/>
      <c r="C84" s="92"/>
      <c r="D84" s="92"/>
      <c r="E84" s="92"/>
    </row>
    <row r="85" ht="15.75">
      <c r="A85" s="92"/>
      <c r="B85" s="92"/>
      <c r="C85" s="92"/>
      <c r="D85" s="92"/>
      <c r="E85" s="92"/>
    </row>
    <row r="86" ht="15.75">
      <c r="A86" s="92"/>
      <c r="B86" s="92"/>
      <c r="C86" s="92"/>
      <c r="D86" s="92"/>
      <c r="E86" s="92"/>
    </row>
    <row r="87" ht="15">
      <c r="A87" s="96"/>
      <c r="B87" s="96"/>
      <c r="C87" s="96"/>
      <c r="D87" s="96"/>
      <c r="E87" s="96"/>
    </row>
    <row r="88" ht="15">
      <c r="A88" s="96"/>
      <c r="B88" s="96"/>
      <c r="C88" s="96"/>
      <c r="D88" s="96"/>
      <c r="E88" s="96"/>
    </row>
  </sheetData>
  <mergeCells count="64">
    <mergeCell ref="F2:I2"/>
    <mergeCell ref="F3:I3"/>
    <mergeCell ref="F4:I4"/>
    <mergeCell ref="F5:I5"/>
    <mergeCell ref="F6:I6"/>
    <mergeCell ref="F7:I7"/>
    <mergeCell ref="A8:I8"/>
    <mergeCell ref="A10:A11"/>
    <mergeCell ref="B10:D11"/>
    <mergeCell ref="E10:E11"/>
    <mergeCell ref="F10:H11"/>
    <mergeCell ref="I10:I11"/>
    <mergeCell ref="B12:D12"/>
    <mergeCell ref="F12:H12"/>
    <mergeCell ref="B13:D13"/>
    <mergeCell ref="F13:H13"/>
    <mergeCell ref="B14:D14"/>
    <mergeCell ref="F14:H14"/>
    <mergeCell ref="B15:D15"/>
    <mergeCell ref="F15:H15"/>
    <mergeCell ref="B16:D16"/>
    <mergeCell ref="F16:H16"/>
    <mergeCell ref="B17:D17"/>
    <mergeCell ref="F17:H17"/>
    <mergeCell ref="B18:D18"/>
    <mergeCell ref="F18:H18"/>
    <mergeCell ref="B19:D19"/>
    <mergeCell ref="F19:H19"/>
    <mergeCell ref="B20:D20"/>
    <mergeCell ref="F20:H20"/>
    <mergeCell ref="B21:D21"/>
    <mergeCell ref="F21:H21"/>
    <mergeCell ref="B22:D22"/>
    <mergeCell ref="F22:H22"/>
    <mergeCell ref="B23:D23"/>
    <mergeCell ref="F23:H23"/>
    <mergeCell ref="B24:D24"/>
    <mergeCell ref="F24:H24"/>
    <mergeCell ref="B25:D25"/>
    <mergeCell ref="F25:H25"/>
    <mergeCell ref="B26:D26"/>
    <mergeCell ref="F26:H26"/>
    <mergeCell ref="B27:D27"/>
    <mergeCell ref="F27:H27"/>
    <mergeCell ref="B28:I28"/>
    <mergeCell ref="A29:I29"/>
    <mergeCell ref="A30:E30"/>
    <mergeCell ref="A31:E31"/>
    <mergeCell ref="A32:E32"/>
    <mergeCell ref="F32:I32"/>
    <mergeCell ref="B33:E33"/>
    <mergeCell ref="B36:E36"/>
    <mergeCell ref="H36:I36"/>
    <mergeCell ref="B39:E39"/>
    <mergeCell ref="H39:I39"/>
    <mergeCell ref="B42:E42"/>
    <mergeCell ref="H42:I42"/>
    <mergeCell ref="B45:E45"/>
    <mergeCell ref="B48:E48"/>
    <mergeCell ref="B51:E51"/>
    <mergeCell ref="I51:J51"/>
    <mergeCell ref="B54:E54"/>
    <mergeCell ref="A56:I56"/>
    <mergeCell ref="A57:I57"/>
  </mergeCells>
  <printOptions headings="0" gridLines="0"/>
  <pageMargins left="0.78740199999999982" right="0.78740199999999982" top="1.1811020000000001" bottom="0.43307099999999998" header="0.23622000000000001" footer="0.23622000000000001"/>
  <pageSetup paperSize="9" scale="88" firstPageNumber="1" fitToWidth="1" fitToHeight="2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00B050"/>
    <outlinePr applyStyles="0" summaryBelow="1" summaryRight="1" showOutlineSymbols="1"/>
    <pageSetUpPr autoPageBreaks="1" fitToPage="0"/>
  </sheetPr>
  <sheetViews>
    <sheetView view="pageBreakPreview" zoomScale="100" workbookViewId="0">
      <selection activeCell="E6" activeCellId="0" sqref="E6"/>
    </sheetView>
  </sheetViews>
  <sheetFormatPr baseColWidth="8" defaultRowHeight="15" customHeight="1"/>
  <cols>
    <col customWidth="1" min="1" max="1" style="32" width="7.5703100000000001"/>
    <col customWidth="1" min="2" max="2" style="32" width="9.5703099999999992"/>
    <col customWidth="1" min="3" max="3" style="32" width="9.1406200000000002"/>
    <col customWidth="1" min="4" max="4" style="32" width="10.710900000000001"/>
    <col customWidth="1" min="5" max="5" style="32" width="58.285200000000003"/>
    <col customWidth="1" min="6" max="6" style="32" width="16.710899999999999"/>
    <col customWidth="1" hidden="1" min="7" max="7" style="32" width="3.42578"/>
    <col customWidth="1" min="8" max="8" style="32" width="10.710900000000001"/>
    <col bestFit="1" customWidth="1" min="9" max="9" style="32" width="12"/>
    <col customWidth="1" min="10" max="10" style="32" width="6.5703100000000001"/>
    <col customWidth="1" min="11" max="11" style="32" width="6.2851600000000003"/>
    <col customWidth="1" min="12" max="257" style="32" width="9.1406200000000002"/>
  </cols>
  <sheetData>
    <row r="1" ht="15.75">
      <c r="F1" s="23" t="s">
        <v>73</v>
      </c>
      <c r="G1" s="23"/>
      <c r="H1" s="23"/>
      <c r="I1" s="23"/>
    </row>
    <row r="2" ht="15.75">
      <c r="F2" s="23" t="s">
        <v>24</v>
      </c>
      <c r="G2" s="23"/>
      <c r="H2" s="23"/>
      <c r="I2" s="23"/>
    </row>
    <row r="3" ht="15.75">
      <c r="F3" s="23" t="s">
        <v>25</v>
      </c>
      <c r="G3" s="23"/>
      <c r="H3" s="23"/>
      <c r="I3" s="23"/>
    </row>
    <row r="4" ht="15.75">
      <c r="F4" s="23" t="s">
        <v>26</v>
      </c>
      <c r="G4" s="23"/>
      <c r="H4" s="23"/>
      <c r="I4" s="23"/>
    </row>
    <row r="5" ht="15.75">
      <c r="F5" s="23" t="s">
        <v>21</v>
      </c>
      <c r="G5" s="23"/>
      <c r="H5" s="23"/>
      <c r="I5" s="23"/>
    </row>
    <row r="6" ht="18" customHeight="1">
      <c r="F6" s="27"/>
      <c r="G6" s="27"/>
      <c r="H6" s="27"/>
      <c r="I6" s="27"/>
    </row>
    <row r="7" ht="39.75" customHeight="1">
      <c r="A7" s="29" t="s">
        <v>74</v>
      </c>
      <c r="B7" s="29"/>
      <c r="C7" s="29"/>
      <c r="D7" s="29"/>
      <c r="E7" s="29"/>
      <c r="F7" s="29"/>
      <c r="G7" s="29"/>
      <c r="H7" s="29"/>
      <c r="I7" s="29"/>
    </row>
    <row r="8" ht="15">
      <c r="A8" s="10" t="s">
        <v>27</v>
      </c>
      <c r="B8" s="67" t="s">
        <v>28</v>
      </c>
      <c r="C8" s="146"/>
      <c r="D8" s="146"/>
      <c r="E8" s="10" t="s">
        <v>29</v>
      </c>
      <c r="F8" s="67" t="s">
        <v>44</v>
      </c>
      <c r="G8" s="67"/>
      <c r="H8" s="67"/>
      <c r="I8" s="33" t="s">
        <v>31</v>
      </c>
    </row>
    <row r="9" ht="15">
      <c r="A9" s="147"/>
      <c r="B9" s="146"/>
      <c r="C9" s="146"/>
      <c r="D9" s="146"/>
      <c r="E9" s="10"/>
      <c r="F9" s="67"/>
      <c r="G9" s="67"/>
      <c r="H9" s="67"/>
      <c r="I9" s="43"/>
    </row>
    <row r="10" ht="99.75">
      <c r="A10" s="148">
        <v>1</v>
      </c>
      <c r="B10" s="149" t="s">
        <v>32</v>
      </c>
      <c r="C10" s="150"/>
      <c r="D10" s="151"/>
      <c r="E10" s="51" t="s">
        <v>75</v>
      </c>
      <c r="F10" s="152" t="s">
        <v>76</v>
      </c>
      <c r="G10" s="153"/>
      <c r="H10" s="154"/>
      <c r="I10" s="155">
        <f>(18183.689999999999*2/164.90000000000001*0.5)+(18183.689999999999*2/164.90000000000001*0.29999999999999999)</f>
        <v>176.43362037598541</v>
      </c>
      <c r="J10" s="156"/>
      <c r="K10" s="156"/>
    </row>
    <row r="11" ht="28.5" customHeight="1">
      <c r="A11" s="157">
        <v>2</v>
      </c>
      <c r="B11" s="48" t="s">
        <v>35</v>
      </c>
      <c r="C11" s="49"/>
      <c r="D11" s="50"/>
      <c r="E11" s="158">
        <v>0.30199999999999999</v>
      </c>
      <c r="F11" s="54"/>
      <c r="G11" s="55"/>
      <c r="H11" s="56"/>
      <c r="I11" s="155">
        <f>I10*E11</f>
        <v>53.28295335354759</v>
      </c>
    </row>
    <row r="12" ht="15">
      <c r="A12" s="159">
        <v>3</v>
      </c>
      <c r="B12" s="48" t="s">
        <v>77</v>
      </c>
      <c r="C12" s="49"/>
      <c r="D12" s="50"/>
      <c r="E12" s="160"/>
      <c r="F12" s="69"/>
      <c r="G12" s="80"/>
      <c r="H12" s="81"/>
      <c r="I12" s="155">
        <f>I13+I14+I15</f>
        <v>21.776</v>
      </c>
    </row>
    <row r="13" ht="28.5">
      <c r="A13" s="159"/>
      <c r="B13" s="48" t="s">
        <v>78</v>
      </c>
      <c r="C13" s="49"/>
      <c r="D13" s="50"/>
      <c r="E13" s="161" t="s">
        <v>79</v>
      </c>
      <c r="F13" s="11" t="s">
        <v>80</v>
      </c>
      <c r="G13" s="160"/>
      <c r="H13" s="12"/>
      <c r="I13" s="57">
        <f>0.34999999999999998*60</f>
        <v>21</v>
      </c>
    </row>
    <row r="14" ht="15">
      <c r="A14" s="159"/>
      <c r="B14" s="48" t="s">
        <v>81</v>
      </c>
      <c r="C14" s="49"/>
      <c r="D14" s="50"/>
      <c r="E14" s="162" t="s">
        <v>82</v>
      </c>
      <c r="F14" s="11" t="s">
        <v>83</v>
      </c>
      <c r="G14" s="160"/>
      <c r="H14" s="12"/>
      <c r="I14" s="57">
        <f>0.01*70</f>
        <v>0.70000000000000007</v>
      </c>
    </row>
    <row r="15" ht="15">
      <c r="A15" s="159"/>
      <c r="B15" s="48" t="s">
        <v>84</v>
      </c>
      <c r="C15" s="49"/>
      <c r="D15" s="50"/>
      <c r="E15" s="163" t="s">
        <v>85</v>
      </c>
      <c r="F15" s="11" t="s">
        <v>86</v>
      </c>
      <c r="G15" s="160"/>
      <c r="H15" s="12"/>
      <c r="I15" s="57">
        <f>0.001*76</f>
        <v>0.075999999999999998</v>
      </c>
    </row>
    <row r="16" ht="15">
      <c r="A16" s="157">
        <v>4</v>
      </c>
      <c r="B16" s="164" t="s">
        <v>87</v>
      </c>
      <c r="C16" s="51"/>
      <c r="D16" s="51"/>
      <c r="E16" s="165">
        <v>0.29999999999999999</v>
      </c>
      <c r="F16" s="55"/>
      <c r="G16" s="55"/>
      <c r="H16" s="56"/>
      <c r="I16" s="155">
        <f>I10*E16</f>
        <v>52.930086112795621</v>
      </c>
    </row>
    <row r="17" ht="15">
      <c r="A17" s="159">
        <v>5</v>
      </c>
      <c r="B17" s="48" t="s">
        <v>39</v>
      </c>
      <c r="C17" s="49"/>
      <c r="D17" s="50"/>
      <c r="E17" s="166"/>
      <c r="F17" s="69"/>
      <c r="G17" s="80"/>
      <c r="H17" s="81"/>
      <c r="I17" s="155">
        <f>M17*L17</f>
        <v>333.34281252734985</v>
      </c>
      <c r="L17" s="73">
        <v>1.095</v>
      </c>
      <c r="M17" s="167">
        <v>304.42265984232864</v>
      </c>
    </row>
    <row r="18" ht="15">
      <c r="A18" s="159">
        <v>6</v>
      </c>
      <c r="B18" s="48" t="s">
        <v>40</v>
      </c>
      <c r="C18" s="49"/>
      <c r="D18" s="50"/>
      <c r="E18" s="78">
        <v>0.14999999999999999</v>
      </c>
      <c r="F18" s="132"/>
      <c r="G18" s="133"/>
      <c r="H18" s="134"/>
      <c r="I18" s="155">
        <f>I17*E18</f>
        <v>50.001421879102473</v>
      </c>
    </row>
    <row r="19" ht="15">
      <c r="A19" s="159"/>
      <c r="B19" s="48"/>
      <c r="C19" s="49"/>
      <c r="D19" s="50"/>
      <c r="E19" s="10"/>
      <c r="F19" s="69"/>
      <c r="G19" s="80"/>
      <c r="H19" s="81"/>
      <c r="I19" s="155">
        <f>I17+I18</f>
        <v>383.3442344064523</v>
      </c>
    </row>
    <row r="20" ht="24.75" customHeight="1">
      <c r="A20" s="25"/>
      <c r="B20" s="25"/>
      <c r="C20" s="25"/>
      <c r="D20" s="25"/>
      <c r="E20" s="25"/>
      <c r="F20" s="25"/>
      <c r="G20" s="25"/>
      <c r="H20" s="25"/>
      <c r="I20" s="25"/>
    </row>
    <row r="21" s="93" customFormat="1">
      <c r="A21" s="23" t="s">
        <v>19</v>
      </c>
      <c r="B21" s="23"/>
      <c r="C21" s="23"/>
      <c r="D21" s="23"/>
      <c r="E21" s="23"/>
      <c r="F21" s="168"/>
      <c r="G21" s="169"/>
      <c r="H21" s="170"/>
      <c r="I21" s="170"/>
    </row>
    <row r="22" s="93" customFormat="1">
      <c r="A22" s="23" t="s">
        <v>20</v>
      </c>
      <c r="B22" s="23"/>
      <c r="C22" s="23"/>
      <c r="D22" s="23"/>
      <c r="E22" s="23"/>
      <c r="F22" s="25"/>
      <c r="G22" s="25"/>
      <c r="H22" s="25"/>
      <c r="I22" s="25"/>
    </row>
    <row r="23" s="93" customFormat="1">
      <c r="A23" s="23" t="s">
        <v>21</v>
      </c>
      <c r="B23" s="23"/>
      <c r="C23" s="23"/>
      <c r="D23" s="23"/>
      <c r="E23" s="23"/>
      <c r="F23" s="24" t="s">
        <v>22</v>
      </c>
      <c r="G23" s="24"/>
      <c r="H23" s="24"/>
      <c r="I23" s="24"/>
    </row>
    <row r="24" s="93" customFormat="1">
      <c r="A24" s="25"/>
      <c r="B24" s="23"/>
      <c r="C24" s="23"/>
      <c r="D24" s="23"/>
      <c r="E24" s="23"/>
      <c r="F24" s="168"/>
      <c r="G24" s="169"/>
      <c r="H24" s="24"/>
      <c r="I24" s="24"/>
      <c r="J24" s="25"/>
      <c r="K24" s="25"/>
    </row>
    <row r="25" s="93" customFormat="1">
      <c r="A25" s="25"/>
      <c r="B25" s="25"/>
      <c r="C25" s="25"/>
      <c r="D25" s="25"/>
      <c r="E25" s="25"/>
      <c r="F25" s="25"/>
      <c r="G25" s="25"/>
      <c r="H25" s="25"/>
      <c r="I25" s="25"/>
    </row>
    <row r="26" s="93" customFormat="1">
      <c r="A26" s="25"/>
      <c r="B26" s="25"/>
      <c r="C26" s="25"/>
      <c r="D26" s="25"/>
      <c r="E26" s="25"/>
      <c r="F26" s="25"/>
      <c r="G26" s="25"/>
      <c r="H26" s="25"/>
      <c r="I26" s="25"/>
    </row>
    <row r="27" s="93" customFormat="1">
      <c r="A27" s="25"/>
      <c r="B27" s="23"/>
      <c r="C27" s="23"/>
      <c r="D27" s="23"/>
      <c r="E27" s="23"/>
      <c r="F27" s="168"/>
      <c r="G27" s="169"/>
      <c r="H27" s="24"/>
      <c r="I27" s="24"/>
      <c r="J27" s="25"/>
      <c r="K27" s="25"/>
    </row>
    <row r="28" s="93" customFormat="1">
      <c r="A28" s="25"/>
      <c r="B28" s="25"/>
      <c r="C28" s="25"/>
      <c r="D28" s="25"/>
      <c r="E28" s="25"/>
      <c r="F28" s="25"/>
      <c r="G28" s="25"/>
      <c r="H28" s="25"/>
      <c r="I28" s="25"/>
    </row>
    <row r="29" s="93" customFormat="1">
      <c r="A29" s="25"/>
      <c r="B29" s="25"/>
      <c r="C29" s="25"/>
      <c r="D29" s="25"/>
      <c r="E29" s="25"/>
      <c r="F29" s="25"/>
      <c r="G29" s="25"/>
      <c r="H29" s="25"/>
      <c r="I29" s="25"/>
    </row>
    <row r="30" s="93" customFormat="1">
      <c r="A30" s="25"/>
      <c r="B30" s="23"/>
      <c r="C30" s="23"/>
      <c r="D30" s="23"/>
      <c r="E30" s="23"/>
      <c r="F30" s="171"/>
      <c r="G30" s="169"/>
      <c r="H30" s="24"/>
      <c r="I30" s="24"/>
      <c r="J30" s="25"/>
      <c r="K30" s="25"/>
    </row>
    <row r="31" s="93" customFormat="1">
      <c r="A31" s="25"/>
      <c r="B31" s="25"/>
      <c r="C31" s="25"/>
      <c r="D31" s="25"/>
      <c r="E31" s="25"/>
      <c r="F31" s="25"/>
      <c r="G31" s="25"/>
      <c r="H31" s="25"/>
      <c r="I31" s="25"/>
    </row>
    <row r="32" s="93" customFormat="1">
      <c r="A32" s="25"/>
      <c r="B32" s="25"/>
      <c r="C32" s="25"/>
      <c r="D32" s="25"/>
      <c r="E32" s="25"/>
      <c r="F32" s="25"/>
      <c r="G32" s="25"/>
      <c r="H32" s="25"/>
      <c r="I32" s="25"/>
    </row>
    <row r="33" s="93" customFormat="1">
      <c r="A33" s="25"/>
      <c r="B33" s="23"/>
      <c r="C33" s="23"/>
      <c r="D33" s="23"/>
      <c r="E33" s="23"/>
      <c r="F33" s="168"/>
      <c r="G33" s="169"/>
      <c r="H33" s="24"/>
      <c r="I33" s="24"/>
      <c r="J33" s="25"/>
      <c r="K33" s="25"/>
    </row>
    <row r="34" s="93" customFormat="1">
      <c r="A34" s="25"/>
      <c r="B34" s="25"/>
      <c r="C34" s="25"/>
      <c r="D34" s="25"/>
      <c r="E34" s="25"/>
      <c r="F34" s="25"/>
      <c r="G34" s="25"/>
      <c r="H34" s="25"/>
      <c r="I34" s="25"/>
    </row>
    <row r="35" s="93" customFormat="1">
      <c r="A35" s="25"/>
      <c r="B35" s="25"/>
      <c r="C35" s="25"/>
      <c r="D35" s="25"/>
      <c r="E35" s="25"/>
      <c r="F35" s="25"/>
      <c r="G35" s="25"/>
      <c r="H35" s="25"/>
      <c r="I35" s="25"/>
    </row>
    <row r="36" s="93" customFormat="1">
      <c r="A36" s="25"/>
      <c r="B36" s="23"/>
      <c r="C36" s="23"/>
      <c r="D36" s="23"/>
      <c r="E36" s="23"/>
      <c r="F36" s="168"/>
      <c r="G36" s="169"/>
      <c r="H36" s="24"/>
      <c r="I36" s="24"/>
      <c r="J36" s="25"/>
    </row>
    <row r="37" s="93" customFormat="1">
      <c r="A37" s="25"/>
      <c r="B37" s="25"/>
      <c r="C37" s="25"/>
      <c r="D37" s="25"/>
      <c r="E37" s="25"/>
      <c r="F37" s="25"/>
      <c r="G37" s="25"/>
      <c r="H37" s="25"/>
      <c r="I37" s="25"/>
    </row>
    <row r="38" s="93" customFormat="1">
      <c r="A38" s="25"/>
      <c r="B38" s="25"/>
      <c r="C38" s="25"/>
      <c r="D38" s="25"/>
      <c r="E38" s="25"/>
      <c r="F38" s="25"/>
      <c r="G38" s="25"/>
      <c r="H38" s="25"/>
      <c r="I38" s="25"/>
    </row>
    <row r="39" s="93" customFormat="1">
      <c r="A39" s="25"/>
      <c r="B39" s="23"/>
      <c r="C39" s="23"/>
      <c r="D39" s="23"/>
      <c r="E39" s="23"/>
      <c r="F39" s="168"/>
      <c r="G39" s="169"/>
      <c r="H39" s="24"/>
      <c r="I39" s="24"/>
      <c r="J39" s="25"/>
    </row>
    <row r="40" s="93" customFormat="1">
      <c r="A40" s="25"/>
      <c r="B40" s="25"/>
      <c r="C40" s="25"/>
      <c r="D40" s="25"/>
      <c r="E40" s="25"/>
      <c r="F40" s="25"/>
      <c r="G40" s="25"/>
      <c r="H40" s="25"/>
      <c r="I40" s="25"/>
    </row>
    <row r="41" s="93" customFormat="1">
      <c r="A41" s="25"/>
      <c r="B41" s="25"/>
      <c r="C41" s="25"/>
      <c r="D41" s="25"/>
      <c r="E41" s="25"/>
      <c r="F41" s="25"/>
      <c r="G41" s="25"/>
      <c r="H41" s="25"/>
      <c r="I41" s="25"/>
    </row>
    <row r="42" s="93" customFormat="1">
      <c r="A42" s="25"/>
      <c r="B42" s="23"/>
      <c r="C42" s="23"/>
      <c r="D42" s="23"/>
      <c r="E42" s="23"/>
      <c r="F42" s="168"/>
      <c r="G42" s="169"/>
      <c r="H42" s="24"/>
      <c r="I42" s="24"/>
      <c r="J42" s="25"/>
      <c r="K42" s="25"/>
    </row>
    <row r="43" s="93" customFormat="1">
      <c r="A43" s="25"/>
      <c r="B43" s="25"/>
      <c r="C43" s="25"/>
      <c r="D43" s="25"/>
      <c r="E43" s="25"/>
      <c r="F43" s="25"/>
      <c r="G43" s="25"/>
      <c r="H43" s="25"/>
      <c r="I43" s="25"/>
    </row>
    <row r="44" s="93" customFormat="1">
      <c r="A44" s="25"/>
      <c r="B44" s="25"/>
      <c r="C44" s="25"/>
      <c r="D44" s="25"/>
      <c r="E44" s="25"/>
      <c r="F44" s="25"/>
      <c r="G44" s="25"/>
      <c r="H44" s="25"/>
      <c r="I44" s="25"/>
    </row>
    <row r="45" s="93" customFormat="1">
      <c r="A45" s="25"/>
      <c r="B45" s="23"/>
      <c r="C45" s="23"/>
      <c r="D45" s="23"/>
      <c r="E45" s="23"/>
      <c r="F45" s="168"/>
      <c r="G45" s="169"/>
      <c r="H45" s="24"/>
      <c r="I45" s="24"/>
      <c r="J45" s="25"/>
    </row>
    <row r="46" s="93" customFormat="1">
      <c r="A46" s="25"/>
      <c r="B46" s="25"/>
      <c r="C46" s="25"/>
      <c r="D46" s="25"/>
      <c r="E46" s="25"/>
      <c r="F46" s="25"/>
      <c r="G46" s="25"/>
      <c r="H46" s="25"/>
      <c r="I46" s="25"/>
    </row>
    <row r="47" ht="15.75">
      <c r="A47" s="25"/>
      <c r="B47" s="25"/>
      <c r="C47" s="25"/>
      <c r="D47" s="25"/>
      <c r="E47" s="25"/>
      <c r="F47" s="25"/>
      <c r="G47" s="25"/>
      <c r="H47" s="25"/>
      <c r="I47" s="25"/>
    </row>
    <row r="48" ht="16.5">
      <c r="A48" s="25"/>
      <c r="B48" s="93"/>
      <c r="C48" s="93"/>
      <c r="D48" s="93"/>
      <c r="E48" s="93"/>
      <c r="F48" s="93"/>
      <c r="G48" s="93"/>
      <c r="H48" s="93"/>
      <c r="I48" s="93"/>
    </row>
    <row r="49" ht="15.75">
      <c r="A49" s="172"/>
      <c r="B49" s="172"/>
      <c r="C49" s="172"/>
      <c r="D49" s="172"/>
      <c r="E49" s="172"/>
      <c r="F49" s="172"/>
      <c r="G49" s="172"/>
      <c r="H49" s="172"/>
      <c r="I49" s="172"/>
    </row>
    <row r="50" ht="15.75">
      <c r="A50" s="172"/>
      <c r="B50" s="172"/>
      <c r="C50" s="172"/>
      <c r="D50" s="172"/>
      <c r="E50" s="172"/>
      <c r="F50" s="172"/>
      <c r="G50" s="172"/>
      <c r="H50" s="172"/>
      <c r="I50" s="172"/>
    </row>
    <row r="51" ht="43.5" customHeight="1">
      <c r="A51" s="25"/>
      <c r="B51" s="25"/>
      <c r="C51" s="25"/>
      <c r="D51" s="25"/>
      <c r="E51" s="25"/>
      <c r="F51" s="32"/>
      <c r="G51" s="32"/>
      <c r="H51" s="32"/>
      <c r="I51" s="32"/>
    </row>
    <row r="52" ht="51.75" customHeight="1">
      <c r="A52" s="25"/>
      <c r="B52" s="25"/>
      <c r="C52" s="25"/>
      <c r="D52" s="25"/>
      <c r="E52" s="25"/>
      <c r="F52" s="32"/>
      <c r="G52" s="32"/>
      <c r="H52" s="32"/>
      <c r="I52" s="32"/>
    </row>
    <row r="53" ht="21" customHeight="1">
      <c r="A53" s="25"/>
      <c r="B53" s="25"/>
      <c r="C53" s="25"/>
      <c r="D53" s="25"/>
      <c r="E53" s="25"/>
      <c r="F53" s="32"/>
      <c r="G53" s="32"/>
      <c r="H53" s="32"/>
      <c r="I53" s="32"/>
    </row>
    <row r="54" ht="15.75">
      <c r="A54" s="25"/>
      <c r="B54" s="25"/>
      <c r="C54" s="25"/>
      <c r="D54" s="25"/>
      <c r="E54" s="25"/>
      <c r="F54" s="32"/>
      <c r="G54" s="32"/>
      <c r="H54" s="32"/>
      <c r="I54" s="32"/>
    </row>
    <row r="55" ht="15.75">
      <c r="A55" s="25"/>
      <c r="B55" s="25"/>
      <c r="C55" s="25"/>
      <c r="D55" s="25"/>
      <c r="E55" s="25"/>
      <c r="F55" s="32"/>
      <c r="G55" s="32"/>
      <c r="H55" s="32"/>
      <c r="I55" s="32"/>
    </row>
    <row r="56" ht="15.75">
      <c r="A56" s="25"/>
      <c r="B56" s="25"/>
      <c r="C56" s="25"/>
      <c r="D56" s="25"/>
      <c r="E56" s="25"/>
      <c r="F56" s="32"/>
      <c r="G56" s="32"/>
      <c r="H56" s="32"/>
      <c r="I56" s="32"/>
    </row>
    <row r="57" ht="8.25" customHeight="1">
      <c r="A57" s="25"/>
      <c r="B57" s="25"/>
      <c r="C57" s="25"/>
      <c r="D57" s="25"/>
      <c r="E57" s="25"/>
      <c r="F57" s="32"/>
      <c r="G57" s="32"/>
      <c r="H57" s="32"/>
      <c r="I57" s="32"/>
    </row>
    <row r="58" ht="15.75">
      <c r="A58" s="25"/>
      <c r="B58" s="25"/>
      <c r="C58" s="25"/>
      <c r="D58" s="25"/>
      <c r="E58" s="25"/>
      <c r="F58" s="32"/>
      <c r="G58" s="32"/>
      <c r="H58" s="32"/>
      <c r="I58" s="32"/>
    </row>
    <row r="59" ht="15.75">
      <c r="A59" s="25"/>
      <c r="B59" s="32"/>
      <c r="C59" s="32"/>
      <c r="D59" s="32"/>
      <c r="E59" s="32"/>
      <c r="F59" s="32"/>
      <c r="G59" s="32"/>
      <c r="H59" s="32"/>
      <c r="I59" s="32"/>
    </row>
    <row r="60" ht="15.75">
      <c r="A60" s="25"/>
      <c r="B60" s="32"/>
      <c r="C60" s="32"/>
      <c r="D60" s="32"/>
      <c r="E60" s="32"/>
      <c r="F60" s="32"/>
      <c r="G60" s="32"/>
      <c r="H60" s="32"/>
      <c r="I60" s="32"/>
    </row>
    <row r="61" ht="15.75">
      <c r="A61" s="25"/>
      <c r="B61" s="32"/>
      <c r="C61" s="32"/>
      <c r="D61" s="32"/>
      <c r="E61" s="32"/>
      <c r="F61" s="32"/>
      <c r="G61" s="32"/>
      <c r="H61" s="32"/>
      <c r="I61" s="32"/>
    </row>
    <row r="62" ht="15.75">
      <c r="A62" s="25"/>
      <c r="B62" s="32"/>
      <c r="C62" s="32"/>
      <c r="D62" s="32"/>
      <c r="E62" s="32"/>
      <c r="F62" s="32"/>
      <c r="G62" s="32"/>
      <c r="H62" s="32"/>
      <c r="I62" s="32"/>
    </row>
    <row r="63" ht="15">
      <c r="A63" s="32"/>
      <c r="B63" s="32"/>
      <c r="C63" s="32"/>
      <c r="D63" s="32"/>
      <c r="E63" s="32"/>
      <c r="F63" s="32"/>
      <c r="G63" s="32"/>
      <c r="H63" s="32"/>
      <c r="I63" s="32"/>
    </row>
  </sheetData>
  <mergeCells count="55">
    <mergeCell ref="F1:I1"/>
    <mergeCell ref="F2:I2"/>
    <mergeCell ref="F3:I3"/>
    <mergeCell ref="F4:I4"/>
    <mergeCell ref="F5:I5"/>
    <mergeCell ref="F6:I6"/>
    <mergeCell ref="A7:I7"/>
    <mergeCell ref="A8:A9"/>
    <mergeCell ref="B8:D9"/>
    <mergeCell ref="E8:E9"/>
    <mergeCell ref="F8:H9"/>
    <mergeCell ref="I8:I9"/>
    <mergeCell ref="B10:D10"/>
    <mergeCell ref="F10:H10"/>
    <mergeCell ref="B11:D11"/>
    <mergeCell ref="F11:H11"/>
    <mergeCell ref="B12:D12"/>
    <mergeCell ref="F12:H12"/>
    <mergeCell ref="B13:D13"/>
    <mergeCell ref="F13:H13"/>
    <mergeCell ref="B14:D14"/>
    <mergeCell ref="F14:H14"/>
    <mergeCell ref="B15:D15"/>
    <mergeCell ref="F15:H15"/>
    <mergeCell ref="B16:D16"/>
    <mergeCell ref="F16:H16"/>
    <mergeCell ref="B17:D17"/>
    <mergeCell ref="F17:H17"/>
    <mergeCell ref="B18:D18"/>
    <mergeCell ref="F18:H18"/>
    <mergeCell ref="B19:D19"/>
    <mergeCell ref="F19:H19"/>
    <mergeCell ref="A21:E21"/>
    <mergeCell ref="H21:I21"/>
    <mergeCell ref="A22:E22"/>
    <mergeCell ref="A23:E23"/>
    <mergeCell ref="F23:I23"/>
    <mergeCell ref="B24:E24"/>
    <mergeCell ref="H24:I24"/>
    <mergeCell ref="B27:E27"/>
    <mergeCell ref="H27:I27"/>
    <mergeCell ref="B30:E30"/>
    <mergeCell ref="H30:I30"/>
    <mergeCell ref="B33:E33"/>
    <mergeCell ref="H33:I33"/>
    <mergeCell ref="B36:E36"/>
    <mergeCell ref="H36:I36"/>
    <mergeCell ref="B39:E39"/>
    <mergeCell ref="H39:I39"/>
    <mergeCell ref="B42:E42"/>
    <mergeCell ref="H42:I42"/>
    <mergeCell ref="B45:E45"/>
    <mergeCell ref="H45:I45"/>
    <mergeCell ref="A49:I49"/>
    <mergeCell ref="A50:I50"/>
  </mergeCells>
  <printOptions headings="0" gridLines="0"/>
  <pageMargins left="0.78740199999999982" right="0.78740199999999982" top="1.1811020000000001" bottom="0.43307099999999998" header="0.31496099999999999" footer="0.31496099999999999"/>
  <pageSetup paperSize="9" scale="94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00B050"/>
    <outlinePr applyStyles="0" summaryBelow="1" summaryRight="1" showOutlineSymbols="1"/>
    <pageSetUpPr autoPageBreaks="1" fitToPage="0"/>
  </sheetPr>
  <sheetViews>
    <sheetView view="pageBreakPreview" zoomScale="60" workbookViewId="0">
      <selection activeCell="F9" activeCellId="0" sqref="F9:H10"/>
    </sheetView>
  </sheetViews>
  <sheetFormatPr baseColWidth="8" defaultRowHeight="15" customHeight="1"/>
  <cols>
    <col customWidth="1" min="1" max="1" width="3.2851599999999999"/>
    <col customWidth="1" min="2" max="2" width="9.5703099999999992"/>
    <col customWidth="1" min="4" max="4" width="13.710900000000001"/>
    <col customWidth="1" min="5" max="5" width="67.140600000000006"/>
    <col customWidth="1" min="6" max="6" width="16.710899999999999"/>
    <col customWidth="1" hidden="1" min="7" max="7" width="3.42578"/>
    <col customWidth="1" min="8" max="8" width="20.5703"/>
    <col bestFit="1" customWidth="1" min="9" max="9" width="12"/>
  </cols>
  <sheetData>
    <row r="1" ht="15.75">
      <c r="F1" s="23" t="s">
        <v>88</v>
      </c>
      <c r="G1" s="23"/>
      <c r="H1" s="23"/>
      <c r="I1" s="23"/>
    </row>
    <row r="2" ht="15.75">
      <c r="F2" s="23" t="s">
        <v>24</v>
      </c>
      <c r="G2" s="23"/>
      <c r="H2" s="23"/>
      <c r="I2" s="23"/>
    </row>
    <row r="3" ht="15.75">
      <c r="F3" s="23" t="s">
        <v>25</v>
      </c>
      <c r="G3" s="23"/>
      <c r="H3" s="23"/>
      <c r="I3" s="23"/>
    </row>
    <row r="4" ht="15.75">
      <c r="F4" s="23" t="s">
        <v>26</v>
      </c>
      <c r="G4" s="23"/>
      <c r="H4" s="23"/>
      <c r="I4" s="23"/>
    </row>
    <row r="5" ht="15.75">
      <c r="F5" s="23" t="s">
        <v>21</v>
      </c>
      <c r="G5" s="23"/>
      <c r="H5" s="23"/>
      <c r="I5" s="23"/>
    </row>
    <row r="6" s="32" customFormat="1" ht="12.75" customHeight="1">
      <c r="E6" s="27"/>
      <c r="F6" s="27"/>
      <c r="G6" s="27"/>
      <c r="H6" s="27"/>
      <c r="I6" s="27"/>
    </row>
    <row r="7" s="32" customFormat="1" ht="1.5" hidden="1" customHeight="1"/>
    <row r="8" s="32" customFormat="1" ht="26.25" customHeight="1">
      <c r="A8" s="173" t="s">
        <v>16</v>
      </c>
      <c r="B8" s="173"/>
      <c r="C8" s="173"/>
      <c r="D8" s="173"/>
      <c r="E8" s="173"/>
      <c r="F8" s="173"/>
      <c r="G8" s="173"/>
      <c r="H8" s="173"/>
      <c r="I8" s="173"/>
    </row>
    <row r="9" ht="15" customHeight="1">
      <c r="A9" s="174" t="s">
        <v>27</v>
      </c>
      <c r="B9" s="175" t="s">
        <v>28</v>
      </c>
      <c r="C9" s="175"/>
      <c r="D9" s="175"/>
      <c r="E9" s="174" t="s">
        <v>29</v>
      </c>
      <c r="F9" s="176" t="s">
        <v>44</v>
      </c>
      <c r="G9" s="177"/>
      <c r="H9" s="178"/>
      <c r="I9" s="179" t="s">
        <v>31</v>
      </c>
    </row>
    <row r="10" ht="15">
      <c r="A10" s="174"/>
      <c r="B10" s="175"/>
      <c r="C10" s="175"/>
      <c r="D10" s="175"/>
      <c r="E10" s="174"/>
      <c r="F10" s="180"/>
      <c r="G10" s="181"/>
      <c r="H10" s="182"/>
      <c r="I10" s="179"/>
    </row>
    <row r="11" ht="99.75">
      <c r="A11" s="109">
        <v>1</v>
      </c>
      <c r="B11" s="183" t="s">
        <v>32</v>
      </c>
      <c r="C11" s="184"/>
      <c r="D11" s="185"/>
      <c r="E11" s="51" t="s">
        <v>89</v>
      </c>
      <c r="F11" s="186" t="s">
        <v>90</v>
      </c>
      <c r="G11" s="187"/>
      <c r="H11" s="188"/>
      <c r="I11" s="57">
        <f>(18183.689999999999*1.2*1.3400000000000001/164.90000000000001*2)+(18183.689999999999/164.90000000000001*1.119*2)</f>
        <v>601.41810345664032</v>
      </c>
    </row>
    <row r="12" ht="17.25" customHeight="1">
      <c r="A12" s="175">
        <v>2</v>
      </c>
      <c r="B12" s="63" t="s">
        <v>35</v>
      </c>
      <c r="C12" s="64"/>
      <c r="D12" s="65"/>
      <c r="E12" s="106">
        <v>0.30199999999999999</v>
      </c>
      <c r="F12" s="189"/>
      <c r="G12" s="190"/>
      <c r="H12" s="191"/>
      <c r="I12" s="57">
        <f>I11*E12</f>
        <v>181.62826724390538</v>
      </c>
    </row>
    <row r="13" ht="15" customHeight="1">
      <c r="A13" s="192">
        <v>3</v>
      </c>
      <c r="B13" s="193" t="s">
        <v>91</v>
      </c>
      <c r="C13" s="194"/>
      <c r="D13" s="195"/>
      <c r="E13" s="194"/>
      <c r="F13" s="196"/>
      <c r="G13" s="197"/>
      <c r="H13" s="198"/>
      <c r="I13" s="127">
        <f>I14+I15+I16+I17+I18</f>
        <v>383.57480655737709</v>
      </c>
    </row>
    <row r="14" ht="33.75" customHeight="1">
      <c r="A14" s="192"/>
      <c r="B14" s="120" t="s">
        <v>57</v>
      </c>
      <c r="C14" s="121"/>
      <c r="D14" s="122"/>
      <c r="E14" s="123" t="s">
        <v>92</v>
      </c>
      <c r="F14" s="124" t="s">
        <v>93</v>
      </c>
      <c r="G14" s="125"/>
      <c r="H14" s="126"/>
      <c r="I14" s="127">
        <f>28/100*20*58</f>
        <v>324.80000000000001</v>
      </c>
    </row>
    <row r="15" ht="28.5">
      <c r="A15" s="175"/>
      <c r="B15" s="63" t="s">
        <v>60</v>
      </c>
      <c r="C15" s="64"/>
      <c r="D15" s="65"/>
      <c r="E15" s="64" t="s">
        <v>61</v>
      </c>
      <c r="F15" s="62" t="s">
        <v>94</v>
      </c>
      <c r="G15" s="128"/>
      <c r="H15" s="129"/>
      <c r="I15" s="57">
        <f>5.5999999999999996*(2.3999999999999999/100)*120</f>
        <v>16.128</v>
      </c>
    </row>
    <row r="16" ht="30" customHeight="1">
      <c r="A16" s="175"/>
      <c r="B16" s="63" t="s">
        <v>63</v>
      </c>
      <c r="C16" s="64"/>
      <c r="D16" s="65"/>
      <c r="E16" s="64" t="s">
        <v>64</v>
      </c>
      <c r="F16" s="62" t="s">
        <v>95</v>
      </c>
      <c r="G16" s="128"/>
      <c r="H16" s="129"/>
      <c r="I16" s="57">
        <f>5.5999999999999996*(0.29999999999999999/100)*80</f>
        <v>1.3439999999999999</v>
      </c>
    </row>
    <row r="17" ht="30" customHeight="1">
      <c r="A17" s="175"/>
      <c r="B17" s="63" t="s">
        <v>66</v>
      </c>
      <c r="C17" s="64"/>
      <c r="D17" s="65"/>
      <c r="E17" s="64" t="s">
        <v>67</v>
      </c>
      <c r="F17" s="62" t="s">
        <v>96</v>
      </c>
      <c r="G17" s="128"/>
      <c r="H17" s="129"/>
      <c r="I17" s="57">
        <f>5.5999999999999996*(0.10000000000000001/100)*57</f>
        <v>0.31919999999999998</v>
      </c>
    </row>
    <row r="18" ht="15" customHeight="1">
      <c r="A18" s="175"/>
      <c r="B18" s="48" t="s">
        <v>69</v>
      </c>
      <c r="C18" s="49"/>
      <c r="D18" s="50"/>
      <c r="E18" s="130"/>
      <c r="F18" s="62"/>
      <c r="G18" s="128"/>
      <c r="H18" s="129"/>
      <c r="I18" s="57">
        <f>60000/366/8*2</f>
        <v>40.983606557377051</v>
      </c>
    </row>
    <row r="19" ht="15" customHeight="1">
      <c r="A19" s="175">
        <v>4</v>
      </c>
      <c r="B19" s="63" t="s">
        <v>70</v>
      </c>
      <c r="C19" s="64"/>
      <c r="D19" s="65"/>
      <c r="E19" s="199"/>
      <c r="F19" s="62"/>
      <c r="G19" s="128"/>
      <c r="H19" s="129"/>
      <c r="I19" s="57">
        <f>2900000/84/30/8*2</f>
        <v>287.69841269841271</v>
      </c>
    </row>
    <row r="20" ht="15" customHeight="1">
      <c r="A20" s="175">
        <v>5</v>
      </c>
      <c r="B20" s="63" t="s">
        <v>87</v>
      </c>
      <c r="C20" s="64"/>
      <c r="D20" s="64"/>
      <c r="E20" s="165">
        <v>0.29999999999999999</v>
      </c>
      <c r="F20" s="190"/>
      <c r="G20" s="190"/>
      <c r="H20" s="191"/>
      <c r="I20" s="57">
        <f>I11*E20</f>
        <v>180.42543103699208</v>
      </c>
    </row>
    <row r="21" ht="15" customHeight="1">
      <c r="A21" s="175">
        <v>6</v>
      </c>
      <c r="B21" s="63" t="s">
        <v>39</v>
      </c>
      <c r="C21" s="64"/>
      <c r="D21" s="65"/>
      <c r="E21" s="200"/>
      <c r="F21" s="201"/>
      <c r="G21" s="202"/>
      <c r="H21" s="203"/>
      <c r="I21" s="57">
        <f>M21*L21</f>
        <v>1790.0457979876935</v>
      </c>
      <c r="L21" s="73">
        <v>1.095</v>
      </c>
      <c r="M21" s="74">
        <v>1634.7450209933274</v>
      </c>
    </row>
    <row r="22" ht="15" customHeight="1">
      <c r="A22" s="175">
        <v>7</v>
      </c>
      <c r="B22" s="204" t="s">
        <v>40</v>
      </c>
      <c r="C22" s="205"/>
      <c r="D22" s="206"/>
      <c r="E22" s="78">
        <v>0.14999999999999999</v>
      </c>
      <c r="F22" s="116"/>
      <c r="G22" s="117"/>
      <c r="H22" s="118"/>
      <c r="I22" s="114">
        <f>I21*E22</f>
        <v>268.50686969815399</v>
      </c>
    </row>
    <row r="23" ht="15" customHeight="1">
      <c r="A23" s="175">
        <v>8</v>
      </c>
      <c r="B23" s="207" t="s">
        <v>97</v>
      </c>
      <c r="C23" s="207"/>
      <c r="D23" s="207"/>
      <c r="E23" s="174"/>
      <c r="F23" s="201"/>
      <c r="G23" s="202"/>
      <c r="H23" s="203"/>
      <c r="I23" s="114">
        <v>2058.5599999999999</v>
      </c>
    </row>
    <row r="24" s="32" customFormat="1" ht="14.25" customHeight="1">
      <c r="A24" s="25"/>
      <c r="B24" s="25"/>
      <c r="C24" s="25"/>
      <c r="D24" s="25"/>
      <c r="E24" s="25"/>
      <c r="F24" s="25"/>
      <c r="G24" s="25"/>
      <c r="H24" s="25"/>
      <c r="I24" s="25"/>
    </row>
    <row r="25" s="32" customFormat="1" ht="10.5" customHeight="1">
      <c r="A25" s="25"/>
      <c r="B25" s="25"/>
      <c r="C25" s="25"/>
      <c r="D25" s="25"/>
      <c r="E25" s="25"/>
      <c r="F25" s="25"/>
      <c r="G25" s="25"/>
      <c r="H25" s="25"/>
      <c r="I25" s="25"/>
    </row>
    <row r="26" s="93" customFormat="1" ht="14.25" customHeight="1">
      <c r="A26" s="23" t="s">
        <v>19</v>
      </c>
      <c r="B26" s="23"/>
      <c r="C26" s="23"/>
      <c r="D26" s="23"/>
      <c r="E26" s="23"/>
      <c r="F26" s="24"/>
      <c r="G26" s="24"/>
      <c r="H26" s="24"/>
      <c r="I26" s="24"/>
    </row>
    <row r="27" s="93" customFormat="1" ht="14.25" customHeight="1">
      <c r="A27" s="23" t="s">
        <v>98</v>
      </c>
      <c r="B27" s="23"/>
      <c r="C27" s="23"/>
      <c r="D27" s="23"/>
      <c r="E27" s="23"/>
      <c r="F27" s="24"/>
      <c r="G27" s="24"/>
      <c r="H27" s="24"/>
      <c r="I27" s="24"/>
    </row>
    <row r="28" s="93" customFormat="1" ht="14.25" customHeight="1">
      <c r="A28" s="23" t="s">
        <v>21</v>
      </c>
      <c r="B28" s="23"/>
      <c r="C28" s="23"/>
      <c r="D28" s="23"/>
      <c r="E28" s="23"/>
      <c r="F28" s="24" t="s">
        <v>22</v>
      </c>
      <c r="G28" s="24"/>
      <c r="H28" s="24"/>
      <c r="I28" s="24"/>
    </row>
    <row r="29" s="93" customFormat="1" ht="14.25" customHeight="1">
      <c r="A29" s="26"/>
      <c r="B29" s="26"/>
      <c r="C29" s="25"/>
      <c r="D29" s="25"/>
      <c r="E29" s="25"/>
      <c r="F29" s="24"/>
      <c r="G29" s="24"/>
      <c r="H29" s="24"/>
      <c r="I29" s="24"/>
    </row>
    <row r="30" s="93" customFormat="1" ht="14.25" customHeight="1">
      <c r="A30" s="26"/>
      <c r="B30" s="26"/>
      <c r="C30" s="25"/>
      <c r="D30" s="25"/>
      <c r="E30" s="25"/>
      <c r="F30" s="24"/>
      <c r="G30" s="24"/>
      <c r="H30" s="24"/>
      <c r="I30" s="24"/>
    </row>
    <row r="31" s="93" customFormat="1" ht="14.25" customHeight="1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</row>
    <row r="32" s="93" customFormat="1" ht="14.25" customHeight="1">
      <c r="A32" s="26"/>
      <c r="B32" s="26"/>
      <c r="C32" s="25"/>
      <c r="D32" s="25"/>
      <c r="E32" s="25"/>
      <c r="F32" s="24"/>
      <c r="G32" s="24"/>
      <c r="H32" s="24"/>
      <c r="I32" s="24"/>
    </row>
    <row r="33" s="93" customFormat="1" ht="14.25" customHeight="1">
      <c r="A33" s="26"/>
      <c r="B33" s="26"/>
      <c r="C33" s="25"/>
      <c r="D33" s="25"/>
      <c r="E33" s="25"/>
      <c r="F33" s="24"/>
      <c r="G33" s="24"/>
      <c r="H33" s="24"/>
      <c r="I33" s="24"/>
    </row>
    <row r="34" s="93" customFormat="1" ht="14.25" customHeight="1">
      <c r="A34" s="25"/>
      <c r="B34" s="25"/>
      <c r="C34" s="25"/>
      <c r="D34" s="25"/>
      <c r="E34" s="25"/>
      <c r="F34" s="25"/>
      <c r="G34" s="25"/>
      <c r="H34" s="25"/>
      <c r="I34" s="25"/>
    </row>
    <row r="35" s="93" customFormat="1" ht="14.25" customHeight="1">
      <c r="A35" s="26"/>
      <c r="B35" s="26"/>
      <c r="C35" s="25"/>
      <c r="D35" s="25"/>
      <c r="E35" s="25"/>
      <c r="F35" s="24"/>
      <c r="G35" s="24"/>
      <c r="H35" s="24"/>
      <c r="I35" s="24"/>
      <c r="J35" s="25"/>
      <c r="K35" s="25"/>
    </row>
    <row r="36" s="93" customFormat="1" ht="14.25" customHeight="1">
      <c r="A36" s="26"/>
      <c r="B36" s="26"/>
      <c r="C36" s="25"/>
      <c r="D36" s="25"/>
      <c r="E36" s="25"/>
      <c r="F36" s="24"/>
      <c r="G36" s="24"/>
      <c r="H36" s="24"/>
      <c r="I36" s="24"/>
      <c r="J36" s="25"/>
      <c r="K36" s="25"/>
    </row>
    <row r="37" s="93" customFormat="1" ht="14.25" customHeight="1">
      <c r="A37" s="25"/>
      <c r="B37" s="25"/>
      <c r="C37" s="25"/>
      <c r="D37" s="25"/>
      <c r="E37" s="25"/>
      <c r="F37" s="25"/>
      <c r="G37" s="25"/>
      <c r="H37" s="25"/>
      <c r="I37" s="25"/>
    </row>
    <row r="38" s="93" customFormat="1" ht="14.25" customHeight="1">
      <c r="A38" s="26"/>
      <c r="B38" s="26"/>
      <c r="C38" s="25"/>
      <c r="D38" s="25"/>
      <c r="E38" s="25"/>
      <c r="F38" s="24"/>
      <c r="G38" s="24"/>
      <c r="H38" s="24"/>
      <c r="I38" s="24"/>
    </row>
    <row r="39" s="93" customFormat="1" ht="14.25" customHeight="1">
      <c r="A39" s="26"/>
      <c r="B39" s="26"/>
      <c r="C39" s="25"/>
      <c r="D39" s="25"/>
      <c r="E39" s="25"/>
      <c r="F39" s="24"/>
      <c r="G39" s="24"/>
      <c r="H39" s="24"/>
      <c r="I39" s="24"/>
    </row>
    <row r="40" s="93" customFormat="1" ht="14.25" customHeight="1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</row>
    <row r="41" s="93" customFormat="1" ht="14.25" customHeight="1">
      <c r="A41" s="26"/>
      <c r="B41" s="26"/>
      <c r="C41" s="25"/>
      <c r="D41" s="25"/>
      <c r="E41" s="25"/>
      <c r="F41" s="24"/>
      <c r="G41" s="24"/>
      <c r="H41" s="24"/>
      <c r="I41" s="24"/>
    </row>
    <row r="42" s="93" customFormat="1" ht="14.25" customHeight="1">
      <c r="A42" s="26"/>
      <c r="B42" s="26"/>
      <c r="C42" s="25"/>
      <c r="D42" s="25"/>
      <c r="E42" s="25"/>
      <c r="F42" s="24"/>
      <c r="G42" s="24"/>
      <c r="H42" s="24"/>
      <c r="I42" s="24"/>
    </row>
    <row r="43" s="93" customFormat="1" ht="14.25" customHeight="1">
      <c r="A43" s="25"/>
      <c r="B43" s="25"/>
      <c r="C43" s="25"/>
      <c r="D43" s="25"/>
      <c r="E43" s="25"/>
      <c r="F43" s="25"/>
      <c r="G43" s="25"/>
      <c r="H43" s="25"/>
      <c r="I43" s="25"/>
    </row>
    <row r="44" s="93" customFormat="1" ht="14.25" customHeight="1">
      <c r="A44" s="26"/>
      <c r="B44" s="26"/>
      <c r="C44" s="25"/>
      <c r="D44" s="25"/>
      <c r="E44" s="25"/>
      <c r="F44" s="24"/>
      <c r="G44" s="24"/>
      <c r="H44" s="24"/>
      <c r="I44" s="24"/>
      <c r="J44" s="25"/>
      <c r="K44" s="25"/>
    </row>
    <row r="45" s="93" customFormat="1" ht="14.25" customHeight="1">
      <c r="A45" s="26"/>
      <c r="B45" s="26"/>
      <c r="C45" s="25"/>
      <c r="D45" s="25"/>
      <c r="E45" s="25"/>
      <c r="F45" s="24"/>
      <c r="G45" s="24"/>
      <c r="H45" s="24"/>
      <c r="I45" s="24"/>
      <c r="J45" s="25"/>
      <c r="K45" s="25"/>
    </row>
    <row r="46" s="93" customFormat="1" ht="14.25" customHeight="1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="93" customFormat="1" ht="14.25" customHeight="1">
      <c r="A47" s="26"/>
      <c r="B47" s="26"/>
      <c r="C47" s="25"/>
      <c r="D47" s="25"/>
      <c r="E47" s="25"/>
      <c r="F47" s="24"/>
      <c r="G47" s="24"/>
      <c r="H47" s="24"/>
      <c r="I47" s="24"/>
      <c r="J47" s="25"/>
      <c r="K47" s="25"/>
    </row>
    <row r="48" s="93" customFormat="1" ht="14.25" customHeight="1">
      <c r="A48" s="26"/>
      <c r="B48" s="26"/>
      <c r="C48" s="25"/>
      <c r="D48" s="25"/>
      <c r="E48" s="25"/>
      <c r="F48" s="24"/>
      <c r="G48" s="24"/>
      <c r="H48" s="24"/>
      <c r="I48" s="24"/>
      <c r="J48" s="25"/>
      <c r="K48" s="25"/>
    </row>
    <row r="49" s="93" customFormat="1" ht="14.25" customHeight="1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</row>
    <row r="50" s="93" customFormat="1" ht="14.25" customHeight="1">
      <c r="A50" s="26"/>
      <c r="B50" s="26"/>
      <c r="C50" s="25"/>
      <c r="D50" s="25"/>
      <c r="E50" s="25"/>
      <c r="F50" s="24"/>
      <c r="G50" s="24"/>
      <c r="H50" s="24"/>
      <c r="I50" s="24"/>
      <c r="J50" s="25"/>
      <c r="K50" s="25"/>
    </row>
    <row r="51" s="93" customFormat="1" ht="14.25" customHeight="1">
      <c r="A51" s="26"/>
      <c r="B51" s="26"/>
      <c r="C51" s="25"/>
      <c r="D51" s="25"/>
      <c r="E51" s="25"/>
      <c r="F51" s="24"/>
      <c r="G51" s="24"/>
      <c r="H51" s="24"/>
      <c r="I51" s="24"/>
      <c r="J51" s="25"/>
      <c r="K51" s="25"/>
    </row>
    <row r="52" s="93" customFormat="1" ht="14.25" customHeight="1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</row>
    <row r="53" s="93" customFormat="1" ht="14.25" customHeight="1">
      <c r="A53" s="25"/>
      <c r="B53" s="25"/>
      <c r="C53" s="25"/>
      <c r="D53" s="172"/>
      <c r="E53" s="172"/>
      <c r="F53" s="168"/>
      <c r="G53" s="169"/>
      <c r="H53" s="24"/>
      <c r="I53" s="24"/>
      <c r="J53" s="25"/>
      <c r="K53" s="25"/>
    </row>
    <row r="54" s="93" customFormat="1" ht="14.25" customHeight="1">
      <c r="A54" s="25"/>
      <c r="B54" s="25"/>
      <c r="C54" s="25"/>
      <c r="D54" s="172"/>
      <c r="E54" s="172"/>
      <c r="F54" s="168"/>
      <c r="G54" s="169"/>
      <c r="H54" s="169"/>
      <c r="I54" s="25"/>
      <c r="J54" s="25"/>
      <c r="K54" s="25"/>
    </row>
    <row r="55" s="32" customFormat="1" ht="16.5">
      <c r="A55" s="25"/>
      <c r="B55" s="93"/>
      <c r="C55" s="93"/>
      <c r="D55" s="93"/>
      <c r="E55" s="93"/>
      <c r="F55" s="93"/>
      <c r="G55" s="93"/>
      <c r="H55" s="93"/>
      <c r="I55" s="93"/>
    </row>
    <row r="56" s="32" customFormat="1" ht="49.5" customHeight="1">
      <c r="A56" s="172"/>
      <c r="B56" s="172"/>
      <c r="C56" s="172"/>
      <c r="D56" s="172"/>
      <c r="E56" s="172"/>
      <c r="F56" s="172"/>
      <c r="G56" s="172"/>
      <c r="H56" s="172"/>
      <c r="I56" s="172"/>
    </row>
    <row r="57" ht="45" customHeight="1">
      <c r="A57" s="89"/>
      <c r="B57" s="89"/>
      <c r="C57" s="89"/>
      <c r="D57" s="89"/>
      <c r="E57" s="89"/>
      <c r="F57" s="89"/>
      <c r="G57" s="89"/>
      <c r="H57" s="89"/>
      <c r="I57" s="89"/>
    </row>
    <row r="58" ht="17.25" customHeight="1">
      <c r="A58" s="89"/>
      <c r="B58" s="89"/>
      <c r="C58" s="89"/>
      <c r="D58" s="89"/>
      <c r="E58" s="89"/>
      <c r="F58" s="89"/>
      <c r="G58" s="89"/>
      <c r="H58" s="89"/>
      <c r="I58" s="89"/>
    </row>
    <row r="59" ht="15">
      <c r="A59" s="89"/>
      <c r="B59" s="89"/>
      <c r="C59" s="89"/>
      <c r="D59" s="89"/>
      <c r="E59" s="89"/>
      <c r="F59" s="89"/>
      <c r="G59" s="89"/>
      <c r="H59" s="89"/>
      <c r="I59" s="89"/>
    </row>
    <row r="60" ht="15">
      <c r="A60" s="89"/>
      <c r="B60" s="89"/>
      <c r="C60" s="89"/>
      <c r="D60" s="89"/>
      <c r="E60" s="89"/>
      <c r="F60" s="89"/>
      <c r="G60" s="89"/>
      <c r="H60" s="89"/>
      <c r="I60" s="89"/>
    </row>
    <row r="61" ht="16.5">
      <c r="A61" s="208"/>
      <c r="B61" s="25"/>
      <c r="C61" s="25"/>
      <c r="D61" s="25"/>
      <c r="E61" s="25"/>
      <c r="F61" s="25"/>
      <c r="G61" s="25"/>
      <c r="H61" s="25"/>
      <c r="I61" s="93"/>
    </row>
    <row r="62" ht="16.5">
      <c r="A62" s="25"/>
      <c r="B62" s="25"/>
      <c r="C62" s="25"/>
      <c r="D62" s="25"/>
      <c r="E62" s="25"/>
      <c r="F62" s="25"/>
      <c r="G62" s="25"/>
      <c r="H62" s="25"/>
      <c r="I62" s="93"/>
    </row>
    <row r="63" ht="16.5">
      <c r="A63" s="25"/>
      <c r="B63" s="25"/>
      <c r="C63" s="25"/>
      <c r="D63" s="25"/>
      <c r="E63" s="25"/>
      <c r="F63" s="25"/>
      <c r="G63" s="25"/>
      <c r="H63" s="25"/>
      <c r="I63" s="93"/>
    </row>
    <row r="64" ht="16.5">
      <c r="A64" s="25"/>
      <c r="B64" s="25"/>
      <c r="C64" s="25"/>
      <c r="D64" s="25"/>
      <c r="E64" s="25"/>
      <c r="F64" s="25"/>
      <c r="G64" s="25"/>
      <c r="H64" s="25"/>
      <c r="I64" s="93"/>
    </row>
    <row r="65" ht="15.75">
      <c r="A65" s="25"/>
      <c r="B65" s="25"/>
      <c r="C65" s="25"/>
      <c r="D65" s="25"/>
      <c r="E65" s="25"/>
      <c r="F65" s="25"/>
      <c r="G65" s="25"/>
      <c r="H65" s="25"/>
      <c r="I65" s="93"/>
    </row>
    <row r="66" ht="15.75">
      <c r="A66" s="25"/>
      <c r="B66" s="25"/>
      <c r="C66" s="25"/>
      <c r="D66" s="25"/>
      <c r="E66" s="25"/>
      <c r="F66" s="25"/>
      <c r="G66" s="25"/>
      <c r="H66" s="25"/>
      <c r="I66" s="93"/>
    </row>
    <row r="67" ht="15.75">
      <c r="A67" s="25"/>
      <c r="B67" s="25"/>
      <c r="C67" s="25"/>
      <c r="D67" s="25"/>
      <c r="E67" s="25"/>
      <c r="F67" s="25"/>
      <c r="G67" s="25"/>
      <c r="H67" s="25"/>
      <c r="I67" s="93"/>
    </row>
    <row r="68" ht="15.75">
      <c r="A68" s="25"/>
      <c r="B68" s="25"/>
      <c r="C68" s="25"/>
      <c r="D68" s="25"/>
      <c r="E68" s="25"/>
      <c r="F68" s="25"/>
      <c r="G68" s="25"/>
      <c r="H68" s="25"/>
      <c r="I68" s="93"/>
    </row>
    <row r="69" ht="15.75">
      <c r="A69" s="25"/>
      <c r="B69" s="25"/>
      <c r="C69" s="25"/>
      <c r="D69" s="25"/>
      <c r="E69" s="25"/>
      <c r="F69" s="25"/>
      <c r="G69" s="25"/>
      <c r="H69" s="25"/>
      <c r="I69" s="93"/>
    </row>
    <row r="70" ht="15.75">
      <c r="A70" s="25"/>
      <c r="B70" s="25"/>
      <c r="C70" s="25"/>
      <c r="D70" s="25"/>
      <c r="E70" s="25"/>
      <c r="F70" s="93"/>
      <c r="G70" s="93"/>
      <c r="H70" s="93"/>
      <c r="I70" s="93"/>
    </row>
  </sheetData>
  <mergeCells count="64">
    <mergeCell ref="F1:I1"/>
    <mergeCell ref="F2:I2"/>
    <mergeCell ref="F3:I3"/>
    <mergeCell ref="F4:I4"/>
    <mergeCell ref="F5:I5"/>
    <mergeCell ref="E6:I6"/>
    <mergeCell ref="A8:I8"/>
    <mergeCell ref="A9:A10"/>
    <mergeCell ref="B9:D10"/>
    <mergeCell ref="E9:E10"/>
    <mergeCell ref="F9:H10"/>
    <mergeCell ref="I9:I10"/>
    <mergeCell ref="B11:D11"/>
    <mergeCell ref="F11:H11"/>
    <mergeCell ref="B12:D12"/>
    <mergeCell ref="F12:H12"/>
    <mergeCell ref="B13:D13"/>
    <mergeCell ref="F13:H13"/>
    <mergeCell ref="B14:D14"/>
    <mergeCell ref="F14:H14"/>
    <mergeCell ref="B15:D15"/>
    <mergeCell ref="F15:H15"/>
    <mergeCell ref="B16:D16"/>
    <mergeCell ref="F16:H16"/>
    <mergeCell ref="B17:D17"/>
    <mergeCell ref="F17:H17"/>
    <mergeCell ref="B18:D18"/>
    <mergeCell ref="F18:H18"/>
    <mergeCell ref="B19:D19"/>
    <mergeCell ref="F19:H19"/>
    <mergeCell ref="B20:D20"/>
    <mergeCell ref="F20:H20"/>
    <mergeCell ref="B21:D21"/>
    <mergeCell ref="F21:H21"/>
    <mergeCell ref="B22:D22"/>
    <mergeCell ref="F22:H22"/>
    <mergeCell ref="B23:D23"/>
    <mergeCell ref="F23:H23"/>
    <mergeCell ref="A26:E26"/>
    <mergeCell ref="F26:I26"/>
    <mergeCell ref="A27:E27"/>
    <mergeCell ref="A28:E28"/>
    <mergeCell ref="F28:I28"/>
    <mergeCell ref="A29:B29"/>
    <mergeCell ref="F29:I29"/>
    <mergeCell ref="A32:B32"/>
    <mergeCell ref="F32:I32"/>
    <mergeCell ref="A35:B35"/>
    <mergeCell ref="F35:I35"/>
    <mergeCell ref="A38:B38"/>
    <mergeCell ref="F38:I38"/>
    <mergeCell ref="A41:B41"/>
    <mergeCell ref="F41:I41"/>
    <mergeCell ref="A44:B44"/>
    <mergeCell ref="F44:I44"/>
    <mergeCell ref="A47:B47"/>
    <mergeCell ref="F47:I47"/>
    <mergeCell ref="A50:B50"/>
    <mergeCell ref="F50:I50"/>
    <mergeCell ref="H53:I53"/>
    <mergeCell ref="A56:I56"/>
    <mergeCell ref="A57:I57"/>
    <mergeCell ref="A58:I58"/>
    <mergeCell ref="A59:I60"/>
  </mergeCells>
  <printOptions headings="0" gridLines="0"/>
  <pageMargins left="0.78740199999999982" right="0.78740199999999982" top="1.1811020000000001" bottom="0.43307099999999998" header="0.15748000000000001" footer="0.15748000000000001"/>
  <pageSetup paperSize="9" scale="83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00B050"/>
    <outlinePr applyStyles="0" summaryBelow="1" summaryRight="1" showOutlineSymbols="1"/>
    <pageSetUpPr autoPageBreaks="1" fitToPage="0"/>
  </sheetPr>
  <sheetViews>
    <sheetView zoomScale="100" workbookViewId="0">
      <selection activeCell="N8" activeCellId="0" sqref="N8"/>
    </sheetView>
  </sheetViews>
  <sheetFormatPr baseColWidth="8" defaultRowHeight="15" customHeight="1"/>
  <cols>
    <col customWidth="1" min="1" max="1" style="32" width="3.85547"/>
    <col customWidth="1" min="2" max="2" style="32" width="9.5703099999999992"/>
    <col customWidth="1" min="3" max="3" style="32" width="9.1406200000000002"/>
    <col customWidth="1" min="4" max="4" style="32" width="10.710900000000001"/>
    <col customWidth="1" min="5" max="5" style="32" width="58.285200000000003"/>
    <col customWidth="1" min="6" max="6" style="32" width="16.710899999999999"/>
    <col customWidth="1" min="7" max="7" style="32" width="13.855499999999999"/>
    <col customWidth="1" min="8" max="8" style="32" width="10.710900000000001"/>
    <col bestFit="1" customWidth="1" min="9" max="9" style="32" width="12"/>
    <col customWidth="1" min="10" max="257" style="32" width="9.1406200000000002"/>
  </cols>
  <sheetData>
    <row r="1" ht="31.5" customHeight="1">
      <c r="F1" s="209" t="s">
        <v>99</v>
      </c>
      <c r="G1" s="209"/>
      <c r="H1" s="209"/>
      <c r="I1" s="209"/>
    </row>
    <row r="2" ht="15">
      <c r="A2" s="32"/>
      <c r="B2" s="32"/>
      <c r="C2" s="32"/>
      <c r="D2" s="32"/>
      <c r="E2" s="32"/>
      <c r="F2" s="32"/>
      <c r="G2" s="32"/>
      <c r="H2" s="32"/>
      <c r="I2" s="32"/>
    </row>
    <row r="3" ht="18.75">
      <c r="A3" s="210" t="s">
        <v>100</v>
      </c>
      <c r="B3" s="210"/>
      <c r="C3" s="210"/>
      <c r="D3" s="210"/>
      <c r="E3" s="210"/>
      <c r="F3" s="210"/>
      <c r="G3" s="210"/>
      <c r="H3" s="210"/>
      <c r="I3" s="210"/>
    </row>
    <row r="4" ht="15">
      <c r="A4" s="10" t="s">
        <v>27</v>
      </c>
      <c r="B4" s="67" t="s">
        <v>28</v>
      </c>
      <c r="C4" s="146"/>
      <c r="D4" s="146"/>
      <c r="E4" s="10" t="s">
        <v>29</v>
      </c>
      <c r="F4" s="34" t="s">
        <v>44</v>
      </c>
      <c r="G4" s="37"/>
      <c r="H4" s="38"/>
      <c r="I4" s="33" t="s">
        <v>31</v>
      </c>
    </row>
    <row r="5" ht="15">
      <c r="A5" s="147"/>
      <c r="B5" s="146"/>
      <c r="C5" s="146"/>
      <c r="D5" s="146"/>
      <c r="E5" s="10"/>
      <c r="F5" s="44"/>
      <c r="G5" s="45"/>
      <c r="H5" s="46"/>
      <c r="I5" s="43"/>
    </row>
    <row r="6" ht="99.75">
      <c r="A6" s="211">
        <v>1</v>
      </c>
      <c r="B6" s="211" t="s">
        <v>32</v>
      </c>
      <c r="C6" s="211"/>
      <c r="D6" s="211"/>
      <c r="E6" s="51" t="s">
        <v>101</v>
      </c>
      <c r="F6" s="48" t="s">
        <v>102</v>
      </c>
      <c r="G6" s="49"/>
      <c r="H6" s="50"/>
      <c r="I6" s="57">
        <f>(18183.689999999999*1.288/164.41999999999999*0.47999999999999998)+(13928.780000000001/164.41999999999999*2.5)</f>
        <v>280.15955787373798</v>
      </c>
    </row>
    <row r="7" ht="15">
      <c r="A7" s="211">
        <v>2</v>
      </c>
      <c r="B7" s="79" t="s">
        <v>35</v>
      </c>
      <c r="C7" s="79"/>
      <c r="D7" s="79"/>
      <c r="E7" s="212">
        <v>0.30199999999999999</v>
      </c>
      <c r="F7" s="54"/>
      <c r="G7" s="55"/>
      <c r="H7" s="56"/>
      <c r="I7" s="57">
        <f>I6*E7</f>
        <v>84.60818647786887</v>
      </c>
    </row>
    <row r="8" ht="15">
      <c r="A8" s="211">
        <v>3</v>
      </c>
      <c r="B8" s="79" t="s">
        <v>91</v>
      </c>
      <c r="C8" s="79"/>
      <c r="D8" s="79"/>
      <c r="E8" s="213"/>
      <c r="F8" s="54"/>
      <c r="G8" s="55"/>
      <c r="H8" s="56"/>
      <c r="I8" s="57">
        <f>I9+I10</f>
        <v>344.26666666666665</v>
      </c>
    </row>
    <row r="9" ht="28.5">
      <c r="A9" s="211"/>
      <c r="B9" s="79" t="s">
        <v>103</v>
      </c>
      <c r="C9" s="79"/>
      <c r="D9" s="79"/>
      <c r="E9" s="214" t="s">
        <v>104</v>
      </c>
      <c r="F9" s="54" t="s">
        <v>105</v>
      </c>
      <c r="G9" s="55"/>
      <c r="H9" s="56"/>
      <c r="I9" s="57">
        <f>10*0.63*52</f>
        <v>327.59999999999997</v>
      </c>
    </row>
    <row r="10" ht="15">
      <c r="A10" s="211"/>
      <c r="B10" s="79" t="s">
        <v>69</v>
      </c>
      <c r="C10" s="79"/>
      <c r="D10" s="79"/>
      <c r="E10" s="215"/>
      <c r="F10" s="216"/>
      <c r="G10" s="217"/>
      <c r="H10" s="218"/>
      <c r="I10" s="142">
        <f>100000/12/30/8*0.47999999999999998</f>
        <v>16.666666666666664</v>
      </c>
    </row>
    <row r="11" ht="15">
      <c r="A11" s="211">
        <v>4</v>
      </c>
      <c r="B11" s="48" t="s">
        <v>106</v>
      </c>
      <c r="C11" s="49"/>
      <c r="D11" s="50"/>
      <c r="E11" s="219"/>
      <c r="F11" s="54"/>
      <c r="G11" s="55"/>
      <c r="H11" s="56"/>
      <c r="I11" s="142">
        <f>4500000/84/30/8</f>
        <v>223.21428571428572</v>
      </c>
    </row>
    <row r="12" ht="15">
      <c r="A12" s="220">
        <v>5</v>
      </c>
      <c r="B12" s="79" t="s">
        <v>71</v>
      </c>
      <c r="C12" s="79"/>
      <c r="D12" s="48"/>
      <c r="E12" s="165">
        <v>0.5</v>
      </c>
      <c r="F12" s="55"/>
      <c r="G12" s="55"/>
      <c r="H12" s="56"/>
      <c r="I12" s="57">
        <f>I6*E12</f>
        <v>140.07977893686899</v>
      </c>
    </row>
    <row r="13" ht="15">
      <c r="A13" s="220">
        <v>6</v>
      </c>
      <c r="B13" s="79" t="s">
        <v>39</v>
      </c>
      <c r="C13" s="79"/>
      <c r="D13" s="79"/>
      <c r="E13" s="43"/>
      <c r="F13" s="69"/>
      <c r="G13" s="80"/>
      <c r="H13" s="81"/>
      <c r="I13" s="221">
        <f>I6+I7+I8+I11+I12</f>
        <v>1072.3284756694281</v>
      </c>
    </row>
    <row r="14" ht="15">
      <c r="A14" s="220">
        <v>7</v>
      </c>
      <c r="B14" s="79" t="s">
        <v>40</v>
      </c>
      <c r="C14" s="79"/>
      <c r="D14" s="79"/>
      <c r="E14" s="78">
        <v>0.14999999999999999</v>
      </c>
      <c r="F14" s="132"/>
      <c r="G14" s="133"/>
      <c r="H14" s="134"/>
      <c r="I14" s="221">
        <f>I13*E14</f>
        <v>160.84927135041423</v>
      </c>
    </row>
    <row r="15" ht="15">
      <c r="A15" s="220">
        <v>8</v>
      </c>
      <c r="B15" s="79" t="s">
        <v>107</v>
      </c>
      <c r="C15" s="79"/>
      <c r="D15" s="79"/>
      <c r="E15" s="10"/>
      <c r="F15" s="69"/>
      <c r="G15" s="80"/>
      <c r="H15" s="81"/>
      <c r="I15" s="57">
        <f>I13+I14</f>
        <v>1233.1777470198424</v>
      </c>
    </row>
    <row r="16" ht="15">
      <c r="A16" s="32"/>
      <c r="B16" s="222"/>
      <c r="C16" s="222"/>
      <c r="D16" s="222"/>
      <c r="E16" s="32"/>
      <c r="F16" s="222"/>
      <c r="G16" s="222"/>
      <c r="H16" s="222"/>
      <c r="I16" s="223"/>
    </row>
    <row r="17" ht="15.75">
      <c r="A17" s="92" t="s">
        <v>108</v>
      </c>
      <c r="B17" s="25"/>
      <c r="C17" s="25"/>
      <c r="D17" s="25"/>
      <c r="E17" s="25"/>
      <c r="F17" s="25"/>
      <c r="G17" s="25"/>
      <c r="H17" s="25"/>
      <c r="I17" s="25"/>
    </row>
    <row r="18" ht="15.75">
      <c r="A18" s="92" t="s">
        <v>109</v>
      </c>
      <c r="B18" s="25"/>
      <c r="C18" s="25"/>
      <c r="D18" s="25"/>
      <c r="E18" s="25"/>
      <c r="F18" s="25"/>
      <c r="G18" s="25"/>
      <c r="H18" s="25"/>
      <c r="I18" s="25"/>
    </row>
    <row r="19" ht="15.75">
      <c r="A19" s="92" t="s">
        <v>110</v>
      </c>
      <c r="B19" s="25"/>
      <c r="C19" s="25"/>
      <c r="D19" s="25"/>
      <c r="E19" s="25"/>
      <c r="F19" s="25"/>
      <c r="G19" s="25"/>
      <c r="H19" s="25" t="s">
        <v>111</v>
      </c>
      <c r="I19" s="25"/>
    </row>
    <row r="20" ht="16.5">
      <c r="A20" s="93"/>
      <c r="B20" s="93"/>
      <c r="C20" s="93"/>
      <c r="D20" s="93"/>
      <c r="E20" s="93"/>
      <c r="F20" s="93"/>
      <c r="G20" s="93"/>
      <c r="H20" s="93"/>
      <c r="I20" s="93"/>
    </row>
    <row r="21" ht="16.5">
      <c r="A21" s="25" t="s">
        <v>112</v>
      </c>
      <c r="B21" s="93"/>
      <c r="C21" s="93"/>
      <c r="D21" s="93"/>
      <c r="E21" s="93"/>
      <c r="F21" s="93"/>
      <c r="G21" s="93"/>
      <c r="H21" s="93"/>
      <c r="I21" s="93"/>
    </row>
    <row r="22" ht="49.5" customHeight="1">
      <c r="A22" s="172" t="s">
        <v>113</v>
      </c>
      <c r="B22" s="172"/>
      <c r="C22" s="172"/>
      <c r="D22" s="172"/>
      <c r="E22" s="172"/>
      <c r="F22" s="172"/>
      <c r="G22" s="172"/>
      <c r="H22" s="172"/>
      <c r="I22" s="172"/>
    </row>
    <row r="23" ht="31.5" customHeight="1">
      <c r="A23" s="172" t="s">
        <v>114</v>
      </c>
      <c r="B23" s="172"/>
      <c r="C23" s="172"/>
      <c r="D23" s="172"/>
      <c r="E23" s="172"/>
      <c r="F23" s="172"/>
      <c r="G23" s="172"/>
      <c r="H23" s="172"/>
      <c r="I23" s="172"/>
    </row>
    <row r="24" ht="16.5">
      <c r="A24" s="208" t="s">
        <v>115</v>
      </c>
      <c r="B24" s="25"/>
      <c r="C24" s="25"/>
      <c r="D24" s="25"/>
      <c r="E24" s="25"/>
      <c r="F24" s="25"/>
      <c r="G24" s="25"/>
      <c r="H24" s="25"/>
      <c r="I24" s="93"/>
    </row>
    <row r="25" ht="16.5">
      <c r="A25" s="25" t="s">
        <v>116</v>
      </c>
      <c r="B25" s="25"/>
      <c r="C25" s="25"/>
      <c r="D25" s="25"/>
      <c r="E25" s="25"/>
      <c r="F25" s="25"/>
      <c r="G25" s="25"/>
      <c r="H25" s="25"/>
      <c r="I25" s="93"/>
    </row>
    <row r="26" ht="16.5">
      <c r="A26" s="25" t="s">
        <v>117</v>
      </c>
      <c r="B26" s="25"/>
      <c r="C26" s="25"/>
      <c r="D26" s="25"/>
      <c r="E26" s="25"/>
      <c r="F26" s="25"/>
      <c r="G26" s="25"/>
      <c r="H26" s="25"/>
      <c r="I26" s="93"/>
    </row>
    <row r="27" ht="16.5">
      <c r="A27" s="25" t="s">
        <v>118</v>
      </c>
      <c r="B27" s="25"/>
      <c r="C27" s="25"/>
      <c r="D27" s="25"/>
      <c r="E27" s="25"/>
      <c r="F27" s="25"/>
      <c r="G27" s="25"/>
      <c r="H27" s="25"/>
      <c r="I27" s="93"/>
    </row>
    <row r="28" ht="16.5">
      <c r="A28" s="25" t="s">
        <v>119</v>
      </c>
      <c r="B28" s="25"/>
      <c r="C28" s="25"/>
      <c r="D28" s="25"/>
      <c r="E28" s="25"/>
      <c r="F28" s="25"/>
      <c r="G28" s="25"/>
      <c r="H28" s="25"/>
      <c r="I28" s="93"/>
    </row>
    <row r="29" ht="16.5">
      <c r="A29" s="25" t="s">
        <v>120</v>
      </c>
      <c r="B29" s="25"/>
      <c r="C29" s="25"/>
      <c r="D29" s="25"/>
      <c r="E29" s="25"/>
      <c r="F29" s="25"/>
      <c r="G29" s="25"/>
      <c r="H29" s="25"/>
      <c r="I29" s="93"/>
    </row>
    <row r="30" ht="16.5">
      <c r="A30" s="25" t="s">
        <v>121</v>
      </c>
      <c r="B30" s="25"/>
      <c r="C30" s="25"/>
      <c r="D30" s="25"/>
      <c r="E30" s="25"/>
      <c r="F30" s="25"/>
      <c r="G30" s="25"/>
      <c r="H30" s="25"/>
      <c r="I30" s="93"/>
    </row>
    <row r="31" ht="16.5">
      <c r="A31" s="25"/>
      <c r="B31" s="25"/>
      <c r="C31" s="25"/>
      <c r="D31" s="25"/>
      <c r="E31" s="25"/>
      <c r="F31" s="25"/>
      <c r="G31" s="25"/>
      <c r="H31" s="25"/>
      <c r="I31" s="93"/>
    </row>
    <row r="32" ht="16.5">
      <c r="A32" s="25" t="s">
        <v>122</v>
      </c>
      <c r="B32" s="25"/>
      <c r="C32" s="25"/>
      <c r="D32" s="25"/>
      <c r="E32" s="25"/>
      <c r="F32" s="25"/>
      <c r="G32" s="25"/>
      <c r="H32" s="25"/>
      <c r="I32" s="93"/>
    </row>
    <row r="33" ht="16.5">
      <c r="A33" s="25" t="s">
        <v>123</v>
      </c>
      <c r="B33" s="25"/>
      <c r="C33" s="25"/>
      <c r="D33" s="25"/>
      <c r="E33" s="25"/>
      <c r="F33" s="25"/>
      <c r="G33" s="25"/>
      <c r="H33" s="25"/>
      <c r="I33" s="93"/>
    </row>
    <row r="34" ht="16.5">
      <c r="A34" s="25" t="s">
        <v>124</v>
      </c>
      <c r="B34" s="25"/>
      <c r="C34" s="25"/>
      <c r="D34" s="25"/>
      <c r="E34" s="25"/>
      <c r="F34" s="25"/>
      <c r="G34" s="25"/>
      <c r="H34" s="25"/>
      <c r="I34" s="93"/>
    </row>
    <row r="35" ht="16.5">
      <c r="A35" s="25"/>
      <c r="B35" s="25"/>
      <c r="C35" s="25"/>
      <c r="D35" s="25"/>
      <c r="E35" s="25"/>
      <c r="F35" s="25"/>
      <c r="G35" s="25"/>
      <c r="H35" s="25"/>
      <c r="I35" s="93"/>
    </row>
    <row r="36" ht="16.5">
      <c r="A36" s="25" t="s">
        <v>125</v>
      </c>
      <c r="B36" s="25"/>
      <c r="C36" s="25"/>
      <c r="D36" s="25"/>
      <c r="E36" s="25"/>
      <c r="F36" s="25"/>
      <c r="G36" s="25"/>
      <c r="H36" s="25"/>
      <c r="I36" s="93"/>
    </row>
    <row r="37" ht="16.5">
      <c r="A37" s="25" t="s">
        <v>126</v>
      </c>
      <c r="B37" s="25"/>
      <c r="C37" s="25"/>
      <c r="D37" s="25"/>
      <c r="E37" s="25"/>
      <c r="F37" s="25"/>
      <c r="G37" s="25"/>
      <c r="H37" s="25"/>
      <c r="I37" s="93"/>
    </row>
    <row r="38" ht="16.5">
      <c r="A38" s="25" t="s">
        <v>127</v>
      </c>
      <c r="B38" s="25"/>
      <c r="C38" s="25"/>
      <c r="D38" s="25"/>
      <c r="E38" s="25"/>
      <c r="F38" s="25"/>
      <c r="G38" s="93"/>
      <c r="H38" s="93"/>
      <c r="I38" s="93"/>
    </row>
    <row r="39" ht="16.5">
      <c r="A39" s="25" t="s">
        <v>128</v>
      </c>
      <c r="B39" s="25"/>
      <c r="C39" s="25"/>
      <c r="D39" s="25"/>
      <c r="E39" s="25"/>
      <c r="F39" s="25"/>
      <c r="G39" s="93"/>
      <c r="H39" s="93"/>
      <c r="I39" s="93"/>
    </row>
    <row r="40" ht="16.5">
      <c r="A40" s="25" t="s">
        <v>129</v>
      </c>
      <c r="B40" s="25"/>
      <c r="C40" s="25"/>
      <c r="D40" s="25"/>
      <c r="E40" s="25"/>
      <c r="F40" s="25"/>
      <c r="G40" s="93"/>
      <c r="H40" s="93"/>
      <c r="I40" s="93"/>
    </row>
    <row r="41" ht="16.5">
      <c r="A41" s="25" t="s">
        <v>130</v>
      </c>
      <c r="B41" s="25"/>
      <c r="C41" s="25"/>
      <c r="D41" s="25"/>
      <c r="E41" s="25"/>
      <c r="F41" s="25"/>
      <c r="G41" s="93"/>
      <c r="H41" s="93"/>
      <c r="I41" s="93"/>
    </row>
    <row r="42" ht="16.5">
      <c r="A42" s="25"/>
      <c r="B42" s="25"/>
      <c r="C42" s="25"/>
      <c r="D42" s="25"/>
      <c r="E42" s="25"/>
      <c r="F42" s="25"/>
      <c r="G42" s="93"/>
      <c r="H42" s="93"/>
      <c r="I42" s="93"/>
    </row>
    <row r="43" ht="16.5">
      <c r="A43" s="25"/>
      <c r="B43" s="25"/>
      <c r="C43" s="25"/>
      <c r="D43" s="25"/>
      <c r="E43" s="25"/>
      <c r="F43" s="93"/>
    </row>
    <row r="44" ht="16.5">
      <c r="A44" s="25"/>
      <c r="B44" s="25"/>
      <c r="C44" s="25"/>
      <c r="D44" s="25"/>
      <c r="E44" s="25"/>
      <c r="F44" s="93"/>
    </row>
    <row r="45" ht="16.5">
      <c r="A45" s="25"/>
      <c r="B45" s="93"/>
      <c r="C45" s="93"/>
      <c r="D45" s="93"/>
      <c r="E45" s="93"/>
      <c r="F45" s="93"/>
    </row>
    <row r="46" ht="16.5">
      <c r="A46" s="25"/>
      <c r="B46" s="93"/>
      <c r="C46" s="93"/>
      <c r="D46" s="93"/>
      <c r="E46" s="93"/>
      <c r="F46" s="93"/>
    </row>
  </sheetData>
  <mergeCells count="29">
    <mergeCell ref="F1:I1"/>
    <mergeCell ref="A3:I3"/>
    <mergeCell ref="A4:A5"/>
    <mergeCell ref="B4:D5"/>
    <mergeCell ref="E4:E5"/>
    <mergeCell ref="F4:H5"/>
    <mergeCell ref="I4:I5"/>
    <mergeCell ref="B6:D6"/>
    <mergeCell ref="F6:H6"/>
    <mergeCell ref="B7:D7"/>
    <mergeCell ref="F7:H7"/>
    <mergeCell ref="B8:D8"/>
    <mergeCell ref="F8:H8"/>
    <mergeCell ref="B9:D9"/>
    <mergeCell ref="F9:H9"/>
    <mergeCell ref="B10:D10"/>
    <mergeCell ref="F10:H10"/>
    <mergeCell ref="B11:D11"/>
    <mergeCell ref="F11:H11"/>
    <mergeCell ref="B12:D12"/>
    <mergeCell ref="F12:H12"/>
    <mergeCell ref="B13:D13"/>
    <mergeCell ref="F13:H13"/>
    <mergeCell ref="B14:D14"/>
    <mergeCell ref="F14:H14"/>
    <mergeCell ref="B15:D15"/>
    <mergeCell ref="F15:H15"/>
    <mergeCell ref="A22:I22"/>
    <mergeCell ref="A23:I23"/>
  </mergeCells>
  <printOptions headings="0" gridLines="0"/>
  <pageMargins left="0.44000000000000006" right="0.57999999999999996" top="0.62" bottom="0.56999999999999995" header="0.31496099999999999" footer="0.31496099999999999"/>
  <pageSetup paperSize="9" scale="93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:I22"/>
    </sheetView>
  </sheetViews>
  <sheetFormatPr baseColWidth="8" defaultRowHeight="15" customHeight="1"/>
  <cols>
    <col customWidth="1" min="1" max="1" width="3.42578"/>
    <col customWidth="1" min="2" max="2" width="9.5703099999999992"/>
    <col customWidth="1" min="4" max="4" width="10.710900000000001"/>
    <col customWidth="1" min="5" max="5" width="58.285200000000003"/>
    <col customWidth="1" min="6" max="6" width="16.710899999999999"/>
    <col customWidth="1" hidden="1" min="7" max="7" width="3.42578"/>
    <col customWidth="1" min="8" max="8" width="10.710900000000001"/>
    <col bestFit="1" customWidth="1" min="9" max="9" width="12"/>
    <col customWidth="1" min="10" max="10" width="1.5703100000000001"/>
    <col customWidth="1" min="13" max="13" width="8.5703099999999992"/>
    <col customWidth="1" hidden="1" min="14" max="24" width="9.1406200000000002"/>
  </cols>
  <sheetData>
    <row r="1" ht="28.5" customHeight="1">
      <c r="F1" s="209" t="s">
        <v>131</v>
      </c>
      <c r="G1" s="209"/>
      <c r="H1" s="209"/>
      <c r="I1" s="209"/>
    </row>
    <row r="2" ht="3.75" customHeight="1"/>
    <row r="3" ht="15.75" customHeight="1">
      <c r="A3" s="224" t="s">
        <v>132</v>
      </c>
      <c r="B3" s="224"/>
      <c r="C3" s="224"/>
      <c r="D3" s="224"/>
      <c r="E3" s="224"/>
      <c r="F3" s="224"/>
      <c r="G3" s="224"/>
      <c r="H3" s="224"/>
      <c r="I3" s="224"/>
    </row>
    <row r="4" ht="15">
      <c r="A4" s="174" t="s">
        <v>27</v>
      </c>
      <c r="B4" s="175" t="s">
        <v>28</v>
      </c>
      <c r="C4" s="175"/>
      <c r="D4" s="175"/>
      <c r="E4" s="174" t="s">
        <v>29</v>
      </c>
      <c r="F4" s="176" t="s">
        <v>44</v>
      </c>
      <c r="G4" s="177"/>
      <c r="H4" s="178"/>
      <c r="I4" s="225" t="s">
        <v>31</v>
      </c>
    </row>
    <row r="5" ht="15">
      <c r="A5" s="174"/>
      <c r="B5" s="175"/>
      <c r="C5" s="175"/>
      <c r="D5" s="175"/>
      <c r="E5" s="174"/>
      <c r="F5" s="180"/>
      <c r="G5" s="181"/>
      <c r="H5" s="182"/>
      <c r="I5" s="226"/>
    </row>
    <row r="6" ht="192.75" customHeight="1">
      <c r="A6" s="109">
        <v>1</v>
      </c>
      <c r="B6" s="183" t="s">
        <v>32</v>
      </c>
      <c r="C6" s="184"/>
      <c r="D6" s="185"/>
      <c r="E6" s="51" t="s">
        <v>133</v>
      </c>
      <c r="F6" s="186" t="s">
        <v>134</v>
      </c>
      <c r="G6" s="187"/>
      <c r="H6" s="188"/>
      <c r="I6" s="174">
        <v>141.68000000000001</v>
      </c>
    </row>
    <row r="7" ht="29.25" customHeight="1">
      <c r="A7" s="175">
        <v>2</v>
      </c>
      <c r="B7" s="63" t="s">
        <v>35</v>
      </c>
      <c r="C7" s="64"/>
      <c r="D7" s="65"/>
      <c r="E7" s="106">
        <v>0.26200000000000001</v>
      </c>
      <c r="F7" s="189"/>
      <c r="G7" s="190"/>
      <c r="H7" s="191"/>
      <c r="I7" s="114">
        <f>I6*E7</f>
        <v>37.120160000000006</v>
      </c>
    </row>
    <row r="8" ht="15">
      <c r="A8" s="192">
        <v>3</v>
      </c>
      <c r="B8" s="193" t="s">
        <v>91</v>
      </c>
      <c r="C8" s="194"/>
      <c r="D8" s="195"/>
      <c r="E8" s="194"/>
      <c r="F8" s="196"/>
      <c r="G8" s="197"/>
      <c r="H8" s="198"/>
      <c r="I8" s="227">
        <f>I9+I10+I11+I12+I13+I14</f>
        <v>186.13999999999999</v>
      </c>
    </row>
    <row r="9" ht="32.25" customHeight="1">
      <c r="A9" s="192"/>
      <c r="B9" s="120" t="s">
        <v>57</v>
      </c>
      <c r="C9" s="121"/>
      <c r="D9" s="122"/>
      <c r="E9" s="123" t="s">
        <v>135</v>
      </c>
      <c r="F9" s="124" t="s">
        <v>136</v>
      </c>
      <c r="G9" s="125"/>
      <c r="H9" s="126"/>
      <c r="I9" s="227">
        <v>108.8</v>
      </c>
    </row>
    <row r="10" ht="30" customHeight="1">
      <c r="A10" s="175"/>
      <c r="B10" s="63" t="s">
        <v>60</v>
      </c>
      <c r="C10" s="64"/>
      <c r="D10" s="65"/>
      <c r="E10" s="64" t="s">
        <v>137</v>
      </c>
      <c r="F10" s="62" t="s">
        <v>138</v>
      </c>
      <c r="G10" s="128"/>
      <c r="H10" s="129"/>
      <c r="I10" s="114">
        <v>6.1399999999999997</v>
      </c>
    </row>
    <row r="11" ht="30" customHeight="1">
      <c r="A11" s="175"/>
      <c r="B11" s="63" t="s">
        <v>63</v>
      </c>
      <c r="C11" s="64"/>
      <c r="D11" s="65"/>
      <c r="E11" s="64" t="s">
        <v>139</v>
      </c>
      <c r="F11" s="62" t="s">
        <v>140</v>
      </c>
      <c r="G11" s="128"/>
      <c r="H11" s="129"/>
      <c r="I11" s="114">
        <v>0.68999999999999995</v>
      </c>
    </row>
    <row r="12" ht="30" customHeight="1">
      <c r="A12" s="175"/>
      <c r="B12" s="63" t="s">
        <v>66</v>
      </c>
      <c r="C12" s="64"/>
      <c r="D12" s="65"/>
      <c r="E12" s="64" t="s">
        <v>141</v>
      </c>
      <c r="F12" s="62" t="s">
        <v>142</v>
      </c>
      <c r="G12" s="128"/>
      <c r="H12" s="129"/>
      <c r="I12" s="114">
        <v>0.51000000000000001</v>
      </c>
    </row>
    <row r="13" ht="15">
      <c r="A13" s="175"/>
      <c r="B13" s="48" t="s">
        <v>69</v>
      </c>
      <c r="C13" s="49"/>
      <c r="D13" s="50"/>
      <c r="E13" s="130"/>
      <c r="F13" s="62"/>
      <c r="G13" s="128"/>
      <c r="H13" s="129"/>
      <c r="I13" s="114">
        <v>20</v>
      </c>
    </row>
    <row r="14" ht="15">
      <c r="A14" s="175"/>
      <c r="B14" s="63" t="s">
        <v>143</v>
      </c>
      <c r="C14" s="64"/>
      <c r="D14" s="65"/>
      <c r="E14" s="100"/>
      <c r="F14" s="62"/>
      <c r="G14" s="128"/>
      <c r="H14" s="129"/>
      <c r="I14" s="114">
        <v>50</v>
      </c>
    </row>
    <row r="15" ht="15">
      <c r="A15" s="175">
        <v>4</v>
      </c>
      <c r="B15" s="63" t="s">
        <v>87</v>
      </c>
      <c r="C15" s="64"/>
      <c r="D15" s="65"/>
      <c r="E15" s="228">
        <v>0.59999999999999998</v>
      </c>
      <c r="F15" s="189"/>
      <c r="G15" s="190"/>
      <c r="H15" s="191"/>
      <c r="I15" s="114">
        <f>I6*E15</f>
        <v>85.007999999999996</v>
      </c>
    </row>
    <row r="16" ht="15">
      <c r="A16" s="175">
        <v>5</v>
      </c>
      <c r="B16" s="63" t="s">
        <v>39</v>
      </c>
      <c r="C16" s="64"/>
      <c r="D16" s="65"/>
      <c r="E16" s="128"/>
      <c r="F16" s="201"/>
      <c r="G16" s="202"/>
      <c r="H16" s="203"/>
      <c r="I16" s="114">
        <f>I6+I7+I8+I15</f>
        <v>449.94815999999997</v>
      </c>
    </row>
    <row r="17" ht="15">
      <c r="A17" s="175">
        <v>6</v>
      </c>
      <c r="B17" s="204" t="s">
        <v>40</v>
      </c>
      <c r="C17" s="205"/>
      <c r="D17" s="206"/>
      <c r="E17" s="110">
        <v>0.14999999999999999</v>
      </c>
      <c r="F17" s="116"/>
      <c r="G17" s="117"/>
      <c r="H17" s="118"/>
      <c r="I17" s="114">
        <f>I16*E17</f>
        <v>67.492223999999993</v>
      </c>
    </row>
    <row r="18" ht="14.25" customHeight="1">
      <c r="A18" s="175">
        <v>7</v>
      </c>
      <c r="B18" s="207" t="s">
        <v>144</v>
      </c>
      <c r="C18" s="207"/>
      <c r="D18" s="207"/>
      <c r="E18" s="174"/>
      <c r="F18" s="201"/>
      <c r="G18" s="202"/>
      <c r="H18" s="203"/>
      <c r="I18" s="114">
        <f>I16+I17</f>
        <v>517.44038399999999</v>
      </c>
    </row>
    <row r="19" ht="17.25" customHeight="1">
      <c r="A19" s="229">
        <v>8</v>
      </c>
      <c r="B19" s="207" t="s">
        <v>145</v>
      </c>
      <c r="C19" s="207"/>
      <c r="D19" s="207"/>
      <c r="E19" s="229"/>
      <c r="F19" s="230"/>
      <c r="G19" s="231"/>
      <c r="H19" s="232"/>
      <c r="I19" s="233">
        <v>517</v>
      </c>
    </row>
    <row r="20" ht="16.5" customHeight="1">
      <c r="A20" s="92" t="s">
        <v>146</v>
      </c>
      <c r="B20" s="92"/>
      <c r="C20" s="92"/>
      <c r="D20" s="92"/>
      <c r="E20" s="92"/>
      <c r="F20" s="92"/>
      <c r="G20" s="92"/>
      <c r="H20" s="92"/>
      <c r="I20" s="92"/>
    </row>
    <row r="21" ht="13.5" customHeight="1">
      <c r="A21" s="92" t="s">
        <v>109</v>
      </c>
      <c r="B21" s="92"/>
      <c r="C21" s="92"/>
      <c r="D21" s="92"/>
      <c r="E21" s="92"/>
      <c r="F21" s="92"/>
      <c r="G21" s="92"/>
      <c r="H21" s="92"/>
      <c r="I21" s="92"/>
    </row>
    <row r="22" ht="13.5" customHeight="1">
      <c r="A22" s="92" t="s">
        <v>110</v>
      </c>
      <c r="B22" s="92"/>
      <c r="C22" s="92"/>
      <c r="D22" s="92"/>
      <c r="E22" s="92"/>
      <c r="F22" s="92"/>
      <c r="G22" s="92"/>
      <c r="H22" s="92" t="s">
        <v>111</v>
      </c>
      <c r="I22" s="92"/>
    </row>
    <row r="23" ht="16.5">
      <c r="A23" s="93"/>
      <c r="B23" s="93"/>
      <c r="C23" s="93"/>
      <c r="D23" s="93"/>
      <c r="E23" s="93"/>
      <c r="F23" s="93"/>
      <c r="G23" s="93"/>
      <c r="H23" s="93"/>
      <c r="I23" s="93"/>
    </row>
    <row r="24" ht="16.5">
      <c r="A24" s="92" t="s">
        <v>112</v>
      </c>
      <c r="B24" s="93"/>
      <c r="C24" s="93"/>
      <c r="D24" s="93"/>
      <c r="E24" s="93"/>
      <c r="F24" s="93"/>
      <c r="G24" s="93"/>
      <c r="H24" s="93"/>
      <c r="I24" s="93"/>
    </row>
    <row r="25" ht="49.5" customHeight="1">
      <c r="A25" s="89" t="s">
        <v>113</v>
      </c>
      <c r="B25" s="89"/>
      <c r="C25" s="89"/>
      <c r="D25" s="89"/>
      <c r="E25" s="89"/>
      <c r="F25" s="89"/>
      <c r="G25" s="89"/>
      <c r="H25" s="89"/>
      <c r="I25" s="89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</row>
    <row r="26" ht="45.75" customHeight="1">
      <c r="A26" s="89" t="s">
        <v>147</v>
      </c>
      <c r="B26" s="89"/>
      <c r="C26" s="89"/>
      <c r="D26" s="89"/>
      <c r="E26" s="89"/>
      <c r="F26" s="89"/>
      <c r="G26" s="89"/>
      <c r="H26" s="89"/>
      <c r="I26" s="89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</row>
    <row r="27" ht="14.25" customHeight="1">
      <c r="A27" s="91" t="s">
        <v>148</v>
      </c>
      <c r="B27" s="91"/>
      <c r="C27" s="91"/>
      <c r="D27" s="91"/>
      <c r="E27" s="91"/>
      <c r="F27" s="91"/>
      <c r="G27" s="91"/>
      <c r="H27" s="91"/>
      <c r="I27" s="91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</row>
    <row r="28" ht="15" customHeight="1">
      <c r="A28" s="89" t="s">
        <v>149</v>
      </c>
      <c r="B28" s="89"/>
      <c r="C28" s="89"/>
      <c r="D28" s="89"/>
      <c r="E28" s="89"/>
      <c r="F28" s="89"/>
      <c r="G28" s="89"/>
      <c r="H28" s="89"/>
      <c r="I28" s="89"/>
      <c r="J28" s="89"/>
    </row>
    <row r="29" ht="15.75" customHeight="1">
      <c r="A29" s="89"/>
      <c r="B29" s="89"/>
      <c r="C29" s="89"/>
      <c r="D29" s="89"/>
      <c r="E29" s="89"/>
      <c r="F29" s="89"/>
      <c r="G29" s="89"/>
      <c r="H29" s="89"/>
      <c r="I29" s="89"/>
      <c r="J29" s="89"/>
    </row>
    <row r="30" s="32" customFormat="1" ht="13.5" customHeight="1">
      <c r="A30" s="25" t="s">
        <v>115</v>
      </c>
      <c r="B30" s="25"/>
      <c r="C30" s="25"/>
      <c r="D30" s="25"/>
      <c r="E30" s="25"/>
      <c r="F30" s="25"/>
      <c r="G30" s="25"/>
      <c r="H30" s="25"/>
      <c r="I30" s="93"/>
      <c r="J30" s="93"/>
    </row>
    <row r="31" ht="16.5">
      <c r="A31" s="25" t="s">
        <v>150</v>
      </c>
      <c r="B31" s="25"/>
      <c r="C31" s="25"/>
      <c r="D31" s="25"/>
      <c r="E31" s="25"/>
      <c r="F31" s="25"/>
      <c r="G31" s="25"/>
      <c r="H31" s="25"/>
      <c r="I31" s="93"/>
      <c r="J31" s="93"/>
    </row>
    <row r="32" ht="16.5">
      <c r="A32" s="25" t="s">
        <v>151</v>
      </c>
      <c r="B32" s="25"/>
      <c r="C32" s="25"/>
      <c r="D32" s="25"/>
      <c r="E32" s="25"/>
      <c r="F32" s="25"/>
      <c r="G32" s="25"/>
      <c r="H32" s="25"/>
      <c r="I32" s="93"/>
      <c r="J32" s="93"/>
    </row>
    <row r="33" ht="16.5">
      <c r="A33" s="25" t="s">
        <v>152</v>
      </c>
      <c r="B33" s="25"/>
      <c r="C33" s="25"/>
      <c r="D33" s="25"/>
      <c r="E33" s="25"/>
      <c r="F33" s="25"/>
      <c r="G33" s="25"/>
      <c r="H33" s="25"/>
      <c r="I33" s="93"/>
      <c r="J33" s="93"/>
    </row>
    <row r="34" ht="16.5">
      <c r="A34" s="25" t="s">
        <v>153</v>
      </c>
      <c r="B34" s="25"/>
      <c r="C34" s="25"/>
      <c r="D34" s="25"/>
      <c r="E34" s="25"/>
      <c r="F34" s="25"/>
      <c r="G34" s="25"/>
      <c r="H34" s="25"/>
      <c r="I34" s="93"/>
      <c r="J34" s="93"/>
    </row>
    <row r="35" ht="16.5">
      <c r="A35" s="25" t="s">
        <v>154</v>
      </c>
      <c r="B35" s="25"/>
      <c r="C35" s="25"/>
      <c r="D35" s="25"/>
      <c r="E35" s="25"/>
      <c r="F35" s="25"/>
      <c r="G35" s="25"/>
      <c r="H35" s="25"/>
      <c r="I35" s="93"/>
      <c r="J35" s="93"/>
    </row>
    <row r="36" ht="16.5">
      <c r="A36" s="25" t="s">
        <v>155</v>
      </c>
      <c r="B36" s="25"/>
      <c r="C36" s="25"/>
      <c r="D36" s="25"/>
      <c r="E36" s="25"/>
      <c r="F36" s="25"/>
      <c r="G36" s="25"/>
      <c r="H36" s="25"/>
      <c r="I36" s="93"/>
      <c r="J36" s="93"/>
    </row>
    <row r="37" ht="16.5">
      <c r="A37" s="25" t="s">
        <v>156</v>
      </c>
      <c r="B37" s="25"/>
      <c r="C37" s="25"/>
      <c r="D37" s="25"/>
      <c r="E37" s="25"/>
      <c r="F37" s="25"/>
      <c r="G37" s="25"/>
      <c r="H37" s="25"/>
      <c r="I37" s="93"/>
      <c r="J37" s="93"/>
    </row>
    <row r="38" ht="16.5">
      <c r="A38" s="25"/>
      <c r="B38" s="25"/>
      <c r="C38" s="25" t="s">
        <v>157</v>
      </c>
      <c r="D38" s="25"/>
      <c r="E38" s="25"/>
      <c r="F38" s="25"/>
      <c r="G38" s="25"/>
      <c r="H38" s="25"/>
      <c r="I38" s="93"/>
      <c r="J38" s="93"/>
    </row>
    <row r="39" ht="16.5">
      <c r="A39" s="25" t="s">
        <v>158</v>
      </c>
      <c r="B39" s="25"/>
      <c r="C39" s="25"/>
      <c r="D39" s="25"/>
      <c r="E39" s="25"/>
      <c r="F39" s="25"/>
      <c r="G39" s="25"/>
      <c r="H39" s="25"/>
      <c r="I39" s="93"/>
      <c r="J39" s="93"/>
    </row>
    <row r="40" ht="16.5">
      <c r="A40" s="25"/>
      <c r="B40" s="25"/>
      <c r="C40" s="25"/>
      <c r="D40" s="25"/>
      <c r="E40" s="25"/>
      <c r="F40" s="25"/>
      <c r="G40" s="25"/>
      <c r="H40" s="25"/>
      <c r="I40" s="93"/>
      <c r="J40" s="93"/>
    </row>
    <row r="41" ht="16.5">
      <c r="A41" s="25" t="s">
        <v>159</v>
      </c>
      <c r="B41" s="25"/>
      <c r="C41" s="25"/>
      <c r="D41" s="25"/>
      <c r="E41" s="25"/>
      <c r="F41" s="93"/>
      <c r="G41" s="93"/>
      <c r="H41" s="93"/>
      <c r="I41" s="93"/>
      <c r="J41" s="93"/>
    </row>
    <row r="42" ht="16.5">
      <c r="A42" s="25" t="s">
        <v>160</v>
      </c>
      <c r="B42" s="25"/>
      <c r="C42" s="25"/>
      <c r="D42" s="25"/>
      <c r="E42" s="25"/>
      <c r="F42" s="93"/>
      <c r="G42" s="93"/>
      <c r="H42" s="93"/>
      <c r="I42" s="93"/>
      <c r="J42" s="93"/>
    </row>
    <row r="43" ht="16.5">
      <c r="A43" s="25" t="s">
        <v>161</v>
      </c>
      <c r="B43" s="93"/>
      <c r="C43" s="93"/>
      <c r="D43" s="93"/>
      <c r="E43" s="93"/>
      <c r="F43" s="93"/>
      <c r="G43" s="93"/>
      <c r="H43" s="93"/>
      <c r="I43" s="93"/>
      <c r="J43" s="93"/>
    </row>
    <row r="44" ht="16.5">
      <c r="A44" s="25" t="s">
        <v>162</v>
      </c>
      <c r="B44" s="93"/>
      <c r="C44" s="93"/>
      <c r="D44" s="93"/>
      <c r="E44" s="93"/>
      <c r="F44" s="93"/>
      <c r="G44" s="93"/>
      <c r="H44" s="93"/>
      <c r="I44" s="93"/>
      <c r="J44" s="93"/>
    </row>
  </sheetData>
  <mergeCells count="39">
    <mergeCell ref="F1:I1"/>
    <mergeCell ref="A3:I3"/>
    <mergeCell ref="A4:A5"/>
    <mergeCell ref="B4:D5"/>
    <mergeCell ref="E4:E5"/>
    <mergeCell ref="F4:H5"/>
    <mergeCell ref="I4:I5"/>
    <mergeCell ref="B6:D6"/>
    <mergeCell ref="F6:H6"/>
    <mergeCell ref="B7:D7"/>
    <mergeCell ref="F7:H7"/>
    <mergeCell ref="B8:D8"/>
    <mergeCell ref="F8:H8"/>
    <mergeCell ref="B9:D9"/>
    <mergeCell ref="F9:H9"/>
    <mergeCell ref="B10:D10"/>
    <mergeCell ref="F10:H10"/>
    <mergeCell ref="B11:D11"/>
    <mergeCell ref="F11:H11"/>
    <mergeCell ref="B12:D12"/>
    <mergeCell ref="F12:H12"/>
    <mergeCell ref="B13:D13"/>
    <mergeCell ref="F13:H13"/>
    <mergeCell ref="B14:D14"/>
    <mergeCell ref="F14:H14"/>
    <mergeCell ref="B15:D15"/>
    <mergeCell ref="F15:H15"/>
    <mergeCell ref="B16:D16"/>
    <mergeCell ref="F16:H16"/>
    <mergeCell ref="B17:D17"/>
    <mergeCell ref="F17:H17"/>
    <mergeCell ref="B18:D18"/>
    <mergeCell ref="F18:H18"/>
    <mergeCell ref="B19:D19"/>
    <mergeCell ref="F19:H19"/>
    <mergeCell ref="A25:I25"/>
    <mergeCell ref="A26:I26"/>
    <mergeCell ref="A27:I27"/>
    <mergeCell ref="A28:J29"/>
  </mergeCells>
  <printOptions headings="0" gridLines="0"/>
  <pageMargins left="0.70866099999999987" right="0.70866099999999987" top="0.17000000000000001" bottom="0.17000000000000001" header="0.18000000000000005" footer="0.17000000000000001"/>
  <pageSetup paperSize="9" scale="90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00B050"/>
    <outlinePr applyStyles="0" summaryBelow="1" summaryRight="1" showOutlineSymbols="1"/>
    <pageSetUpPr autoPageBreaks="1" fitToPage="0"/>
  </sheetPr>
  <sheetViews>
    <sheetView view="pageBreakPreview" zoomScale="60" workbookViewId="0">
      <selection activeCell="F1" activeCellId="0" sqref="F1:I1"/>
    </sheetView>
  </sheetViews>
  <sheetFormatPr baseColWidth="8" defaultRowHeight="15" customHeight="1"/>
  <cols>
    <col customWidth="1" min="1" max="1" style="32" width="3.85547"/>
    <col customWidth="1" min="2" max="2" style="32" width="9.5703099999999992"/>
    <col customWidth="1" min="3" max="3" style="32" width="9.1406200000000002"/>
    <col customWidth="1" min="4" max="4" style="32" width="10.710900000000001"/>
    <col customWidth="1" min="5" max="5" style="32" width="58.285200000000003"/>
    <col customWidth="1" min="6" max="6" style="32" width="16.710899999999999"/>
    <col customWidth="1" hidden="1" min="7" max="7" style="32" width="3.42578"/>
    <col customWidth="1" min="8" max="8" style="32" width="10.710900000000001"/>
    <col customWidth="1" min="9" max="11" style="32" width="11.710900000000001"/>
    <col customWidth="1" min="12" max="257" style="32" width="9.1406200000000002"/>
  </cols>
  <sheetData>
    <row r="1" ht="15.75">
      <c r="F1" s="23" t="s">
        <v>163</v>
      </c>
      <c r="G1" s="23"/>
      <c r="H1" s="23"/>
      <c r="I1" s="23"/>
    </row>
    <row r="2" ht="15.75">
      <c r="F2" s="23" t="s">
        <v>24</v>
      </c>
      <c r="G2" s="23"/>
      <c r="H2" s="23"/>
      <c r="I2" s="23"/>
    </row>
    <row r="3" ht="15.75">
      <c r="F3" s="23" t="s">
        <v>25</v>
      </c>
      <c r="G3" s="23"/>
      <c r="H3" s="23"/>
      <c r="I3" s="23"/>
    </row>
    <row r="4" ht="15.75">
      <c r="F4" s="23" t="s">
        <v>26</v>
      </c>
      <c r="G4" s="23"/>
      <c r="H4" s="23"/>
      <c r="I4" s="23"/>
    </row>
    <row r="5" ht="15.75">
      <c r="F5" s="23" t="s">
        <v>21</v>
      </c>
      <c r="G5" s="23"/>
      <c r="H5" s="23"/>
      <c r="I5" s="23"/>
    </row>
    <row r="6" ht="15" customHeight="1">
      <c r="F6" s="27"/>
      <c r="G6" s="27"/>
      <c r="H6" s="27"/>
      <c r="I6" s="27"/>
    </row>
    <row r="7" ht="29.25" customHeight="1">
      <c r="A7" s="234" t="s">
        <v>164</v>
      </c>
      <c r="B7" s="234"/>
      <c r="C7" s="234"/>
      <c r="D7" s="234"/>
      <c r="E7" s="234"/>
      <c r="F7" s="234"/>
      <c r="G7" s="234"/>
      <c r="H7" s="234"/>
      <c r="I7" s="234"/>
    </row>
    <row r="8" ht="15">
      <c r="A8" s="10" t="s">
        <v>27</v>
      </c>
      <c r="B8" s="67" t="s">
        <v>28</v>
      </c>
      <c r="C8" s="146"/>
      <c r="D8" s="146"/>
      <c r="E8" s="10" t="s">
        <v>29</v>
      </c>
      <c r="F8" s="34" t="s">
        <v>44</v>
      </c>
      <c r="G8" s="37"/>
      <c r="H8" s="38"/>
      <c r="I8" s="67" t="s">
        <v>165</v>
      </c>
    </row>
    <row r="9" ht="15">
      <c r="A9" s="147"/>
      <c r="B9" s="146"/>
      <c r="C9" s="146"/>
      <c r="D9" s="146"/>
      <c r="E9" s="10"/>
      <c r="F9" s="44"/>
      <c r="G9" s="45"/>
      <c r="H9" s="46"/>
      <c r="I9" s="67"/>
    </row>
    <row r="10" ht="85.5">
      <c r="A10" s="211">
        <v>1</v>
      </c>
      <c r="B10" s="211" t="s">
        <v>166</v>
      </c>
      <c r="C10" s="211"/>
      <c r="D10" s="211"/>
      <c r="E10" s="51" t="s">
        <v>167</v>
      </c>
      <c r="F10" s="48" t="s">
        <v>168</v>
      </c>
      <c r="G10" s="49"/>
      <c r="H10" s="50"/>
      <c r="I10" s="52">
        <f>18183.689999999999*1.119/164.90000000000001*(10+1.71)</f>
        <v>1444.935112662826</v>
      </c>
    </row>
    <row r="11" ht="15">
      <c r="A11" s="211">
        <v>2</v>
      </c>
      <c r="B11" s="79" t="s">
        <v>35</v>
      </c>
      <c r="C11" s="79"/>
      <c r="D11" s="79"/>
      <c r="E11" s="53">
        <v>0.30199999999999999</v>
      </c>
      <c r="F11" s="54"/>
      <c r="G11" s="55"/>
      <c r="H11" s="56"/>
      <c r="I11" s="57">
        <f>I10*E11</f>
        <v>436.37040402417341</v>
      </c>
    </row>
    <row r="12" ht="15">
      <c r="A12" s="220">
        <v>3</v>
      </c>
      <c r="B12" s="79" t="s">
        <v>71</v>
      </c>
      <c r="C12" s="79"/>
      <c r="D12" s="79"/>
      <c r="E12" s="53">
        <v>0.29999999999999999</v>
      </c>
      <c r="F12" s="54"/>
      <c r="G12" s="55"/>
      <c r="H12" s="56"/>
      <c r="I12" s="57">
        <f>I10*E12</f>
        <v>433.48053379884777</v>
      </c>
    </row>
    <row r="13" ht="15">
      <c r="A13" s="220">
        <v>4</v>
      </c>
      <c r="B13" s="79" t="s">
        <v>39</v>
      </c>
      <c r="C13" s="79"/>
      <c r="D13" s="79"/>
      <c r="E13" s="10"/>
      <c r="F13" s="69"/>
      <c r="G13" s="80"/>
      <c r="H13" s="81"/>
      <c r="I13" s="221">
        <f>M13*L13</f>
        <v>2534.6907252820029</v>
      </c>
      <c r="L13" s="73">
        <v>1.095</v>
      </c>
      <c r="M13" s="235">
        <v>2314.7860504858472</v>
      </c>
    </row>
    <row r="14" ht="15">
      <c r="A14" s="220">
        <v>5</v>
      </c>
      <c r="B14" s="79" t="s">
        <v>40</v>
      </c>
      <c r="C14" s="79"/>
      <c r="D14" s="79"/>
      <c r="E14" s="78">
        <v>0.14999999999999999</v>
      </c>
      <c r="F14" s="132"/>
      <c r="G14" s="133"/>
      <c r="H14" s="134"/>
      <c r="I14" s="221">
        <f>I13*E14</f>
        <v>380.20360879230043</v>
      </c>
    </row>
    <row r="15" ht="15">
      <c r="A15" s="220">
        <v>6</v>
      </c>
      <c r="B15" s="79" t="s">
        <v>107</v>
      </c>
      <c r="C15" s="79"/>
      <c r="D15" s="79"/>
      <c r="E15" s="10"/>
      <c r="F15" s="69"/>
      <c r="G15" s="80"/>
      <c r="H15" s="81"/>
      <c r="I15" s="57">
        <f>I13+I14</f>
        <v>2914.8943340743035</v>
      </c>
    </row>
    <row r="16" ht="15">
      <c r="A16" s="32"/>
      <c r="B16" s="32"/>
      <c r="C16" s="32"/>
      <c r="D16" s="32"/>
      <c r="E16" s="32"/>
      <c r="F16" s="32"/>
      <c r="G16" s="32"/>
      <c r="H16" s="32"/>
      <c r="I16" s="32"/>
    </row>
    <row r="17" ht="15">
      <c r="A17" s="32"/>
      <c r="B17" s="32"/>
      <c r="C17" s="32"/>
      <c r="D17" s="32"/>
      <c r="E17" s="32"/>
      <c r="F17" s="32"/>
      <c r="G17" s="32"/>
      <c r="H17" s="32"/>
      <c r="I17" s="32"/>
    </row>
    <row r="18" s="93" customFormat="1">
      <c r="A18" s="23" t="s">
        <v>19</v>
      </c>
      <c r="B18" s="23"/>
      <c r="C18" s="23"/>
      <c r="D18" s="23"/>
      <c r="E18" s="23"/>
      <c r="F18" s="24"/>
      <c r="G18" s="24"/>
      <c r="H18" s="24"/>
      <c r="I18" s="24"/>
    </row>
    <row r="19" s="93" customFormat="1">
      <c r="A19" s="23" t="s">
        <v>20</v>
      </c>
      <c r="B19" s="23"/>
      <c r="C19" s="23"/>
      <c r="D19" s="23"/>
      <c r="E19" s="23"/>
      <c r="F19" s="24"/>
      <c r="G19" s="24"/>
      <c r="H19" s="24"/>
      <c r="I19" s="24"/>
    </row>
    <row r="20" s="93" customFormat="1">
      <c r="A20" s="23" t="s">
        <v>21</v>
      </c>
      <c r="B20" s="23"/>
      <c r="C20" s="23"/>
      <c r="D20" s="23"/>
      <c r="E20" s="23"/>
      <c r="F20" s="24" t="s">
        <v>22</v>
      </c>
      <c r="G20" s="24"/>
      <c r="H20" s="24"/>
      <c r="I20" s="24"/>
    </row>
    <row r="21" s="93" customFormat="1">
      <c r="A21" s="26"/>
      <c r="B21" s="26"/>
      <c r="C21" s="25"/>
      <c r="D21" s="25"/>
      <c r="E21" s="25"/>
      <c r="F21" s="24"/>
      <c r="G21" s="24"/>
      <c r="H21" s="24"/>
      <c r="I21" s="24"/>
    </row>
    <row r="22" s="93" customFormat="1">
      <c r="A22" s="26"/>
      <c r="B22" s="26"/>
      <c r="C22" s="25"/>
      <c r="D22" s="25"/>
      <c r="E22" s="25"/>
      <c r="F22" s="24"/>
      <c r="G22" s="24"/>
      <c r="H22" s="24"/>
      <c r="I22" s="24"/>
    </row>
    <row r="23" s="93" customFormat="1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="93" customFormat="1">
      <c r="A24" s="26"/>
      <c r="B24" s="26"/>
      <c r="C24" s="25"/>
      <c r="D24" s="25"/>
      <c r="E24" s="25"/>
      <c r="F24" s="24"/>
      <c r="G24" s="24"/>
      <c r="H24" s="24"/>
      <c r="I24" s="24"/>
    </row>
    <row r="25" s="93" customFormat="1">
      <c r="A25" s="26"/>
      <c r="B25" s="26"/>
      <c r="C25" s="25"/>
      <c r="D25" s="25"/>
      <c r="E25" s="25"/>
      <c r="F25" s="24"/>
      <c r="G25" s="24"/>
      <c r="H25" s="24"/>
      <c r="I25" s="24"/>
    </row>
    <row r="26" s="93" customFormat="1">
      <c r="A26" s="25"/>
      <c r="B26" s="25"/>
      <c r="C26" s="25"/>
      <c r="D26" s="25"/>
      <c r="E26" s="25"/>
      <c r="F26" s="25"/>
      <c r="G26" s="25"/>
      <c r="H26" s="25"/>
      <c r="I26" s="25"/>
    </row>
    <row r="27" s="93" customFormat="1">
      <c r="A27" s="26"/>
      <c r="B27" s="26"/>
      <c r="C27" s="25"/>
      <c r="D27" s="25"/>
      <c r="E27" s="25"/>
      <c r="F27" s="24"/>
      <c r="G27" s="24"/>
      <c r="H27" s="24"/>
      <c r="I27" s="24"/>
      <c r="J27" s="25"/>
      <c r="K27" s="25"/>
    </row>
    <row r="28" s="93" customFormat="1">
      <c r="A28" s="26"/>
      <c r="B28" s="26"/>
      <c r="C28" s="25"/>
      <c r="D28" s="25"/>
      <c r="E28" s="25"/>
      <c r="F28" s="24"/>
      <c r="G28" s="24"/>
      <c r="H28" s="24"/>
      <c r="I28" s="24"/>
      <c r="J28" s="25"/>
      <c r="K28" s="25"/>
    </row>
    <row r="29" s="93" customFormat="1">
      <c r="A29" s="25"/>
      <c r="B29" s="25"/>
      <c r="C29" s="25"/>
      <c r="D29" s="25"/>
      <c r="E29" s="25"/>
      <c r="F29" s="25"/>
      <c r="G29" s="25"/>
      <c r="H29" s="25"/>
      <c r="I29" s="25"/>
    </row>
    <row r="30" s="93" customFormat="1">
      <c r="A30" s="26"/>
      <c r="B30" s="26"/>
      <c r="C30" s="25"/>
      <c r="D30" s="25"/>
      <c r="E30" s="25"/>
      <c r="F30" s="24"/>
      <c r="G30" s="24"/>
      <c r="H30" s="24"/>
      <c r="I30" s="24"/>
    </row>
    <row r="31" s="93" customFormat="1">
      <c r="A31" s="26"/>
      <c r="B31" s="26"/>
      <c r="C31" s="25"/>
      <c r="D31" s="25"/>
      <c r="E31" s="25"/>
      <c r="F31" s="24"/>
      <c r="G31" s="24"/>
      <c r="H31" s="24"/>
      <c r="I31" s="24"/>
    </row>
    <row r="32" s="93" customFormat="1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</row>
    <row r="33" s="93" customFormat="1">
      <c r="A33" s="26"/>
      <c r="B33" s="26"/>
      <c r="C33" s="25"/>
      <c r="D33" s="25"/>
      <c r="E33" s="25"/>
      <c r="F33" s="24"/>
      <c r="G33" s="24"/>
      <c r="H33" s="24"/>
      <c r="I33" s="24"/>
    </row>
    <row r="34" s="93" customFormat="1">
      <c r="A34" s="26"/>
      <c r="B34" s="26"/>
      <c r="C34" s="25"/>
      <c r="D34" s="25"/>
      <c r="E34" s="25"/>
      <c r="F34" s="24"/>
      <c r="G34" s="24"/>
      <c r="H34" s="24"/>
      <c r="I34" s="24"/>
    </row>
    <row r="35" s="93" customFormat="1">
      <c r="A35" s="25"/>
      <c r="B35" s="25"/>
      <c r="C35" s="25"/>
      <c r="D35" s="25"/>
      <c r="E35" s="25"/>
      <c r="F35" s="25"/>
      <c r="G35" s="25"/>
      <c r="H35" s="25"/>
      <c r="I35" s="25"/>
    </row>
    <row r="36" s="93" customFormat="1">
      <c r="A36" s="26"/>
      <c r="B36" s="26"/>
      <c r="C36" s="25"/>
      <c r="D36" s="25"/>
      <c r="E36" s="25"/>
      <c r="F36" s="24"/>
      <c r="G36" s="24"/>
      <c r="H36" s="24"/>
      <c r="I36" s="24"/>
      <c r="J36" s="25"/>
      <c r="K36" s="25"/>
    </row>
    <row r="37" s="93" customFormat="1">
      <c r="A37" s="26"/>
      <c r="B37" s="26"/>
      <c r="C37" s="25"/>
      <c r="D37" s="25"/>
      <c r="E37" s="25"/>
      <c r="F37" s="24"/>
      <c r="G37" s="24"/>
      <c r="H37" s="24"/>
      <c r="I37" s="24"/>
      <c r="J37" s="25"/>
      <c r="K37" s="25"/>
    </row>
    <row r="38" s="93" customFormat="1">
      <c r="A38" s="25"/>
      <c r="B38" s="25"/>
      <c r="C38" s="25"/>
      <c r="D38" s="25"/>
      <c r="E38" s="25"/>
      <c r="F38" s="25"/>
      <c r="G38" s="25"/>
      <c r="H38" s="25"/>
      <c r="I38" s="25"/>
    </row>
    <row r="39" s="93" customFormat="1">
      <c r="A39" s="26"/>
      <c r="B39" s="26"/>
      <c r="C39" s="25"/>
      <c r="D39" s="25"/>
      <c r="E39" s="25"/>
      <c r="F39" s="24"/>
      <c r="G39" s="24"/>
      <c r="H39" s="24"/>
      <c r="I39" s="24"/>
    </row>
    <row r="40" s="93" customFormat="1">
      <c r="A40" s="26"/>
      <c r="B40" s="26"/>
      <c r="C40" s="25"/>
      <c r="D40" s="25"/>
      <c r="E40" s="25"/>
      <c r="F40" s="24"/>
      <c r="G40" s="24"/>
      <c r="H40" s="24"/>
      <c r="I40" s="24"/>
    </row>
    <row r="41" s="93" customFormat="1">
      <c r="A41" s="25"/>
      <c r="B41" s="25"/>
      <c r="C41" s="25"/>
      <c r="D41" s="25"/>
      <c r="E41" s="25"/>
      <c r="F41" s="25"/>
      <c r="G41" s="25"/>
      <c r="H41" s="25"/>
      <c r="I41" s="25"/>
      <c r="J41" s="25"/>
    </row>
    <row r="42" s="93" customFormat="1">
      <c r="A42" s="26"/>
      <c r="B42" s="26"/>
      <c r="C42" s="25"/>
      <c r="D42" s="25"/>
      <c r="E42" s="25"/>
      <c r="F42" s="24"/>
      <c r="G42" s="24"/>
      <c r="H42" s="24"/>
      <c r="I42" s="24"/>
      <c r="J42" s="23"/>
    </row>
    <row r="43" s="93" customFormat="1">
      <c r="A43" s="93"/>
      <c r="B43" s="25"/>
      <c r="C43" s="25"/>
      <c r="D43" s="172"/>
      <c r="E43" s="172"/>
      <c r="F43" s="168"/>
      <c r="G43" s="169"/>
      <c r="H43" s="169"/>
      <c r="I43" s="23"/>
      <c r="J43" s="23"/>
    </row>
    <row r="44" s="93" customFormat="1" ht="18" customHeight="1"/>
    <row r="45" s="93" customFormat="1">
      <c r="A45" s="25"/>
    </row>
    <row r="46" s="93" customFormat="1" ht="52.5" customHeight="1">
      <c r="A46" s="172"/>
      <c r="B46" s="172"/>
      <c r="C46" s="172"/>
      <c r="D46" s="172"/>
      <c r="E46" s="172"/>
      <c r="F46" s="172"/>
      <c r="G46" s="172"/>
      <c r="H46" s="172"/>
      <c r="I46" s="172"/>
    </row>
    <row r="47" ht="38.25" customHeight="1">
      <c r="A47" s="172"/>
      <c r="B47" s="172"/>
      <c r="C47" s="172"/>
      <c r="D47" s="172"/>
      <c r="E47" s="172"/>
      <c r="F47" s="172"/>
      <c r="G47" s="172"/>
      <c r="H47" s="172"/>
      <c r="I47" s="172"/>
    </row>
    <row r="48" ht="17.25" customHeight="1">
      <c r="A48" s="236"/>
      <c r="B48" s="1"/>
      <c r="C48" s="1"/>
      <c r="D48" s="1"/>
      <c r="E48" s="1"/>
      <c r="F48" s="1"/>
      <c r="G48" s="1"/>
      <c r="H48" s="1"/>
    </row>
    <row r="49" ht="15">
      <c r="A49" s="1"/>
      <c r="B49" s="1"/>
      <c r="C49" s="1"/>
      <c r="D49" s="1"/>
      <c r="E49" s="1"/>
      <c r="F49" s="1"/>
      <c r="G49" s="1"/>
      <c r="H49" s="1"/>
    </row>
    <row r="50" ht="15">
      <c r="A50" s="1"/>
      <c r="B50" s="1"/>
      <c r="C50" s="1"/>
      <c r="D50" s="1"/>
      <c r="E50" s="1"/>
      <c r="F50" s="1"/>
      <c r="G50" s="1"/>
      <c r="H50" s="1"/>
    </row>
    <row r="51" ht="15">
      <c r="A51" s="1"/>
      <c r="B51" s="1"/>
      <c r="C51" s="1"/>
      <c r="D51" s="1"/>
      <c r="E51" s="1"/>
      <c r="F51" s="1"/>
      <c r="G51" s="1"/>
      <c r="H51" s="1"/>
    </row>
    <row r="52" ht="15">
      <c r="A52" s="1"/>
      <c r="B52" s="1"/>
      <c r="C52" s="1"/>
      <c r="D52" s="1"/>
      <c r="E52" s="1"/>
      <c r="F52" s="1"/>
      <c r="G52" s="1"/>
      <c r="H52" s="1"/>
    </row>
    <row r="53" ht="15">
      <c r="A53" s="1"/>
      <c r="B53" s="1"/>
      <c r="C53" s="1"/>
      <c r="D53" s="1"/>
      <c r="E53" s="1"/>
      <c r="F53" s="1"/>
      <c r="G53" s="1"/>
      <c r="H53" s="1"/>
    </row>
    <row r="54" ht="15">
      <c r="A54" s="1"/>
      <c r="B54" s="1"/>
      <c r="C54" s="1"/>
      <c r="D54" s="1"/>
      <c r="E54" s="1"/>
      <c r="F54" s="1"/>
      <c r="G54" s="1"/>
      <c r="H54" s="1"/>
    </row>
    <row r="55" ht="15">
      <c r="A55" s="1"/>
      <c r="B55" s="1"/>
      <c r="C55" s="1"/>
      <c r="D55" s="1"/>
      <c r="E55" s="1"/>
      <c r="F55" s="1"/>
      <c r="G55" s="1"/>
      <c r="H55" s="1"/>
    </row>
    <row r="56" ht="15">
      <c r="A56" s="1"/>
      <c r="B56" s="1"/>
      <c r="C56" s="1"/>
      <c r="D56" s="1"/>
      <c r="E56" s="1"/>
      <c r="F56" s="1"/>
      <c r="G56" s="1"/>
      <c r="H56" s="1"/>
    </row>
    <row r="57" ht="15">
      <c r="A57" s="1"/>
      <c r="B57" s="1"/>
      <c r="C57" s="1"/>
      <c r="D57" s="1"/>
      <c r="E57" s="1"/>
      <c r="F57" s="1"/>
      <c r="G57" s="1"/>
      <c r="H57" s="1"/>
    </row>
    <row r="58" ht="15">
      <c r="A58" s="1"/>
      <c r="B58" s="1"/>
      <c r="C58" s="1"/>
      <c r="D58" s="1"/>
      <c r="E58" s="1"/>
      <c r="F58" s="1"/>
      <c r="G58" s="1"/>
      <c r="H58" s="1"/>
    </row>
    <row r="59" ht="15">
      <c r="A59" s="1"/>
      <c r="B59" s="1"/>
      <c r="C59" s="1"/>
      <c r="D59" s="1"/>
      <c r="E59" s="1"/>
      <c r="F59" s="1"/>
      <c r="G59" s="1"/>
      <c r="H59" s="1"/>
    </row>
    <row r="60" ht="15">
      <c r="A60" s="1"/>
      <c r="B60" s="1"/>
      <c r="C60" s="1"/>
      <c r="D60" s="1"/>
      <c r="E60" s="1"/>
      <c r="F60" s="32"/>
    </row>
    <row r="61" ht="15">
      <c r="A61" s="1"/>
      <c r="B61" s="1"/>
      <c r="C61" s="1"/>
      <c r="D61" s="1"/>
      <c r="E61" s="1"/>
      <c r="F61" s="32"/>
    </row>
    <row r="62" ht="15">
      <c r="A62" s="1"/>
      <c r="B62" s="32"/>
      <c r="C62" s="32"/>
      <c r="D62" s="32"/>
      <c r="E62" s="32"/>
      <c r="F62" s="32"/>
    </row>
    <row r="63" ht="15">
      <c r="A63" s="1"/>
      <c r="B63" s="32"/>
      <c r="C63" s="32"/>
      <c r="D63" s="32"/>
      <c r="E63" s="32"/>
      <c r="F63" s="32"/>
    </row>
    <row r="64" ht="15">
      <c r="A64" s="32"/>
      <c r="B64" s="32"/>
      <c r="C64" s="32"/>
      <c r="D64" s="32"/>
      <c r="E64" s="32"/>
      <c r="F64" s="32"/>
    </row>
    <row r="65" ht="15">
      <c r="A65" s="32"/>
      <c r="B65" s="32"/>
      <c r="C65" s="32"/>
      <c r="D65" s="32"/>
      <c r="E65" s="32"/>
      <c r="F65" s="32"/>
    </row>
  </sheetData>
  <mergeCells count="47">
    <mergeCell ref="F1:I1"/>
    <mergeCell ref="F2:I2"/>
    <mergeCell ref="F3:I3"/>
    <mergeCell ref="F4:I4"/>
    <mergeCell ref="F5:I5"/>
    <mergeCell ref="F6:I6"/>
    <mergeCell ref="A7:I7"/>
    <mergeCell ref="A8:A9"/>
    <mergeCell ref="B8:D9"/>
    <mergeCell ref="E8:E9"/>
    <mergeCell ref="F8:H9"/>
    <mergeCell ref="I8:I9"/>
    <mergeCell ref="B10:D10"/>
    <mergeCell ref="F10:H10"/>
    <mergeCell ref="B11:D11"/>
    <mergeCell ref="F11:H11"/>
    <mergeCell ref="B12:D12"/>
    <mergeCell ref="F12:H12"/>
    <mergeCell ref="B13:D13"/>
    <mergeCell ref="F13:H13"/>
    <mergeCell ref="B14:D14"/>
    <mergeCell ref="F14:H14"/>
    <mergeCell ref="B15:D15"/>
    <mergeCell ref="F15:H15"/>
    <mergeCell ref="A18:E18"/>
    <mergeCell ref="F18:I18"/>
    <mergeCell ref="A19:E19"/>
    <mergeCell ref="A20:E20"/>
    <mergeCell ref="F20:I20"/>
    <mergeCell ref="A21:B21"/>
    <mergeCell ref="F21:I21"/>
    <mergeCell ref="A24:B24"/>
    <mergeCell ref="F24:I24"/>
    <mergeCell ref="A27:B27"/>
    <mergeCell ref="F27:I27"/>
    <mergeCell ref="A30:B30"/>
    <mergeCell ref="F30:I30"/>
    <mergeCell ref="A33:B33"/>
    <mergeCell ref="F33:I33"/>
    <mergeCell ref="A36:B36"/>
    <mergeCell ref="F36:I36"/>
    <mergeCell ref="A39:B39"/>
    <mergeCell ref="F39:I39"/>
    <mergeCell ref="A42:B42"/>
    <mergeCell ref="F42:I42"/>
    <mergeCell ref="A46:I46"/>
    <mergeCell ref="A47:I47"/>
  </mergeCells>
  <printOptions headings="0" gridLines="0"/>
  <pageMargins left="0.78740199999999982" right="0.78740199999999982" top="1.1811020000000001" bottom="0.43307099999999998" header="0.31496099999999999" footer="0.31496099999999999"/>
  <pageSetup paperSize="9" scale="98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created xsi:type="dcterms:W3CDTF">2006-09-28T05:33:00Z</dcterms:created>
  <dcterms:modified xsi:type="dcterms:W3CDTF">2025-03-03T07:49:31Z</dcterms:modified>
  <cp:version>1048576</cp:version>
</cp:coreProperties>
</file>