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75" windowWidth="17715" windowHeight="10185" tabRatio="913" activeTab="1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ч" sheetId="6" r:id="rId10"/>
    <sheet name="примечания" sheetId="12" state="hidden" r:id="rId11"/>
  </sheets>
  <definedNames>
    <definedName name="_xlnm._FilterDatabase" localSheetId="1" hidden="1">'Раздел 1'!$A$38:$N$165</definedName>
    <definedName name="sub_110001" localSheetId="1">'Раздел 1'!$B$5</definedName>
    <definedName name="sub_110002" localSheetId="1">'Раздел 1'!$B$6</definedName>
    <definedName name="sub_11011" localSheetId="10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1'!$B$30</definedName>
    <definedName name="sub_111900" localSheetId="1">'Раздел 1'!$B$33</definedName>
    <definedName name="sub_111980" localSheetId="1">'Раздел 1'!$B$35</definedName>
    <definedName name="sub_111981" localSheetId="1">'Раздел 1'!$B$37</definedName>
    <definedName name="sub_112000" localSheetId="1">'Раздел 1'!$B$38</definedName>
    <definedName name="sub_112100" localSheetId="1">'Раздел 1'!$B$40</definedName>
    <definedName name="sub_112110" localSheetId="1">'Раздел 1'!$B$42</definedName>
    <definedName name="sub_112120" localSheetId="1">'Раздел 1'!$B$47</definedName>
    <definedName name="sub_112130" localSheetId="1">'Раздел 1'!$B$52</definedName>
    <definedName name="sub_112140" localSheetId="1">'Раздел 1'!$B$57</definedName>
    <definedName name="sub_112141" localSheetId="1">'Раздел 1'!$B$59</definedName>
    <definedName name="sub_112142" localSheetId="1">'Раздел 1'!$B$62</definedName>
    <definedName name="sub_112200" localSheetId="1">'Раздел 1'!$B$64</definedName>
    <definedName name="sub_112210" localSheetId="1">'Раздел 1'!$B$66</definedName>
    <definedName name="sub_112211" localSheetId="1">'Раздел 1'!$B$68</definedName>
    <definedName name="sub_112230" localSheetId="1">'Раздел 1'!$B$73</definedName>
    <definedName name="sub_112240" localSheetId="1">'Раздел 1'!$B$78</definedName>
    <definedName name="sub_112300" localSheetId="1">'Раздел 1'!$B$83</definedName>
    <definedName name="sub_112310" localSheetId="1">'Раздел 1'!$B$85</definedName>
    <definedName name="sub_112320" localSheetId="1">'Раздел 1'!$B$86</definedName>
    <definedName name="sub_112330" localSheetId="1">'Раздел 1'!$B$87</definedName>
    <definedName name="sub_112400" localSheetId="1">'Раздел 1'!$B$92</definedName>
    <definedName name="sub_112410" localSheetId="1">'Раздел 1'!$B$94</definedName>
    <definedName name="sub_112500" localSheetId="1">'Раздел 1'!$B$99</definedName>
    <definedName name="sub_112520" localSheetId="1">'Раздел 1'!$B$104</definedName>
    <definedName name="sub_112600" localSheetId="1">'Раздел 1'!$B$105</definedName>
    <definedName name="sub_112610" localSheetId="1">'Раздел 1'!$B$107</definedName>
    <definedName name="sub_112620" localSheetId="1">'Раздел 1'!$B$112</definedName>
    <definedName name="sub_112630" localSheetId="1">'Раздел 1'!$B$117</definedName>
    <definedName name="sub_112640" localSheetId="1">'Раздел 1'!$B$123</definedName>
    <definedName name="sub_112650" localSheetId="1">'Раздел 1'!$B$144</definedName>
    <definedName name="sub_112651" localSheetId="1">'Раздел 1'!$B$146</definedName>
    <definedName name="sub_112652" localSheetId="1">'Раздел 1'!$B$151</definedName>
    <definedName name="sub_113000" localSheetId="1">'Раздел 1'!$B$156</definedName>
    <definedName name="sub_113010" localSheetId="1">'Раздел 1'!$B$158</definedName>
    <definedName name="sub_113020" localSheetId="1">'Раздел 1'!$B$159</definedName>
    <definedName name="sub_113030" localSheetId="1">'Раздел 1'!$B$160</definedName>
    <definedName name="sub_114000" localSheetId="1">'Раздел 1'!$B$161</definedName>
    <definedName name="sub_114010" localSheetId="1">'Раздел 1'!$B$163</definedName>
    <definedName name="sub_121212" localSheetId="10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0">примечания!$A$45</definedName>
    <definedName name="sub_151515" localSheetId="10">примечания!$A$49</definedName>
    <definedName name="sub_161616" localSheetId="10">примечания!$A$51</definedName>
    <definedName name="sub_22" localSheetId="10">примечания!$A$3</definedName>
    <definedName name="sub_303" localSheetId="10">примечания!$A$5</definedName>
    <definedName name="sub_44" localSheetId="10">примечания!$A$13</definedName>
    <definedName name="sub_66" localSheetId="10">примечания!$A$19</definedName>
    <definedName name="sub_77" localSheetId="10">примечания!$A$23</definedName>
    <definedName name="sub_88" localSheetId="10">примечания!$A$26</definedName>
    <definedName name="_xlnm.Print_Area" localSheetId="3">'111'!$A$1:$DS$35</definedName>
    <definedName name="_xlnm.Print_Area" localSheetId="4">'112'!$A$1:$CB$52</definedName>
    <definedName name="_xlnm.Print_Area" localSheetId="6">'221, 223'!$A$1:$CB$44</definedName>
    <definedName name="_xlnm.Print_Area" localSheetId="7">'225,226'!$A$1:$CB$126</definedName>
    <definedName name="_xlnm.Print_Area" localSheetId="8">'310,340'!$A$1:$CB$140</definedName>
    <definedName name="_xlnm.Print_Area" localSheetId="9">проч!$A$1:$CB$58</definedName>
    <definedName name="_xlnm.Print_Area" localSheetId="1">'Раздел 1'!$A$1:$H$174</definedName>
    <definedName name="_xlnm.Print_Area" localSheetId="2">'Раздел 2'!$A$1:$H$50</definedName>
  </definedNames>
  <calcPr calcId="145621"/>
</workbook>
</file>

<file path=xl/calcChain.xml><?xml version="1.0" encoding="utf-8"?>
<calcChain xmlns="http://schemas.openxmlformats.org/spreadsheetml/2006/main">
  <c r="E128" i="2" l="1"/>
  <c r="BP24" i="7"/>
  <c r="E136" i="2"/>
  <c r="E135" i="2"/>
  <c r="BN104" i="10" l="1"/>
  <c r="BN94" i="10"/>
  <c r="E142" i="2"/>
  <c r="E141" i="2"/>
  <c r="E140" i="2"/>
  <c r="BN63" i="10"/>
  <c r="BN123" i="8"/>
  <c r="BC35" i="10"/>
  <c r="BC36" i="10"/>
  <c r="E89" i="2"/>
  <c r="BJ54" i="6"/>
  <c r="E143" i="2" l="1"/>
  <c r="A143" i="2"/>
  <c r="BE47" i="13" l="1"/>
  <c r="BB51" i="5"/>
  <c r="BF47" i="13" s="1"/>
  <c r="BE43" i="7" s="1"/>
  <c r="F51" i="5"/>
  <c r="K47" i="13" s="1"/>
  <c r="E43" i="7" s="1"/>
  <c r="CA34" i="4"/>
  <c r="S34" i="4"/>
  <c r="G126" i="2"/>
  <c r="G132" i="2"/>
  <c r="F132" i="2"/>
  <c r="F126" i="2"/>
  <c r="BE125" i="8" l="1"/>
  <c r="BI139" i="10" s="1"/>
  <c r="BG57" i="6" s="1"/>
  <c r="F125" i="8"/>
  <c r="H139" i="10" s="1"/>
  <c r="E57" i="6" s="1"/>
  <c r="E129" i="2"/>
  <c r="BN20" i="8"/>
  <c r="E48" i="2"/>
  <c r="BP13" i="7" l="1"/>
  <c r="BE46" i="5"/>
  <c r="BN109" i="8" l="1"/>
  <c r="E139" i="2" s="1"/>
  <c r="BN94" i="8"/>
  <c r="E138" i="2" s="1"/>
  <c r="AU36" i="7"/>
  <c r="AU38" i="7"/>
  <c r="AU34" i="7"/>
  <c r="F117" i="2" l="1"/>
  <c r="G117" i="2"/>
  <c r="H117" i="2"/>
  <c r="BN80" i="8"/>
  <c r="G123" i="2"/>
  <c r="F123" i="2"/>
  <c r="BN37" i="10"/>
  <c r="BN66" i="8"/>
  <c r="E121" i="2" s="1"/>
  <c r="G176" i="2"/>
  <c r="G180" i="2" s="1"/>
  <c r="BN36" i="8"/>
  <c r="AJ21" i="5"/>
  <c r="F177" i="2"/>
  <c r="F179" i="2" s="1"/>
  <c r="G177" i="2"/>
  <c r="G179" i="2" s="1"/>
  <c r="BC125" i="10"/>
  <c r="BC124" i="10"/>
  <c r="G167" i="2"/>
  <c r="BC134" i="10"/>
  <c r="BN136" i="10"/>
  <c r="E134" i="2" s="1"/>
  <c r="BC113" i="10"/>
  <c r="BN115" i="10"/>
  <c r="E132" i="2" s="1"/>
  <c r="AG17" i="4"/>
  <c r="DF17" i="4" s="1"/>
  <c r="E117" i="2" l="1"/>
  <c r="F176" i="2"/>
  <c r="F180" i="2" s="1"/>
  <c r="BN25" i="10" l="1"/>
  <c r="BJ44" i="6"/>
  <c r="E88" i="2" s="1"/>
  <c r="E87" i="2" s="1"/>
  <c r="BJ34" i="6"/>
  <c r="E86" i="2" s="1"/>
  <c r="BN73" i="10"/>
  <c r="BN126" i="10"/>
  <c r="E133" i="2" s="1"/>
  <c r="BN85" i="10"/>
  <c r="BN49" i="10"/>
  <c r="BN52" i="8"/>
  <c r="E131" i="2" s="1"/>
  <c r="BP23" i="5" l="1"/>
  <c r="BP48" i="5"/>
  <c r="G31" i="3" l="1"/>
  <c r="BJ24" i="6" l="1"/>
  <c r="E85" i="2" s="1"/>
  <c r="E83" i="2" s="1"/>
  <c r="BP36" i="5"/>
  <c r="BP11" i="5"/>
  <c r="AG29" i="4"/>
  <c r="DF29" i="4" s="1"/>
  <c r="AG28" i="4"/>
  <c r="DF28" i="4" s="1"/>
  <c r="AG16" i="4"/>
  <c r="DF16" i="4" s="1"/>
  <c r="AG15" i="4"/>
  <c r="DF15" i="4" s="1"/>
  <c r="AG14" i="4"/>
  <c r="DF14" i="4" s="1"/>
  <c r="AG13" i="4"/>
  <c r="DF13" i="4" s="1"/>
  <c r="F11" i="2"/>
  <c r="G11" i="2"/>
  <c r="E11" i="2"/>
  <c r="J15" i="1"/>
  <c r="DF31" i="4" l="1"/>
  <c r="DU31" i="4" s="1"/>
  <c r="DU32" i="4" s="1"/>
  <c r="DF18" i="4"/>
  <c r="H30" i="2"/>
  <c r="H23" i="2"/>
  <c r="E44" i="2" l="1"/>
  <c r="DU19" i="4"/>
  <c r="DU20" i="4" s="1"/>
  <c r="BE12" i="13"/>
  <c r="E43" i="2"/>
  <c r="BE33" i="13"/>
  <c r="H21" i="2"/>
  <c r="H7" i="2" s="1"/>
  <c r="F22" i="3"/>
  <c r="G22" i="3"/>
  <c r="H22" i="3"/>
  <c r="E22" i="3"/>
  <c r="F13" i="3"/>
  <c r="G13" i="3"/>
  <c r="H13" i="3"/>
  <c r="F17" i="3"/>
  <c r="G17" i="3"/>
  <c r="G11" i="3" s="1"/>
  <c r="G5" i="3" s="1"/>
  <c r="H17" i="3"/>
  <c r="E17" i="3"/>
  <c r="E13" i="3"/>
  <c r="F163" i="2"/>
  <c r="F161" i="2" s="1"/>
  <c r="G163" i="2"/>
  <c r="E163" i="2"/>
  <c r="E161" i="2" s="1"/>
  <c r="G161" i="2"/>
  <c r="F156" i="2"/>
  <c r="G156" i="2"/>
  <c r="E156" i="2"/>
  <c r="F144" i="2"/>
  <c r="G144" i="2"/>
  <c r="E144" i="2"/>
  <c r="F112" i="2"/>
  <c r="G112" i="2"/>
  <c r="E112" i="2"/>
  <c r="F107" i="2"/>
  <c r="G107" i="2"/>
  <c r="E107" i="2"/>
  <c r="F99" i="2"/>
  <c r="G99" i="2"/>
  <c r="E99" i="2"/>
  <c r="F94" i="2"/>
  <c r="F92" i="2" s="1"/>
  <c r="G94" i="2"/>
  <c r="G92" i="2" s="1"/>
  <c r="E94" i="2"/>
  <c r="E92" i="2" s="1"/>
  <c r="F87" i="2"/>
  <c r="F83" i="2" s="1"/>
  <c r="G87" i="2"/>
  <c r="G83" i="2" s="1"/>
  <c r="F78" i="2"/>
  <c r="G78" i="2"/>
  <c r="E78" i="2"/>
  <c r="F73" i="2"/>
  <c r="G73" i="2"/>
  <c r="E73" i="2"/>
  <c r="BQ12" i="13" l="1"/>
  <c r="BQ11" i="13" s="1"/>
  <c r="E42" i="2"/>
  <c r="BE21" i="13"/>
  <c r="BQ21" i="13" s="1"/>
  <c r="BE16" i="13"/>
  <c r="BQ16" i="13" s="1"/>
  <c r="BE19" i="13"/>
  <c r="BQ19" i="13" s="1"/>
  <c r="F105" i="2"/>
  <c r="G105" i="2"/>
  <c r="BE42" i="13"/>
  <c r="BQ42" i="13" s="1"/>
  <c r="BE37" i="13"/>
  <c r="BQ37" i="13" s="1"/>
  <c r="BQ33" i="13"/>
  <c r="BQ32" i="13" s="1"/>
  <c r="BE40" i="13"/>
  <c r="BQ40" i="13" s="1"/>
  <c r="H11" i="3"/>
  <c r="H5" i="3" s="1"/>
  <c r="F11" i="3"/>
  <c r="F5" i="3" s="1"/>
  <c r="E11" i="3"/>
  <c r="E5" i="3" s="1"/>
  <c r="F35" i="2"/>
  <c r="F33" i="2" s="1"/>
  <c r="G35" i="2"/>
  <c r="G33" i="2" s="1"/>
  <c r="H35" i="2"/>
  <c r="H33" i="2" s="1"/>
  <c r="E35" i="2"/>
  <c r="E33" i="2" s="1"/>
  <c r="BQ14" i="13" l="1"/>
  <c r="BQ35" i="13"/>
  <c r="H66" i="2"/>
  <c r="G66" i="2"/>
  <c r="G64" i="2" s="1"/>
  <c r="F66" i="2"/>
  <c r="F64" i="2" s="1"/>
  <c r="E66" i="2"/>
  <c r="E64" i="2" s="1"/>
  <c r="F57" i="2"/>
  <c r="G57" i="2"/>
  <c r="F52" i="2"/>
  <c r="G52" i="2"/>
  <c r="E52" i="2"/>
  <c r="E47" i="2"/>
  <c r="F47" i="2"/>
  <c r="G47" i="2"/>
  <c r="F42" i="2"/>
  <c r="G42" i="2"/>
  <c r="F30" i="2"/>
  <c r="G30" i="2"/>
  <c r="E30" i="2"/>
  <c r="F23" i="2"/>
  <c r="G23" i="2"/>
  <c r="E23" i="2"/>
  <c r="BQ23" i="13" l="1"/>
  <c r="BQ44" i="13"/>
  <c r="E60" i="2" s="1"/>
  <c r="G21" i="2"/>
  <c r="G7" i="2" s="1"/>
  <c r="E21" i="2"/>
  <c r="E7" i="2" s="1"/>
  <c r="F21" i="2"/>
  <c r="F7" i="2" s="1"/>
  <c r="F40" i="2"/>
  <c r="F38" i="2" s="1"/>
  <c r="G40" i="2"/>
  <c r="G38" i="2" s="1"/>
  <c r="G6" i="2" s="1"/>
  <c r="BN15" i="10"/>
  <c r="E127" i="2"/>
  <c r="E126" i="2"/>
  <c r="BP40" i="7"/>
  <c r="E130" i="2"/>
  <c r="E125" i="2" l="1"/>
  <c r="E123" i="2" s="1"/>
  <c r="E105" i="2" s="1"/>
  <c r="E61" i="2"/>
  <c r="E57" i="2" s="1"/>
  <c r="E40" i="2" s="1"/>
  <c r="E177" i="2"/>
  <c r="E179" i="2" s="1"/>
  <c r="F6" i="2"/>
  <c r="A20" i="1"/>
  <c r="E176" i="2" l="1"/>
  <c r="E180" i="2" s="1"/>
  <c r="E38" i="2"/>
  <c r="E6" i="2" s="1"/>
</calcChain>
</file>

<file path=xl/sharedStrings.xml><?xml version="1.0" encoding="utf-8"?>
<sst xmlns="http://schemas.openxmlformats.org/spreadsheetml/2006/main" count="1127" uniqueCount="424">
  <si>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</si>
  <si>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</si>
  <si>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</si>
  <si>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</si>
  <si>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</si>
  <si>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</si>
  <si>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</si>
  <si>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</si>
  <si>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</si>
  <si>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</si>
  <si>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</si>
  <si>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</si>
  <si>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</si>
  <si>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</si>
  <si>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</si>
  <si>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</si>
  <si>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</si>
  <si>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</si>
  <si>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</si>
  <si>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</si>
  <si>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</si>
  <si>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</si>
  <si>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</si>
  <si>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</si>
  <si>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</si>
  <si>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</si>
  <si>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</si>
  <si>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</si>
  <si>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</si>
  <si>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</si>
  <si>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</si>
  <si>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</si>
  <si>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</si>
  <si>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</si>
  <si>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</si>
  <si>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</si>
  <si>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</si>
  <si>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</si>
  <si>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</si>
  <si>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</si>
  <si>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</si>
  <si>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</si>
  <si>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</si>
  <si>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</si>
  <si>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</si>
  <si>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</si>
  <si>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</si>
  <si>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</si>
  <si>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</si>
  <si>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</si>
  <si>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</si>
  <si>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</si>
  <si>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</si>
  <si>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</si>
  <si>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</si>
  <si>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</si>
  <si>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</si>
  <si>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</si>
  <si>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</si>
  <si>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</si>
  <si>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</si>
  <si>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</si>
  <si>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</si>
  <si>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</si>
  <si>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</si>
  <si>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</si>
  <si>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</si>
  <si>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</si>
  <si>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</si>
  <si>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</si>
  <si>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</si>
  <si>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</si>
  <si>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</si>
  <si>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</si>
  <si>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</si>
  <si>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</si>
  <si>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</si>
  <si>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</si>
  <si>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</si>
  <si>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</si>
  <si>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</si>
  <si>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</si>
  <si>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</si>
  <si>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</si>
  <si>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</si>
  <si>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</si>
  <si>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</si>
  <si>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</si>
  <si>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</si>
  <si>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</si>
  <si>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</si>
  <si>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</si>
  <si>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</si>
  <si>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</si>
  <si>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</si>
  <si>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</si>
  <si>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</si>
  <si>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</si>
  <si>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</si>
  <si>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</si>
  <si>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</si>
  <si>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</si>
  <si>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</si>
  <si>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</si>
  <si>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</si>
  <si>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</si>
  <si>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</si>
  <si>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</si>
  <si>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</si>
  <si>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</si>
  <si>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</si>
  <si>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</si>
  <si>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</si>
  <si>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</si>
  <si>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</si>
  <si>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</si>
  <si>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</si>
  <si>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</si>
  <si>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</si>
  <si>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</si>
  <si>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</si>
  <si>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</si>
  <si>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</si>
  <si>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</si>
  <si>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</si>
  <si>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</si>
  <si>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</si>
  <si>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</si>
  <si>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</si>
  <si>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</si>
  <si>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</si>
  <si>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</si>
  <si>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</si>
  <si>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</si>
  <si>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</si>
  <si>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</si>
  <si>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</si>
  <si>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</si>
  <si>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</si>
  <si>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</si>
  <si>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</si>
  <si>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</si>
  <si>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</si>
  <si>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</si>
  <si>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</si>
  <si>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</si>
  <si>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</si>
  <si>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</si>
  <si>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</si>
  <si>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</si>
  <si>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</si>
  <si>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</si>
  <si>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</si>
  <si>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</si>
  <si>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</si>
  <si>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</si>
  <si>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</si>
  <si>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</si>
  <si>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</si>
  <si>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</si>
  <si>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</si>
  <si>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</si>
  <si>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</si>
  <si>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</si>
  <si>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</si>
  <si>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</si>
  <si>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</si>
  <si>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</si>
  <si>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</si>
  <si>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</si>
  <si>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</si>
  <si>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</si>
  <si>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</si>
  <si>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</si>
  <si>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</si>
  <si>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</si>
  <si>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</si>
  <si>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</si>
  <si>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</si>
  <si>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</si>
  <si>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</si>
  <si>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</si>
  <si>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</si>
  <si>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</si>
  <si>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</si>
  <si>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</si>
  <si>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</si>
  <si>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</si>
  <si>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</si>
  <si>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</si>
  <si>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</si>
  <si>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</si>
  <si>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</si>
  <si>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</si>
  <si>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</si>
  <si>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</si>
  <si>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</si>
  <si>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</si>
  <si>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</si>
  <si>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</si>
  <si>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</si>
  <si>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</si>
  <si>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</si>
  <si>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</si>
  <si>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</si>
  <si>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</si>
  <si>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</si>
  <si>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</si>
  <si>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</si>
  <si>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</si>
  <si>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</si>
  <si>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</si>
  <si>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</si>
  <si>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</si>
  <si>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</si>
  <si>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</si>
  <si>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</si>
  <si>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</si>
  <si>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</si>
  <si>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</si>
  <si>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</si>
  <si>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Тепло (Гкал)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</si>
  <si>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</si>
  <si>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</si>
  <si>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</si>
  <si>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</si>
  <si>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</si>
  <si>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</si>
  <si>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</si>
  <si>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</si>
  <si>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</si>
  <si>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</si>
  <si>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</si>
  <si>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</si>
  <si>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</si>
  <si>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</si>
  <si>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</si>
  <si>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</si>
  <si>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</si>
  <si>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</si>
  <si>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</si>
  <si>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</si>
  <si>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</si>
  <si>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</si>
  <si>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</si>
  <si>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</si>
  <si>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</si>
  <si>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</si>
  <si>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</si>
  <si>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</si>
  <si>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</si>
  <si>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</si>
  <si>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</si>
  <si>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</si>
  <si>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t>Остаток средств на начало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</si>
  <si>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</si>
  <si>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6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</si>
  <si>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</si>
  <si>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t>Выплаты, уменьшающие доход,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</si>
  <si>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</si>
  <si>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</si>
  <si>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</si>
  <si>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9</t>
    </r>
  </si>
  <si>
    <r>
      <t>Код по бюджетной классификации Российской Федерации</t>
    </r>
    <r>
      <rPr>
        <u/>
        <vertAlign val="superscript"/>
        <sz val="11"/>
        <color theme="10"/>
        <rFont val="Calibri"/>
        <family val="2"/>
        <charset val="204"/>
        <scheme val="minor"/>
      </rPr>
      <t>3</t>
    </r>
  </si>
  <si>
    <r>
      <t>Аналитический код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4 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</si>
  <si>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</si>
  <si>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</si>
  <si>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</si>
  <si>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</si>
  <si>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</si>
  <si>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</si>
  <si>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</si>
  <si>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</si>
  <si>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</si>
  <si>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</si>
  <si>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</si>
  <si>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</si>
  <si>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</si>
  <si>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</si>
  <si>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</si>
  <si>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</si>
  <si>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</si>
  <si>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</si>
  <si>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</si>
  <si>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</si>
  <si>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</si>
  <si>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</si>
  <si>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</si>
  <si>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</si>
  <si>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</si>
  <si>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</si>
  <si>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 xml:space="preserve"> финансово-хозяйственной деятельности на 2020 год</t>
  </si>
  <si>
    <r>
      <t>(на 2020 год и плановый период 2021 и 2022 годов</t>
    </r>
    <r>
      <rPr>
        <b/>
        <sz val="14"/>
        <color theme="1"/>
        <rFont val="Times New Roman"/>
        <family val="1"/>
        <charset val="204"/>
      </rPr>
      <t>)</t>
    </r>
  </si>
  <si>
    <t xml:space="preserve"> Управление образования администрации  муниципального образования Новокубанский район</t>
  </si>
  <si>
    <t>на 2020 г. текущий финансовый год</t>
  </si>
  <si>
    <t>на 2021 г. первый год планового периода</t>
  </si>
  <si>
    <t>на 2022 г. второй год планового периода</t>
  </si>
  <si>
    <t>спонсорские</t>
  </si>
  <si>
    <t>макулатура+ металлолом</t>
  </si>
  <si>
    <t>род плата</t>
  </si>
  <si>
    <t>платные услуги</t>
  </si>
  <si>
    <t xml:space="preserve">мун </t>
  </si>
  <si>
    <t>край</t>
  </si>
  <si>
    <t>Заработная плата АУП</t>
  </si>
  <si>
    <t>Заработная плата пед персонал</t>
  </si>
  <si>
    <t>Заработная плата служищих</t>
  </si>
  <si>
    <t>Заработная плата МОП</t>
  </si>
  <si>
    <t>1. Расчеты (обоснования) выплат персоналу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</si>
  <si>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</si>
  <si>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</si>
  <si>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</si>
  <si>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</si>
  <si>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</si>
  <si>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2. Расчеты (обоснования) выплат персоналу при направлении в служебные командировки</t>
  </si>
  <si>
    <t>3. Расчеты (обоснования) выплат персоналу по уходу за ребенком</t>
  </si>
  <si>
    <t>Расчет (обоснование) расходов на оплату услуг связи</t>
  </si>
  <si>
    <t>Услуги связи</t>
  </si>
  <si>
    <t>Интернет</t>
  </si>
  <si>
    <t>6. Расчет (обоснование) расходов на оплату коммунальных услуг</t>
  </si>
  <si>
    <t>8. Расчет (обоснование) расходов на оплату прочих работ, услуг</t>
  </si>
  <si>
    <t>11. Расчет (обоснование) расходов на уплату налогов, сборов и иных платежей</t>
  </si>
  <si>
    <r>
      <t>расходы на закупку товаров, работ, услуг, всего</t>
    </r>
    <r>
      <rPr>
        <b/>
        <u/>
        <vertAlign val="superscript"/>
        <sz val="11"/>
        <color theme="10"/>
        <rFont val="Calibri"/>
        <family val="2"/>
        <charset val="204"/>
        <scheme val="minor"/>
      </rPr>
      <t>7</t>
    </r>
  </si>
  <si>
    <t>,</t>
  </si>
  <si>
    <t>вывоз ТБО</t>
  </si>
  <si>
    <t>дератизация</t>
  </si>
  <si>
    <t>ТО АПС</t>
  </si>
  <si>
    <t>поверка счетчика</t>
  </si>
  <si>
    <t>охрана тревожной кнопки</t>
  </si>
  <si>
    <t>услуги в области ИТ</t>
  </si>
  <si>
    <t xml:space="preserve">обучение </t>
  </si>
  <si>
    <t>Транспортный налог</t>
  </si>
  <si>
    <t>925 0702 01 1 02 60860 111 211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</si>
  <si>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 (краевой бюджет)</t>
  </si>
  <si>
    <t>5</t>
  </si>
  <si>
    <t>Стимулированиеотдельных категорий</t>
  </si>
  <si>
    <t>Субсидия на выполнение муниципального задания (краевой бюджет);</t>
  </si>
  <si>
    <t>итого мун</t>
  </si>
  <si>
    <t>итого край</t>
  </si>
  <si>
    <t>925 0702 01 1 02 60860 244 310</t>
  </si>
  <si>
    <t>учебники</t>
  </si>
  <si>
    <t>925 0702 01 1 02 60860 244 346</t>
  </si>
  <si>
    <t>приобртение компьбтерной техники</t>
  </si>
  <si>
    <t>монитор</t>
  </si>
  <si>
    <t>системный блок</t>
  </si>
  <si>
    <t>925 0702 01 1 02 60860 244 349</t>
  </si>
  <si>
    <t>специальные бланки</t>
  </si>
  <si>
    <t>925 0702 01 1 02 00590 111 211</t>
  </si>
  <si>
    <t>Средства от приносящей доход деятельности (внебюджетные источники);</t>
  </si>
  <si>
    <t>925 0702 01 1 02 00590 112 226</t>
  </si>
  <si>
    <t>3. Расчеты (обоснования) страховых взносов на обязательное страхование в Пенсионный</t>
  </si>
  <si>
    <t>4. Расчет (обоснование) расходов на закупку товаров, работ, услуг</t>
  </si>
  <si>
    <t>5. Расчет (обоснование) расходов на оплату работ, услуг по содержанию имущества</t>
  </si>
  <si>
    <t>6. Расчет (обоснование) расходов на приобретение основных средств,</t>
  </si>
  <si>
    <t>7. Расчеты (обоснования) расходов на социальные и иные выплаты населению</t>
  </si>
  <si>
    <t>925 0702 01 1 01 00590 853 291</t>
  </si>
  <si>
    <t>925 0702 01 1 02 00590 851 291</t>
  </si>
  <si>
    <t>925 0702 01 1 021 00590 852 291</t>
  </si>
  <si>
    <t>925 0702 01 1 02 60860 244 221</t>
  </si>
  <si>
    <t>925 0702 01 1 02 00590 244 223</t>
  </si>
  <si>
    <t>925 0702 01 1 02 00590 244 225</t>
  </si>
  <si>
    <t>925 0702 01 1 02 00590 244 226</t>
  </si>
  <si>
    <t>925 0702 01 1 02 00590 244 310</t>
  </si>
  <si>
    <t>925 0702 01 1 02 00590 244 343</t>
  </si>
  <si>
    <t>Субсидия на выполнение муниципального задания( муниципальный бюджет)</t>
  </si>
  <si>
    <t>Субсидия на выполнение муниципального задания( краевой  бюджет)</t>
  </si>
  <si>
    <t>925 0702 01 1 02 60860 244 226</t>
  </si>
  <si>
    <t>Субсидии на ины цели</t>
  </si>
  <si>
    <t>Субсидии на иные цели</t>
  </si>
  <si>
    <t>925 0702 01 1 02 09010 244 310 (приобретение движимого имущесва)</t>
  </si>
  <si>
    <t>МЦП "Рзвитие образоваия…" (подготовка проектно сметной докментации...);</t>
  </si>
  <si>
    <t>925 0702 01 1 02 10220 243 226</t>
  </si>
  <si>
    <t>сметная документация</t>
  </si>
  <si>
    <t>МЦП "Рзвитие образоваия…" (приобретение движимого имущества...);</t>
  </si>
  <si>
    <t>МЦП "Рзвитие образоваия…" (капитальный ремонт и благоустройтво територии);</t>
  </si>
  <si>
    <t>МЦП "Рзвитие образоваия…" (подготовка проектно сметной документации...);</t>
  </si>
  <si>
    <t>медицинский осмотр</t>
  </si>
  <si>
    <t>периодическая подписка</t>
  </si>
  <si>
    <t>поверка весов</t>
  </si>
  <si>
    <t>развивающий материал</t>
  </si>
  <si>
    <t>МЦП "Обеспечение безопасности населения" (противопожарные мероприятия);</t>
  </si>
  <si>
    <t>925 0702 06 2 00 10140 244 225 (противопожарные мероприятия)</t>
  </si>
  <si>
    <t>техническое обслуживание системы Стрелец-мониторинг</t>
  </si>
  <si>
    <t>МЦП "Обеспечение безопасности населения" (антитеррористические мероприятия);</t>
  </si>
  <si>
    <t>физическая охрана</t>
  </si>
  <si>
    <t>925 0702 01 1 02 00590 244 310 (сп/сч)</t>
  </si>
  <si>
    <t>925 0702 01 1 02 00590 244 346</t>
  </si>
  <si>
    <t>925 0701 06 3 00 10150 244 226 (антитеррористические мероприятия)</t>
  </si>
  <si>
    <t>Лазирская Г.В.</t>
  </si>
  <si>
    <t>МУНИЦИПАЛЬНОЕ ОБЩЕОБРАЗОВАТЕЛЬНОЕ АВТОНОМНОЕ УЧРЕЖДЕНИЕ СРЕДНЯЯ ОБЩЕОБРАЗОВАТЕЛЬНАЯ ШКОЛА № 4 ИМ.А.И.МИРГОРОДСКОГО Г.НОВОКУБАНСКА МУНИЦИПАЛЬНОГО ОБРАЗОВАНИЯ НОВОКУБАНСКИЙ РАЙОН</t>
  </si>
  <si>
    <t>МОАУСОШ №4</t>
  </si>
  <si>
    <t>лицензия: Базовый пакет ПО Microsoft</t>
  </si>
  <si>
    <t>обучение</t>
  </si>
  <si>
    <t>Огнезащитная обработка деревянных конструкций</t>
  </si>
  <si>
    <t>проверка гидранта</t>
  </si>
  <si>
    <t>контрольно-измерительные работы</t>
  </si>
  <si>
    <t>обслуживание видеонаблюдения</t>
  </si>
  <si>
    <t>ремонт холодильного оборудования</t>
  </si>
  <si>
    <t>заправка картриджей</t>
  </si>
  <si>
    <t>приобретение ОС</t>
  </si>
  <si>
    <t>устройство сан.узла для инвалидов</t>
  </si>
  <si>
    <t>925 0702 01 1 02 09020 243 225</t>
  </si>
  <si>
    <t>приобретение оборудования</t>
  </si>
  <si>
    <t>Шангина Н.С.</t>
  </si>
  <si>
    <t>Костенко К.С.</t>
  </si>
  <si>
    <t>Директор МАУСОШ №4 им. А.И.Миргородского</t>
  </si>
  <si>
    <t>МЦП "Рзвитие образоваия…" (Стимулирование отдельных категорий работников муниципальных учреждений  (местный бюджет));</t>
  </si>
  <si>
    <t>925 0702 01 1 02 60860 112 226</t>
  </si>
  <si>
    <t>925 0702 01 1 02 60860 112 266</t>
  </si>
  <si>
    <t>925 0702 01 1 02 00590 112 266</t>
  </si>
  <si>
    <t>925 0702 01 1 01 00590 853 295</t>
  </si>
  <si>
    <t>Штраф</t>
  </si>
  <si>
    <t>приобретение материальных запасов</t>
  </si>
  <si>
    <t>Составление отчета 2ТП отходы</t>
  </si>
  <si>
    <t>МЦП "Рзвитие образоваия…" (ЕГЭ краевой);</t>
  </si>
  <si>
    <t>Онлайн видеонаблюдение</t>
  </si>
  <si>
    <t>925 0702 01102 62500 244 226 (ЕГЭ краевой)</t>
  </si>
  <si>
    <t>925 0702 01102 62500 244 310,346 (ЕГЭ краевой)</t>
  </si>
  <si>
    <t>Приобретение ИБП</t>
  </si>
  <si>
    <t>Приобретение картриджей, бумаги, мониторов</t>
  </si>
  <si>
    <t>925 0702 01 1 02 00590 244 346 (пожертвования)</t>
  </si>
  <si>
    <t>925 0702 01 1 02 00590 244 346 (предпринимательская деятельность)</t>
  </si>
  <si>
    <t>Вывоз ТКО</t>
  </si>
  <si>
    <t>Пожертвования (внебюджетные источники);</t>
  </si>
  <si>
    <t>925 0702 01 1 02 00590 244 221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</si>
</sst>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F800]dddd\,\ mmmm\ dd\,\ yyyy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u/>
      <vertAlign val="superscript"/>
      <sz val="11"/>
      <color theme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7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4" fontId="7" fillId="2" borderId="3" xfId="0" applyNumberFormat="1" applyFont="1" applyFill="1" applyBorder="1" applyAlignment="1">
      <alignment horizontal="center" vertical="center" wrapText="1"/>
    </xf>
    <xf numFmtId="0" fontId="17" fillId="2" borderId="3" xfId="3" applyFill="1" applyBorder="1" applyAlignment="1">
      <alignment horizontal="left" vertical="center" wrapText="1"/>
    </xf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5" borderId="0" xfId="0" applyFont="1" applyFill="1"/>
    <xf numFmtId="0" fontId="24" fillId="2" borderId="0" xfId="0" applyFont="1" applyFill="1"/>
    <xf numFmtId="0" fontId="24" fillId="0" borderId="0" xfId="0" applyFont="1" applyBorder="1" applyAlignment="1"/>
    <xf numFmtId="0" fontId="24" fillId="0" borderId="0" xfId="0" applyFont="1" applyBorder="1"/>
    <xf numFmtId="4" fontId="7" fillId="0" borderId="3" xfId="0" applyNumberFormat="1" applyFont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4" fontId="30" fillId="0" borderId="3" xfId="0" applyNumberFormat="1" applyFont="1" applyBorder="1" applyAlignment="1">
      <alignment horizontal="center" vertical="center" wrapText="1"/>
    </xf>
    <xf numFmtId="43" fontId="14" fillId="0" borderId="0" xfId="1" applyFont="1" applyBorder="1" applyAlignment="1">
      <alignment horizontal="right"/>
    </xf>
    <xf numFmtId="0" fontId="3" fillId="0" borderId="1" xfId="0" applyFont="1" applyBorder="1" applyAlignment="1"/>
    <xf numFmtId="0" fontId="7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7" fillId="5" borderId="3" xfId="3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9" fillId="5" borderId="0" xfId="0" applyFont="1" applyFill="1"/>
    <xf numFmtId="0" fontId="26" fillId="5" borderId="0" xfId="0" applyFont="1" applyFill="1"/>
    <xf numFmtId="0" fontId="3" fillId="3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3" xfId="3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43" fontId="14" fillId="0" borderId="11" xfId="1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0" fontId="31" fillId="0" borderId="0" xfId="0" applyFont="1" applyBorder="1" applyAlignment="1">
      <alignment horizontal="center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43" fontId="6" fillId="0" borderId="11" xfId="0" applyNumberFormat="1" applyFont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7" workbookViewId="0">
      <selection activeCell="N27" sqref="N27:O27"/>
    </sheetView>
  </sheetViews>
  <sheetFormatPr defaultRowHeight="15" x14ac:dyDescent="0.25"/>
  <sheetData>
    <row r="1" spans="9:15" ht="15" hidden="1" customHeight="1" x14ac:dyDescent="0.3">
      <c r="I1" s="2"/>
      <c r="J1" s="110" t="s">
        <v>0</v>
      </c>
      <c r="K1" s="110"/>
      <c r="L1" s="110"/>
      <c r="M1" s="110"/>
      <c r="N1" s="110"/>
      <c r="O1" s="110"/>
    </row>
    <row r="2" spans="9:15" ht="15" hidden="1" customHeight="1" x14ac:dyDescent="0.3">
      <c r="I2" s="2"/>
      <c r="J2" s="110" t="s">
        <v>1</v>
      </c>
      <c r="K2" s="110"/>
      <c r="L2" s="110"/>
      <c r="M2" s="110"/>
      <c r="N2" s="110"/>
      <c r="O2" s="110"/>
    </row>
    <row r="3" spans="9:15" ht="15" hidden="1" customHeight="1" x14ac:dyDescent="0.3">
      <c r="I3" s="2"/>
      <c r="J3" s="110"/>
      <c r="K3" s="110"/>
      <c r="L3" s="110"/>
      <c r="M3" s="110"/>
      <c r="N3" s="110"/>
      <c r="O3" s="110"/>
    </row>
    <row r="4" spans="9:15" ht="15" hidden="1" customHeight="1" x14ac:dyDescent="0.3">
      <c r="I4" s="2"/>
      <c r="J4" s="110"/>
      <c r="K4" s="110"/>
      <c r="L4" s="110"/>
      <c r="M4" s="110"/>
      <c r="N4" s="110"/>
      <c r="O4" s="110"/>
    </row>
    <row r="5" spans="9:15" ht="15" hidden="1" customHeight="1" x14ac:dyDescent="0.3">
      <c r="I5" s="2"/>
      <c r="J5" s="110"/>
      <c r="K5" s="110"/>
      <c r="L5" s="110"/>
      <c r="M5" s="110"/>
      <c r="N5" s="110"/>
      <c r="O5" s="110"/>
    </row>
    <row r="6" spans="9:15" ht="15" hidden="1" customHeight="1" x14ac:dyDescent="0.3">
      <c r="I6" s="2"/>
      <c r="J6" s="110"/>
      <c r="K6" s="110"/>
      <c r="L6" s="110"/>
      <c r="M6" s="110"/>
      <c r="N6" s="110"/>
      <c r="O6" s="110"/>
    </row>
    <row r="8" spans="9:15" ht="18.75" x14ac:dyDescent="0.3">
      <c r="J8" s="112" t="s">
        <v>2</v>
      </c>
      <c r="K8" s="112"/>
      <c r="L8" s="112"/>
      <c r="M8" s="112"/>
      <c r="N8" s="112"/>
      <c r="O8" s="112"/>
    </row>
    <row r="9" spans="9:15" ht="9" customHeight="1" x14ac:dyDescent="0.25"/>
    <row r="10" spans="9:15" ht="16.5" x14ac:dyDescent="0.25">
      <c r="J10" s="113" t="s">
        <v>404</v>
      </c>
      <c r="K10" s="113"/>
      <c r="L10" s="113"/>
      <c r="M10" s="113"/>
      <c r="N10" s="113"/>
      <c r="O10" s="113"/>
    </row>
    <row r="11" spans="9:15" x14ac:dyDescent="0.25">
      <c r="J11" s="114" t="s">
        <v>3</v>
      </c>
      <c r="K11" s="114"/>
      <c r="L11" s="114"/>
      <c r="M11" s="114"/>
      <c r="N11" s="114"/>
      <c r="O11" s="114"/>
    </row>
    <row r="12" spans="9:15" ht="36.75" customHeight="1" x14ac:dyDescent="0.3">
      <c r="J12" s="3"/>
      <c r="K12" s="3"/>
      <c r="L12" s="3"/>
      <c r="M12" s="96" t="s">
        <v>387</v>
      </c>
      <c r="N12" s="3"/>
      <c r="O12" s="3"/>
    </row>
    <row r="13" spans="9:15" x14ac:dyDescent="0.25">
      <c r="J13" s="115" t="s">
        <v>4</v>
      </c>
      <c r="K13" s="115"/>
      <c r="L13" s="115"/>
      <c r="M13" s="115"/>
      <c r="N13" s="115"/>
      <c r="O13" s="115"/>
    </row>
    <row r="15" spans="9:15" ht="18.75" x14ac:dyDescent="0.25">
      <c r="J15" s="116">
        <f>N26</f>
        <v>43908</v>
      </c>
      <c r="K15" s="116"/>
      <c r="L15" s="116"/>
      <c r="M15" s="116"/>
      <c r="N15" s="116"/>
      <c r="O15" s="116"/>
    </row>
    <row r="17" spans="1:15" ht="18.75" x14ac:dyDescent="0.3">
      <c r="A17" s="111" t="s">
        <v>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1:15" ht="18.75" x14ac:dyDescent="0.3">
      <c r="A18" s="111" t="s">
        <v>291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ht="18.75" x14ac:dyDescent="0.3">
      <c r="A19" s="111" t="s">
        <v>292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5" customFormat="1" ht="18.75" customHeight="1" x14ac:dyDescent="0.25">
      <c r="A20" s="116">
        <f>J15</f>
        <v>43908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spans="1:15" ht="8.25" customHeight="1" x14ac:dyDescent="0.25"/>
    <row r="22" spans="1:15" ht="18.75" x14ac:dyDescent="0.3">
      <c r="A22" s="110" t="s">
        <v>6</v>
      </c>
      <c r="B22" s="110"/>
      <c r="C22" s="110"/>
      <c r="D22" s="110"/>
      <c r="E22" s="110"/>
      <c r="F22" s="110"/>
      <c r="G22" s="106" t="s">
        <v>293</v>
      </c>
      <c r="H22" s="106"/>
      <c r="I22" s="106"/>
      <c r="J22" s="106"/>
      <c r="K22" s="106"/>
      <c r="L22" s="106"/>
      <c r="M22" s="106"/>
      <c r="N22" s="106"/>
      <c r="O22" s="106"/>
    </row>
    <row r="23" spans="1:15" ht="18.75" x14ac:dyDescent="0.3">
      <c r="A23" s="110" t="s">
        <v>7</v>
      </c>
      <c r="B23" s="110"/>
      <c r="C23" s="110"/>
      <c r="D23" s="110"/>
      <c r="E23" s="110"/>
      <c r="F23" s="110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ht="11.25" customHeight="1" x14ac:dyDescent="0.25"/>
    <row r="25" spans="1:15" ht="18.75" x14ac:dyDescent="0.25">
      <c r="M25" s="6"/>
      <c r="N25" s="119" t="s">
        <v>8</v>
      </c>
      <c r="O25" s="119"/>
    </row>
    <row r="26" spans="1:15" ht="18.75" x14ac:dyDescent="0.3">
      <c r="A26" s="110" t="s">
        <v>15</v>
      </c>
      <c r="B26" s="110"/>
      <c r="C26" s="110"/>
      <c r="D26" s="110"/>
      <c r="E26" s="110"/>
      <c r="F26" s="110"/>
      <c r="L26" s="117" t="s">
        <v>9</v>
      </c>
      <c r="M26" s="118"/>
      <c r="N26" s="120">
        <v>43908</v>
      </c>
      <c r="O26" s="120"/>
    </row>
    <row r="27" spans="1:15" ht="38.25" customHeight="1" x14ac:dyDescent="0.25">
      <c r="A27" s="108" t="s">
        <v>388</v>
      </c>
      <c r="B27" s="108"/>
      <c r="C27" s="108"/>
      <c r="D27" s="108"/>
      <c r="E27" s="108"/>
      <c r="F27" s="108"/>
      <c r="G27" s="108"/>
      <c r="H27" s="108"/>
      <c r="I27" s="108"/>
      <c r="J27" s="108"/>
      <c r="L27" s="117" t="s">
        <v>10</v>
      </c>
      <c r="M27" s="118"/>
      <c r="N27" s="119"/>
      <c r="O27" s="119"/>
    </row>
    <row r="28" spans="1:15" ht="18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L28" s="117" t="s">
        <v>11</v>
      </c>
      <c r="M28" s="118"/>
      <c r="N28" s="119">
        <v>925</v>
      </c>
      <c r="O28" s="119"/>
    </row>
    <row r="29" spans="1:15" ht="37.5" customHeight="1" x14ac:dyDescent="0.25">
      <c r="L29" s="117" t="s">
        <v>10</v>
      </c>
      <c r="M29" s="118"/>
      <c r="N29" s="119"/>
      <c r="O29" s="119"/>
    </row>
    <row r="30" spans="1:15" ht="18.75" x14ac:dyDescent="0.3">
      <c r="A30" s="110" t="s">
        <v>16</v>
      </c>
      <c r="B30" s="110"/>
      <c r="C30" s="110"/>
      <c r="D30" s="110"/>
      <c r="E30" s="110"/>
      <c r="F30" s="110"/>
      <c r="L30" s="117" t="s">
        <v>12</v>
      </c>
      <c r="M30" s="118"/>
      <c r="N30" s="119">
        <v>2343015292</v>
      </c>
      <c r="O30" s="119"/>
    </row>
    <row r="31" spans="1:15" ht="18.75" x14ac:dyDescent="0.25">
      <c r="L31" s="117" t="s">
        <v>13</v>
      </c>
      <c r="M31" s="118"/>
      <c r="N31" s="119">
        <v>234301001</v>
      </c>
      <c r="O31" s="119"/>
    </row>
    <row r="32" spans="1:15" ht="18.75" customHeight="1" x14ac:dyDescent="0.25">
      <c r="L32" s="117" t="s">
        <v>14</v>
      </c>
      <c r="M32" s="118"/>
      <c r="N32" s="119">
        <v>383</v>
      </c>
      <c r="O32" s="119"/>
    </row>
  </sheetData>
  <mergeCells count="32"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  <mergeCell ref="L29:M29"/>
    <mergeCell ref="L30:M30"/>
    <mergeCell ref="L31:M31"/>
    <mergeCell ref="G22:O23"/>
    <mergeCell ref="A27:J28"/>
    <mergeCell ref="A30:F30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0:O20"/>
    <mergeCell ref="A22:F22"/>
    <mergeCell ref="A23:F23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7"/>
  <sheetViews>
    <sheetView view="pageBreakPreview" topLeftCell="A19" zoomScaleSheetLayoutView="100" workbookViewId="0">
      <selection activeCell="BJ54" sqref="BJ54:CB54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60" t="s">
        <v>353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53" customFormat="1" ht="15.75" x14ac:dyDescent="0.25">
      <c r="A3" s="53" t="s">
        <v>113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54" t="s">
        <v>115</v>
      </c>
      <c r="B5" s="155"/>
      <c r="C5" s="155"/>
      <c r="D5" s="156"/>
      <c r="E5" s="154" t="s">
        <v>18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6"/>
      <c r="AN5" s="154" t="s">
        <v>188</v>
      </c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6"/>
      <c r="BB5" s="154" t="s">
        <v>149</v>
      </c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4" t="s">
        <v>189</v>
      </c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6"/>
    </row>
    <row r="6" spans="1:80" x14ac:dyDescent="0.2">
      <c r="A6" s="151" t="s">
        <v>122</v>
      </c>
      <c r="B6" s="152"/>
      <c r="C6" s="152"/>
      <c r="D6" s="153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3"/>
      <c r="AN6" s="151" t="s">
        <v>190</v>
      </c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3"/>
      <c r="BB6" s="151" t="s">
        <v>160</v>
      </c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3"/>
      <c r="BN6" s="151" t="s">
        <v>191</v>
      </c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3"/>
    </row>
    <row r="7" spans="1:80" x14ac:dyDescent="0.2">
      <c r="A7" s="151"/>
      <c r="B7" s="152"/>
      <c r="C7" s="152"/>
      <c r="D7" s="153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3"/>
      <c r="AN7" s="151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3"/>
      <c r="BB7" s="151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3"/>
      <c r="BN7" s="151" t="s">
        <v>192</v>
      </c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3"/>
    </row>
    <row r="8" spans="1:80" x14ac:dyDescent="0.2">
      <c r="A8" s="148">
        <v>1</v>
      </c>
      <c r="B8" s="149"/>
      <c r="C8" s="149"/>
      <c r="D8" s="150"/>
      <c r="E8" s="148">
        <v>2</v>
      </c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50"/>
      <c r="AN8" s="148">
        <v>3</v>
      </c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50"/>
      <c r="BB8" s="148">
        <v>4</v>
      </c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50"/>
      <c r="BN8" s="148">
        <v>5</v>
      </c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50"/>
    </row>
    <row r="9" spans="1:80" x14ac:dyDescent="0.2">
      <c r="A9" s="162"/>
      <c r="B9" s="163"/>
      <c r="C9" s="163"/>
      <c r="D9" s="164"/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4"/>
      <c r="AN9" s="165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7"/>
      <c r="BB9" s="168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70"/>
      <c r="BN9" s="253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5"/>
    </row>
    <row r="10" spans="1:80" x14ac:dyDescent="0.2">
      <c r="A10" s="162"/>
      <c r="B10" s="163"/>
      <c r="C10" s="163"/>
      <c r="D10" s="164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N10" s="165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7"/>
      <c r="BB10" s="168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70"/>
      <c r="BN10" s="253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5"/>
    </row>
    <row r="11" spans="1:80" x14ac:dyDescent="0.2">
      <c r="A11" s="162"/>
      <c r="B11" s="163"/>
      <c r="C11" s="163"/>
      <c r="D11" s="164"/>
      <c r="E11" s="168" t="s">
        <v>145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70"/>
      <c r="AN11" s="171" t="s">
        <v>22</v>
      </c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3"/>
      <c r="BB11" s="231" t="s">
        <v>22</v>
      </c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3"/>
      <c r="BN11" s="253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5"/>
    </row>
    <row r="12" spans="1:80" s="22" customFormat="1" ht="15.75" x14ac:dyDescent="0.25"/>
    <row r="13" spans="1:80" s="53" customFormat="1" ht="15.75" x14ac:dyDescent="0.25">
      <c r="A13" s="160" t="s">
        <v>320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</row>
    <row r="14" spans="1:80" s="25" customFormat="1" ht="9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spans="1:80" s="53" customFormat="1" ht="15.75" x14ac:dyDescent="0.25">
      <c r="A15" s="53" t="s">
        <v>113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256" t="s">
        <v>355</v>
      </c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</row>
    <row r="16" spans="1:80" s="25" customFormat="1" ht="9.7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spans="1:80" x14ac:dyDescent="0.2">
      <c r="A17" s="154" t="s">
        <v>115</v>
      </c>
      <c r="B17" s="155"/>
      <c r="C17" s="155"/>
      <c r="D17" s="156"/>
      <c r="E17" s="154" t="s">
        <v>147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6"/>
      <c r="AN17" s="154" t="s">
        <v>193</v>
      </c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6"/>
      <c r="BB17" s="154" t="s">
        <v>194</v>
      </c>
      <c r="BC17" s="155"/>
      <c r="BD17" s="155"/>
      <c r="BE17" s="155"/>
      <c r="BF17" s="155"/>
      <c r="BG17" s="155"/>
      <c r="BH17" s="155"/>
      <c r="BI17" s="156"/>
      <c r="BJ17" s="154" t="s">
        <v>195</v>
      </c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6"/>
    </row>
    <row r="18" spans="1:80" x14ac:dyDescent="0.2">
      <c r="A18" s="151" t="s">
        <v>122</v>
      </c>
      <c r="B18" s="152"/>
      <c r="C18" s="152"/>
      <c r="D18" s="153"/>
      <c r="E18" s="151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3"/>
      <c r="AN18" s="151" t="s">
        <v>196</v>
      </c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3"/>
      <c r="BB18" s="151" t="s">
        <v>197</v>
      </c>
      <c r="BC18" s="152"/>
      <c r="BD18" s="152"/>
      <c r="BE18" s="152"/>
      <c r="BF18" s="152"/>
      <c r="BG18" s="152"/>
      <c r="BH18" s="152"/>
      <c r="BI18" s="153"/>
      <c r="BJ18" s="151" t="s">
        <v>198</v>
      </c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3"/>
    </row>
    <row r="19" spans="1:80" x14ac:dyDescent="0.2">
      <c r="A19" s="151"/>
      <c r="B19" s="152"/>
      <c r="C19" s="152"/>
      <c r="D19" s="153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3"/>
      <c r="AN19" s="151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3"/>
      <c r="BB19" s="151"/>
      <c r="BC19" s="152"/>
      <c r="BD19" s="152"/>
      <c r="BE19" s="152"/>
      <c r="BF19" s="152"/>
      <c r="BG19" s="152"/>
      <c r="BH19" s="152"/>
      <c r="BI19" s="153"/>
      <c r="BJ19" s="151" t="s">
        <v>199</v>
      </c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3"/>
    </row>
    <row r="20" spans="1:80" x14ac:dyDescent="0.2">
      <c r="A20" s="151"/>
      <c r="B20" s="152"/>
      <c r="C20" s="152"/>
      <c r="D20" s="153"/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3"/>
      <c r="AN20" s="151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3"/>
      <c r="BB20" s="151"/>
      <c r="BC20" s="152"/>
      <c r="BD20" s="152"/>
      <c r="BE20" s="152"/>
      <c r="BF20" s="152"/>
      <c r="BG20" s="152"/>
      <c r="BH20" s="152"/>
      <c r="BI20" s="153"/>
      <c r="BJ20" s="151" t="s">
        <v>200</v>
      </c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3"/>
    </row>
    <row r="21" spans="1:80" x14ac:dyDescent="0.2">
      <c r="A21" s="148">
        <v>1</v>
      </c>
      <c r="B21" s="149"/>
      <c r="C21" s="149"/>
      <c r="D21" s="150"/>
      <c r="E21" s="148">
        <v>2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50"/>
      <c r="AN21" s="148">
        <v>3</v>
      </c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50"/>
      <c r="BB21" s="148">
        <v>4</v>
      </c>
      <c r="BC21" s="149"/>
      <c r="BD21" s="149"/>
      <c r="BE21" s="149"/>
      <c r="BF21" s="149"/>
      <c r="BG21" s="149"/>
      <c r="BH21" s="149"/>
      <c r="BI21" s="150"/>
      <c r="BJ21" s="148">
        <v>5</v>
      </c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50"/>
    </row>
    <row r="22" spans="1:80" x14ac:dyDescent="0.2">
      <c r="A22" s="171">
        <v>1</v>
      </c>
      <c r="B22" s="172"/>
      <c r="C22" s="172"/>
      <c r="D22" s="173"/>
      <c r="E22" s="162" t="s">
        <v>202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4"/>
      <c r="AN22" s="165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7"/>
      <c r="BB22" s="168"/>
      <c r="BC22" s="169"/>
      <c r="BD22" s="169"/>
      <c r="BE22" s="169"/>
      <c r="BF22" s="169"/>
      <c r="BG22" s="169"/>
      <c r="BH22" s="169"/>
      <c r="BI22" s="170"/>
      <c r="BJ22" s="282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4"/>
    </row>
    <row r="23" spans="1:80" x14ac:dyDescent="0.2">
      <c r="A23" s="171">
        <v>2</v>
      </c>
      <c r="B23" s="172"/>
      <c r="C23" s="172"/>
      <c r="D23" s="173"/>
      <c r="E23" s="162" t="s">
        <v>203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4"/>
      <c r="AN23" s="165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7"/>
      <c r="BB23" s="168"/>
      <c r="BC23" s="169"/>
      <c r="BD23" s="169"/>
      <c r="BE23" s="169"/>
      <c r="BF23" s="169"/>
      <c r="BG23" s="169"/>
      <c r="BH23" s="169"/>
      <c r="BI23" s="170"/>
      <c r="BJ23" s="282">
        <v>22860</v>
      </c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4"/>
    </row>
    <row r="24" spans="1:80" x14ac:dyDescent="0.2">
      <c r="A24" s="162"/>
      <c r="B24" s="163"/>
      <c r="C24" s="163"/>
      <c r="D24" s="164"/>
      <c r="E24" s="168" t="s">
        <v>145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70"/>
      <c r="AN24" s="168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70"/>
      <c r="BB24" s="231" t="s">
        <v>22</v>
      </c>
      <c r="BC24" s="232"/>
      <c r="BD24" s="232"/>
      <c r="BE24" s="232"/>
      <c r="BF24" s="232"/>
      <c r="BG24" s="232"/>
      <c r="BH24" s="232"/>
      <c r="BI24" s="233"/>
      <c r="BJ24" s="253">
        <f>SUM(BJ22:CB23)</f>
        <v>22860</v>
      </c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5"/>
    </row>
    <row r="25" spans="1:80" s="22" customFormat="1" ht="15.75" x14ac:dyDescent="0.25"/>
    <row r="26" spans="1:80" s="69" customFormat="1" ht="15.75" x14ac:dyDescent="0.25">
      <c r="A26" s="69" t="s">
        <v>113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256" t="s">
        <v>356</v>
      </c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</row>
    <row r="27" spans="1:80" s="25" customFormat="1" ht="9.7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</row>
    <row r="28" spans="1:80" x14ac:dyDescent="0.2">
      <c r="A28" s="154" t="s">
        <v>115</v>
      </c>
      <c r="B28" s="155"/>
      <c r="C28" s="155"/>
      <c r="D28" s="156"/>
      <c r="E28" s="154" t="s">
        <v>147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6"/>
      <c r="AN28" s="154" t="s">
        <v>193</v>
      </c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6"/>
      <c r="BB28" s="154" t="s">
        <v>194</v>
      </c>
      <c r="BC28" s="155"/>
      <c r="BD28" s="155"/>
      <c r="BE28" s="155"/>
      <c r="BF28" s="155"/>
      <c r="BG28" s="155"/>
      <c r="BH28" s="155"/>
      <c r="BI28" s="156"/>
      <c r="BJ28" s="154" t="s">
        <v>195</v>
      </c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6"/>
    </row>
    <row r="29" spans="1:80" x14ac:dyDescent="0.2">
      <c r="A29" s="151" t="s">
        <v>122</v>
      </c>
      <c r="B29" s="152"/>
      <c r="C29" s="152"/>
      <c r="D29" s="153"/>
      <c r="E29" s="151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3"/>
      <c r="AN29" s="151" t="s">
        <v>196</v>
      </c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3"/>
      <c r="BB29" s="151" t="s">
        <v>197</v>
      </c>
      <c r="BC29" s="152"/>
      <c r="BD29" s="152"/>
      <c r="BE29" s="152"/>
      <c r="BF29" s="152"/>
      <c r="BG29" s="152"/>
      <c r="BH29" s="152"/>
      <c r="BI29" s="153"/>
      <c r="BJ29" s="151" t="s">
        <v>198</v>
      </c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3"/>
    </row>
    <row r="30" spans="1:80" x14ac:dyDescent="0.2">
      <c r="A30" s="151"/>
      <c r="B30" s="152"/>
      <c r="C30" s="152"/>
      <c r="D30" s="153"/>
      <c r="E30" s="151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3"/>
      <c r="AN30" s="151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3"/>
      <c r="BB30" s="151"/>
      <c r="BC30" s="152"/>
      <c r="BD30" s="152"/>
      <c r="BE30" s="152"/>
      <c r="BF30" s="152"/>
      <c r="BG30" s="152"/>
      <c r="BH30" s="152"/>
      <c r="BI30" s="153"/>
      <c r="BJ30" s="151" t="s">
        <v>199</v>
      </c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3"/>
    </row>
    <row r="31" spans="1:80" x14ac:dyDescent="0.2">
      <c r="A31" s="151"/>
      <c r="B31" s="152"/>
      <c r="C31" s="152"/>
      <c r="D31" s="153"/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3"/>
      <c r="AN31" s="151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3"/>
      <c r="BB31" s="151"/>
      <c r="BC31" s="152"/>
      <c r="BD31" s="152"/>
      <c r="BE31" s="152"/>
      <c r="BF31" s="152"/>
      <c r="BG31" s="152"/>
      <c r="BH31" s="152"/>
      <c r="BI31" s="153"/>
      <c r="BJ31" s="151" t="s">
        <v>200</v>
      </c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3"/>
    </row>
    <row r="32" spans="1:80" x14ac:dyDescent="0.2">
      <c r="A32" s="148">
        <v>1</v>
      </c>
      <c r="B32" s="149"/>
      <c r="C32" s="149"/>
      <c r="D32" s="150"/>
      <c r="E32" s="148">
        <v>2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50"/>
      <c r="AN32" s="148">
        <v>3</v>
      </c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50"/>
      <c r="BB32" s="148">
        <v>4</v>
      </c>
      <c r="BC32" s="149"/>
      <c r="BD32" s="149"/>
      <c r="BE32" s="149"/>
      <c r="BF32" s="149"/>
      <c r="BG32" s="149"/>
      <c r="BH32" s="149"/>
      <c r="BI32" s="150"/>
      <c r="BJ32" s="148">
        <v>5</v>
      </c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50"/>
    </row>
    <row r="33" spans="1:80" x14ac:dyDescent="0.2">
      <c r="A33" s="171">
        <v>1</v>
      </c>
      <c r="B33" s="172"/>
      <c r="C33" s="172"/>
      <c r="D33" s="173"/>
      <c r="E33" s="162" t="s">
        <v>330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165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7"/>
      <c r="BB33" s="168"/>
      <c r="BC33" s="169"/>
      <c r="BD33" s="169"/>
      <c r="BE33" s="169"/>
      <c r="BF33" s="169"/>
      <c r="BG33" s="169"/>
      <c r="BH33" s="169"/>
      <c r="BI33" s="170"/>
      <c r="BJ33" s="282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4"/>
    </row>
    <row r="34" spans="1:80" x14ac:dyDescent="0.2">
      <c r="A34" s="162"/>
      <c r="B34" s="163"/>
      <c r="C34" s="163"/>
      <c r="D34" s="164"/>
      <c r="E34" s="168" t="s">
        <v>145</v>
      </c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70"/>
      <c r="AN34" s="168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70"/>
      <c r="BB34" s="231" t="s">
        <v>22</v>
      </c>
      <c r="BC34" s="232"/>
      <c r="BD34" s="232"/>
      <c r="BE34" s="232"/>
      <c r="BF34" s="232"/>
      <c r="BG34" s="232"/>
      <c r="BH34" s="232"/>
      <c r="BI34" s="233"/>
      <c r="BJ34" s="253">
        <f>SUM(BJ33:CB33)</f>
        <v>0</v>
      </c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5"/>
    </row>
    <row r="36" spans="1:80" s="69" customFormat="1" ht="15.75" x14ac:dyDescent="0.25">
      <c r="A36" s="69" t="s">
        <v>113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256" t="s">
        <v>354</v>
      </c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</row>
    <row r="37" spans="1:80" s="25" customFormat="1" ht="9.7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80" x14ac:dyDescent="0.2">
      <c r="A38" s="154" t="s">
        <v>115</v>
      </c>
      <c r="B38" s="155"/>
      <c r="C38" s="155"/>
      <c r="D38" s="156"/>
      <c r="E38" s="154" t="s">
        <v>147</v>
      </c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6"/>
      <c r="AN38" s="154" t="s">
        <v>193</v>
      </c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6"/>
      <c r="BB38" s="154" t="s">
        <v>194</v>
      </c>
      <c r="BC38" s="155"/>
      <c r="BD38" s="155"/>
      <c r="BE38" s="155"/>
      <c r="BF38" s="155"/>
      <c r="BG38" s="155"/>
      <c r="BH38" s="155"/>
      <c r="BI38" s="156"/>
      <c r="BJ38" s="154" t="s">
        <v>195</v>
      </c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6"/>
    </row>
    <row r="39" spans="1:80" x14ac:dyDescent="0.2">
      <c r="A39" s="151" t="s">
        <v>122</v>
      </c>
      <c r="B39" s="152"/>
      <c r="C39" s="152"/>
      <c r="D39" s="153"/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3"/>
      <c r="AN39" s="151" t="s">
        <v>196</v>
      </c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3"/>
      <c r="BB39" s="151" t="s">
        <v>197</v>
      </c>
      <c r="BC39" s="152"/>
      <c r="BD39" s="152"/>
      <c r="BE39" s="152"/>
      <c r="BF39" s="152"/>
      <c r="BG39" s="152"/>
      <c r="BH39" s="152"/>
      <c r="BI39" s="153"/>
      <c r="BJ39" s="151" t="s">
        <v>198</v>
      </c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3"/>
    </row>
    <row r="40" spans="1:80" x14ac:dyDescent="0.2">
      <c r="A40" s="151"/>
      <c r="B40" s="152"/>
      <c r="C40" s="152"/>
      <c r="D40" s="153"/>
      <c r="E40" s="15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3"/>
      <c r="AN40" s="151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3"/>
      <c r="BB40" s="151"/>
      <c r="BC40" s="152"/>
      <c r="BD40" s="152"/>
      <c r="BE40" s="152"/>
      <c r="BF40" s="152"/>
      <c r="BG40" s="152"/>
      <c r="BH40" s="152"/>
      <c r="BI40" s="153"/>
      <c r="BJ40" s="151" t="s">
        <v>199</v>
      </c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3"/>
    </row>
    <row r="41" spans="1:80" x14ac:dyDescent="0.2">
      <c r="A41" s="151"/>
      <c r="B41" s="152"/>
      <c r="C41" s="152"/>
      <c r="D41" s="153"/>
      <c r="E41" s="151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3"/>
      <c r="AN41" s="151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3"/>
      <c r="BB41" s="151"/>
      <c r="BC41" s="152"/>
      <c r="BD41" s="152"/>
      <c r="BE41" s="152"/>
      <c r="BF41" s="152"/>
      <c r="BG41" s="152"/>
      <c r="BH41" s="152"/>
      <c r="BI41" s="153"/>
      <c r="BJ41" s="151" t="s">
        <v>200</v>
      </c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3"/>
    </row>
    <row r="42" spans="1:80" x14ac:dyDescent="0.2">
      <c r="A42" s="148">
        <v>1</v>
      </c>
      <c r="B42" s="149"/>
      <c r="C42" s="149"/>
      <c r="D42" s="150"/>
      <c r="E42" s="148">
        <v>2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50"/>
      <c r="AN42" s="148">
        <v>3</v>
      </c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50"/>
      <c r="BB42" s="148">
        <v>4</v>
      </c>
      <c r="BC42" s="149"/>
      <c r="BD42" s="149"/>
      <c r="BE42" s="149"/>
      <c r="BF42" s="149"/>
      <c r="BG42" s="149"/>
      <c r="BH42" s="149"/>
      <c r="BI42" s="150"/>
      <c r="BJ42" s="148">
        <v>5</v>
      </c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50"/>
    </row>
    <row r="43" spans="1:80" x14ac:dyDescent="0.2">
      <c r="A43" s="171">
        <v>1</v>
      </c>
      <c r="B43" s="172"/>
      <c r="C43" s="172"/>
      <c r="D43" s="173"/>
      <c r="E43" s="162" t="s">
        <v>201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4"/>
      <c r="AN43" s="165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7"/>
      <c r="BB43" s="168"/>
      <c r="BC43" s="169"/>
      <c r="BD43" s="169"/>
      <c r="BE43" s="169"/>
      <c r="BF43" s="169"/>
      <c r="BG43" s="169"/>
      <c r="BH43" s="169"/>
      <c r="BI43" s="170"/>
      <c r="BJ43" s="282">
        <v>3000</v>
      </c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4"/>
    </row>
    <row r="44" spans="1:80" x14ac:dyDescent="0.2">
      <c r="A44" s="162"/>
      <c r="B44" s="163"/>
      <c r="C44" s="163"/>
      <c r="D44" s="164"/>
      <c r="E44" s="168" t="s">
        <v>145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70"/>
      <c r="AN44" s="168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70"/>
      <c r="BB44" s="231" t="s">
        <v>22</v>
      </c>
      <c r="BC44" s="232"/>
      <c r="BD44" s="232"/>
      <c r="BE44" s="232"/>
      <c r="BF44" s="232"/>
      <c r="BG44" s="232"/>
      <c r="BH44" s="232"/>
      <c r="BI44" s="233"/>
      <c r="BJ44" s="253">
        <f>SUM(BJ43:CB43)</f>
        <v>3000</v>
      </c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4"/>
      <c r="BW44" s="254"/>
      <c r="BX44" s="254"/>
      <c r="BY44" s="254"/>
      <c r="BZ44" s="254"/>
      <c r="CA44" s="254"/>
      <c r="CB44" s="255"/>
    </row>
    <row r="46" spans="1:80" s="101" customFormat="1" ht="15.75" x14ac:dyDescent="0.25">
      <c r="A46" s="101" t="s">
        <v>113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256" t="s">
        <v>409</v>
      </c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</row>
    <row r="47" spans="1:80" s="25" customFormat="1" ht="9.7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spans="1:80" x14ac:dyDescent="0.2">
      <c r="A48" s="154" t="s">
        <v>115</v>
      </c>
      <c r="B48" s="155"/>
      <c r="C48" s="155"/>
      <c r="D48" s="156"/>
      <c r="E48" s="154" t="s">
        <v>147</v>
      </c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6"/>
      <c r="AN48" s="154" t="s">
        <v>193</v>
      </c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6"/>
      <c r="BB48" s="154" t="s">
        <v>194</v>
      </c>
      <c r="BC48" s="155"/>
      <c r="BD48" s="155"/>
      <c r="BE48" s="155"/>
      <c r="BF48" s="155"/>
      <c r="BG48" s="155"/>
      <c r="BH48" s="155"/>
      <c r="BI48" s="156"/>
      <c r="BJ48" s="154" t="s">
        <v>195</v>
      </c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6"/>
    </row>
    <row r="49" spans="1:80" x14ac:dyDescent="0.2">
      <c r="A49" s="151" t="s">
        <v>122</v>
      </c>
      <c r="B49" s="152"/>
      <c r="C49" s="152"/>
      <c r="D49" s="153"/>
      <c r="E49" s="15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3"/>
      <c r="AN49" s="151" t="s">
        <v>196</v>
      </c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3"/>
      <c r="BB49" s="151" t="s">
        <v>197</v>
      </c>
      <c r="BC49" s="152"/>
      <c r="BD49" s="152"/>
      <c r="BE49" s="152"/>
      <c r="BF49" s="152"/>
      <c r="BG49" s="152"/>
      <c r="BH49" s="152"/>
      <c r="BI49" s="153"/>
      <c r="BJ49" s="151" t="s">
        <v>198</v>
      </c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3"/>
    </row>
    <row r="50" spans="1:80" x14ac:dyDescent="0.2">
      <c r="A50" s="151"/>
      <c r="B50" s="152"/>
      <c r="C50" s="152"/>
      <c r="D50" s="153"/>
      <c r="E50" s="15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3"/>
      <c r="AN50" s="151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3"/>
      <c r="BB50" s="151"/>
      <c r="BC50" s="152"/>
      <c r="BD50" s="152"/>
      <c r="BE50" s="152"/>
      <c r="BF50" s="152"/>
      <c r="BG50" s="152"/>
      <c r="BH50" s="152"/>
      <c r="BI50" s="153"/>
      <c r="BJ50" s="151" t="s">
        <v>199</v>
      </c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3"/>
    </row>
    <row r="51" spans="1:80" x14ac:dyDescent="0.2">
      <c r="A51" s="151"/>
      <c r="B51" s="152"/>
      <c r="C51" s="152"/>
      <c r="D51" s="153"/>
      <c r="E51" s="151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3"/>
      <c r="AN51" s="151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3"/>
      <c r="BB51" s="151"/>
      <c r="BC51" s="152"/>
      <c r="BD51" s="152"/>
      <c r="BE51" s="152"/>
      <c r="BF51" s="152"/>
      <c r="BG51" s="152"/>
      <c r="BH51" s="152"/>
      <c r="BI51" s="153"/>
      <c r="BJ51" s="151" t="s">
        <v>200</v>
      </c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3"/>
    </row>
    <row r="52" spans="1:80" x14ac:dyDescent="0.2">
      <c r="A52" s="148">
        <v>1</v>
      </c>
      <c r="B52" s="149"/>
      <c r="C52" s="149"/>
      <c r="D52" s="150"/>
      <c r="E52" s="148">
        <v>2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50"/>
      <c r="AN52" s="148">
        <v>3</v>
      </c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50"/>
      <c r="BB52" s="148">
        <v>4</v>
      </c>
      <c r="BC52" s="149"/>
      <c r="BD52" s="149"/>
      <c r="BE52" s="149"/>
      <c r="BF52" s="149"/>
      <c r="BG52" s="149"/>
      <c r="BH52" s="149"/>
      <c r="BI52" s="150"/>
      <c r="BJ52" s="148">
        <v>5</v>
      </c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50"/>
    </row>
    <row r="53" spans="1:80" x14ac:dyDescent="0.2">
      <c r="A53" s="171">
        <v>1</v>
      </c>
      <c r="B53" s="172"/>
      <c r="C53" s="172"/>
      <c r="D53" s="173"/>
      <c r="E53" s="162" t="s">
        <v>410</v>
      </c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4"/>
      <c r="AN53" s="165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7"/>
      <c r="BB53" s="168"/>
      <c r="BC53" s="169"/>
      <c r="BD53" s="169"/>
      <c r="BE53" s="169"/>
      <c r="BF53" s="169"/>
      <c r="BG53" s="169"/>
      <c r="BH53" s="169"/>
      <c r="BI53" s="170"/>
      <c r="BJ53" s="282">
        <v>30000</v>
      </c>
      <c r="BK53" s="283"/>
      <c r="BL53" s="283"/>
      <c r="BM53" s="283"/>
      <c r="BN53" s="283"/>
      <c r="BO53" s="283"/>
      <c r="BP53" s="283"/>
      <c r="BQ53" s="283"/>
      <c r="BR53" s="283"/>
      <c r="BS53" s="283"/>
      <c r="BT53" s="283"/>
      <c r="BU53" s="283"/>
      <c r="BV53" s="283"/>
      <c r="BW53" s="283"/>
      <c r="BX53" s="283"/>
      <c r="BY53" s="283"/>
      <c r="BZ53" s="283"/>
      <c r="CA53" s="283"/>
      <c r="CB53" s="284"/>
    </row>
    <row r="54" spans="1:80" x14ac:dyDescent="0.2">
      <c r="A54" s="162"/>
      <c r="B54" s="163"/>
      <c r="C54" s="163"/>
      <c r="D54" s="164"/>
      <c r="E54" s="168" t="s">
        <v>145</v>
      </c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70"/>
      <c r="AN54" s="168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70"/>
      <c r="BB54" s="231" t="s">
        <v>22</v>
      </c>
      <c r="BC54" s="232"/>
      <c r="BD54" s="232"/>
      <c r="BE54" s="232"/>
      <c r="BF54" s="232"/>
      <c r="BG54" s="232"/>
      <c r="BH54" s="232"/>
      <c r="BI54" s="233"/>
      <c r="BJ54" s="253">
        <f>SUM(BJ53:CB53)</f>
        <v>30000</v>
      </c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4"/>
      <c r="BW54" s="254"/>
      <c r="BX54" s="254"/>
      <c r="BY54" s="254"/>
      <c r="BZ54" s="254"/>
      <c r="CA54" s="254"/>
      <c r="CB54" s="255"/>
    </row>
    <row r="57" spans="1:80" x14ac:dyDescent="0.2">
      <c r="E57" s="26" t="str">
        <f>'310,340'!H139</f>
        <v>Директор МАУСОШ №4 им. А.И.Миргородского</v>
      </c>
      <c r="BG57" s="26" t="str">
        <f>'310,340'!BI139</f>
        <v>Лазирская Г.В.</v>
      </c>
    </row>
  </sheetData>
  <mergeCells count="187">
    <mergeCell ref="A39:D39"/>
    <mergeCell ref="E39:AM39"/>
    <mergeCell ref="AN39:BA39"/>
    <mergeCell ref="BB39:BI39"/>
    <mergeCell ref="BJ39:CB39"/>
    <mergeCell ref="A40:D40"/>
    <mergeCell ref="E40:AM40"/>
    <mergeCell ref="AN40:BA40"/>
    <mergeCell ref="BB40:BI40"/>
    <mergeCell ref="BJ40:CB40"/>
    <mergeCell ref="BB34:BI34"/>
    <mergeCell ref="BJ34:CB34"/>
    <mergeCell ref="S36:CB36"/>
    <mergeCell ref="A38:D38"/>
    <mergeCell ref="E38:AM38"/>
    <mergeCell ref="AN38:BA38"/>
    <mergeCell ref="BB38:BI38"/>
    <mergeCell ref="BJ38:CB38"/>
    <mergeCell ref="A34:D34"/>
    <mergeCell ref="E34:AM34"/>
    <mergeCell ref="AN34:BA34"/>
    <mergeCell ref="BB32:BI32"/>
    <mergeCell ref="BJ32:CB32"/>
    <mergeCell ref="BB33:BI33"/>
    <mergeCell ref="BJ33:CB33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32:D32"/>
    <mergeCell ref="E32:AM32"/>
    <mergeCell ref="AN32:BA32"/>
    <mergeCell ref="A33:D33"/>
    <mergeCell ref="E33:AM33"/>
    <mergeCell ref="AN33:BA33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A44:D44"/>
    <mergeCell ref="E44:AM44"/>
    <mergeCell ref="AN44:BA44"/>
    <mergeCell ref="BB44:BI44"/>
    <mergeCell ref="BJ44:CB44"/>
    <mergeCell ref="AN41:BA41"/>
    <mergeCell ref="BB41:BI41"/>
    <mergeCell ref="BJ41:CB41"/>
    <mergeCell ref="A42:D42"/>
    <mergeCell ref="E42:AM42"/>
    <mergeCell ref="AN42:BA42"/>
    <mergeCell ref="BB42:BI42"/>
    <mergeCell ref="BJ42:CB42"/>
    <mergeCell ref="BB43:BI43"/>
    <mergeCell ref="BJ43:CB43"/>
    <mergeCell ref="A43:D43"/>
    <mergeCell ref="E43:AM43"/>
    <mergeCell ref="AN43:BA43"/>
    <mergeCell ref="A41:D41"/>
    <mergeCell ref="E41:AM41"/>
    <mergeCell ref="S46:CB46"/>
    <mergeCell ref="A48:D48"/>
    <mergeCell ref="E48:AM48"/>
    <mergeCell ref="AN48:BA48"/>
    <mergeCell ref="BB48:BI48"/>
    <mergeCell ref="BJ48:CB48"/>
    <mergeCell ref="A49:D49"/>
    <mergeCell ref="E49:AM49"/>
    <mergeCell ref="AN49:BA49"/>
    <mergeCell ref="BB49:BI49"/>
    <mergeCell ref="BJ49:CB49"/>
    <mergeCell ref="A50:D50"/>
    <mergeCell ref="E50:AM50"/>
    <mergeCell ref="AN50:BA50"/>
    <mergeCell ref="BB50:BI50"/>
    <mergeCell ref="BJ50:CB50"/>
    <mergeCell ref="A51:D51"/>
    <mergeCell ref="E51:AM51"/>
    <mergeCell ref="AN51:BA51"/>
    <mergeCell ref="BB51:BI51"/>
    <mergeCell ref="BJ51:CB51"/>
    <mergeCell ref="A54:D54"/>
    <mergeCell ref="E54:AM54"/>
    <mergeCell ref="AN54:BA54"/>
    <mergeCell ref="BB54:BI54"/>
    <mergeCell ref="BJ54:CB54"/>
    <mergeCell ref="A52:D52"/>
    <mergeCell ref="E52:AM52"/>
    <mergeCell ref="AN52:BA52"/>
    <mergeCell ref="BB52:BI52"/>
    <mergeCell ref="BJ52:CB52"/>
    <mergeCell ref="A53:D53"/>
    <mergeCell ref="E53:AM53"/>
    <mergeCell ref="AN53:BA53"/>
    <mergeCell ref="BB53:BI53"/>
    <mergeCell ref="BJ53:CB53"/>
  </mergeCells>
  <pageMargins left="0.7" right="0.7" top="0.75" bottom="0.75" header="0.3" footer="0.3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A23" sqref="A23"/>
    </sheetView>
  </sheetViews>
  <sheetFormatPr defaultRowHeight="15" x14ac:dyDescent="0.25"/>
  <cols>
    <col min="1" max="16384" width="9.140625" style="42"/>
  </cols>
  <sheetData>
    <row r="1" spans="1:1" ht="17.25" x14ac:dyDescent="0.25">
      <c r="A1" t="s">
        <v>257</v>
      </c>
    </row>
    <row r="3" spans="1:1" ht="18" x14ac:dyDescent="0.25">
      <c r="A3" s="42" t="s">
        <v>237</v>
      </c>
    </row>
    <row r="5" spans="1:1" ht="18" x14ac:dyDescent="0.25">
      <c r="A5" s="42" t="s">
        <v>238</v>
      </c>
    </row>
    <row r="6" spans="1:1" x14ac:dyDescent="0.25">
      <c r="A6" s="42" t="s">
        <v>233</v>
      </c>
    </row>
    <row r="7" spans="1:1" x14ac:dyDescent="0.25">
      <c r="A7" s="42" t="s">
        <v>234</v>
      </c>
    </row>
    <row r="8" spans="1:1" x14ac:dyDescent="0.25">
      <c r="A8" s="42" t="s">
        <v>235</v>
      </c>
    </row>
    <row r="9" spans="1:1" x14ac:dyDescent="0.25">
      <c r="A9" s="42" t="s">
        <v>239</v>
      </c>
    </row>
    <row r="10" spans="1:1" x14ac:dyDescent="0.25">
      <c r="A10" s="42" t="s">
        <v>240</v>
      </c>
    </row>
    <row r="11" spans="1:1" x14ac:dyDescent="0.25">
      <c r="A11" s="42" t="s">
        <v>236</v>
      </c>
    </row>
    <row r="13" spans="1:1" ht="18" x14ac:dyDescent="0.25">
      <c r="A13" s="42" t="s">
        <v>241</v>
      </c>
    </row>
    <row r="14" spans="1:1" x14ac:dyDescent="0.25">
      <c r="A14" s="42" t="s">
        <v>242</v>
      </c>
    </row>
    <row r="16" spans="1:1" ht="18" x14ac:dyDescent="0.25">
      <c r="A16" s="42" t="s">
        <v>244</v>
      </c>
    </row>
    <row r="17" spans="1:1" x14ac:dyDescent="0.25">
      <c r="A17" s="42" t="s">
        <v>243</v>
      </c>
    </row>
    <row r="19" spans="1:1" ht="18" x14ac:dyDescent="0.25">
      <c r="A19" s="42" t="s">
        <v>245</v>
      </c>
    </row>
    <row r="20" spans="1:1" x14ac:dyDescent="0.25">
      <c r="A20" s="42" t="s">
        <v>246</v>
      </c>
    </row>
    <row r="21" spans="1:1" x14ac:dyDescent="0.25">
      <c r="A21" s="42" t="s">
        <v>247</v>
      </c>
    </row>
    <row r="23" spans="1:1" ht="18" x14ac:dyDescent="0.25">
      <c r="A23" s="42" t="s">
        <v>248</v>
      </c>
    </row>
    <row r="24" spans="1:1" x14ac:dyDescent="0.25">
      <c r="A24" s="42" t="s">
        <v>249</v>
      </c>
    </row>
    <row r="26" spans="1:1" ht="18" x14ac:dyDescent="0.25">
      <c r="A26" s="42" t="s">
        <v>250</v>
      </c>
    </row>
    <row r="28" spans="1:1" ht="18" x14ac:dyDescent="0.25">
      <c r="A28" s="42" t="s">
        <v>251</v>
      </c>
    </row>
    <row r="29" spans="1:1" x14ac:dyDescent="0.25">
      <c r="A29" s="42" t="s">
        <v>252</v>
      </c>
    </row>
    <row r="30" spans="1:1" x14ac:dyDescent="0.25">
      <c r="A30" s="42" t="s">
        <v>253</v>
      </c>
    </row>
    <row r="32" spans="1:1" ht="18" x14ac:dyDescent="0.25">
      <c r="A32" s="42" t="s">
        <v>265</v>
      </c>
    </row>
    <row r="33" spans="1:1" x14ac:dyDescent="0.25">
      <c r="A33" s="42" t="s">
        <v>266</v>
      </c>
    </row>
    <row r="35" spans="1:1" ht="18" x14ac:dyDescent="0.25">
      <c r="A35" s="42" t="s">
        <v>272</v>
      </c>
    </row>
    <row r="36" spans="1:1" x14ac:dyDescent="0.25">
      <c r="A36" s="42" t="s">
        <v>267</v>
      </c>
    </row>
    <row r="37" spans="1:1" x14ac:dyDescent="0.25">
      <c r="A37" s="42" t="s">
        <v>268</v>
      </c>
    </row>
    <row r="38" spans="1:1" x14ac:dyDescent="0.25">
      <c r="A38" s="42" t="s">
        <v>269</v>
      </c>
    </row>
    <row r="39" spans="1:1" x14ac:dyDescent="0.25">
      <c r="A39" s="42" t="s">
        <v>270</v>
      </c>
    </row>
    <row r="40" spans="1:1" x14ac:dyDescent="0.25">
      <c r="A40" s="42" t="s">
        <v>271</v>
      </c>
    </row>
    <row r="42" spans="1:1" ht="18" x14ac:dyDescent="0.25">
      <c r="A42" s="42" t="s">
        <v>273</v>
      </c>
    </row>
    <row r="43" spans="1:1" x14ac:dyDescent="0.25">
      <c r="A43" s="42" t="s">
        <v>274</v>
      </c>
    </row>
    <row r="45" spans="1:1" ht="18" x14ac:dyDescent="0.25">
      <c r="A45" s="42" t="s">
        <v>275</v>
      </c>
    </row>
    <row r="47" spans="1:1" ht="18.75" x14ac:dyDescent="0.25">
      <c r="A47" s="42" t="s">
        <v>276</v>
      </c>
    </row>
    <row r="49" spans="1:1" ht="17.25" x14ac:dyDescent="0.25">
      <c r="A49" t="s">
        <v>277</v>
      </c>
    </row>
    <row r="51" spans="1:1" ht="18" x14ac:dyDescent="0.25">
      <c r="A51" s="42" t="s">
        <v>278</v>
      </c>
    </row>
    <row r="52" spans="1:1" x14ac:dyDescent="0.25">
      <c r="A52" s="42" t="s">
        <v>279</v>
      </c>
    </row>
    <row r="53" spans="1:1" x14ac:dyDescent="0.25">
      <c r="A53" s="42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view="pageBreakPreview" zoomScale="91" zoomScaleSheetLayoutView="91" workbookViewId="0">
      <pane ySplit="3" topLeftCell="A4" activePane="bottomLeft" state="frozen"/>
      <selection pane="bottomLeft" activeCell="E26" sqref="E26"/>
    </sheetView>
  </sheetViews>
  <sheetFormatPr defaultRowHeight="15" x14ac:dyDescent="0.25"/>
  <cols>
    <col min="1" max="1" width="42" customWidth="1"/>
    <col min="2" max="2" width="9.140625" style="1"/>
    <col min="3" max="3" width="15.85546875" style="1" customWidth="1"/>
    <col min="4" max="4" width="9.140625" style="1"/>
    <col min="5" max="8" width="18" style="1" customWidth="1"/>
    <col min="9" max="9" width="9.140625" style="54"/>
    <col min="11" max="12" width="10.85546875" bestFit="1" customWidth="1"/>
  </cols>
  <sheetData>
    <row r="1" spans="1:12" ht="18.75" x14ac:dyDescent="0.3">
      <c r="A1" s="8" t="s">
        <v>17</v>
      </c>
      <c r="B1" s="8"/>
      <c r="C1" s="8"/>
      <c r="D1" s="8"/>
      <c r="E1" s="8"/>
    </row>
    <row r="2" spans="1:12" s="7" customFormat="1" ht="18" customHeight="1" x14ac:dyDescent="0.25">
      <c r="A2" s="125" t="s">
        <v>18</v>
      </c>
      <c r="B2" s="125" t="s">
        <v>19</v>
      </c>
      <c r="C2" s="124" t="s">
        <v>263</v>
      </c>
      <c r="D2" s="124" t="s">
        <v>264</v>
      </c>
      <c r="E2" s="125" t="s">
        <v>20</v>
      </c>
      <c r="F2" s="125"/>
      <c r="G2" s="125"/>
      <c r="H2" s="125"/>
      <c r="I2" s="55"/>
    </row>
    <row r="3" spans="1:12" s="7" customFormat="1" ht="63" x14ac:dyDescent="0.25">
      <c r="A3" s="125"/>
      <c r="B3" s="125"/>
      <c r="C3" s="124"/>
      <c r="D3" s="124"/>
      <c r="E3" s="9" t="s">
        <v>294</v>
      </c>
      <c r="F3" s="9" t="s">
        <v>295</v>
      </c>
      <c r="G3" s="9" t="s">
        <v>296</v>
      </c>
      <c r="H3" s="9" t="s">
        <v>21</v>
      </c>
      <c r="I3" s="55"/>
    </row>
    <row r="4" spans="1:12" s="1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56"/>
    </row>
    <row r="5" spans="1:12" ht="32.25" x14ac:dyDescent="0.25">
      <c r="A5" s="41" t="s">
        <v>254</v>
      </c>
      <c r="B5" s="9">
        <v>1</v>
      </c>
      <c r="C5" s="9" t="s">
        <v>22</v>
      </c>
      <c r="D5" s="9" t="s">
        <v>22</v>
      </c>
      <c r="E5" s="61">
        <v>10816.52</v>
      </c>
      <c r="F5" s="61">
        <v>0</v>
      </c>
      <c r="G5" s="61">
        <v>0</v>
      </c>
      <c r="H5" s="9"/>
    </row>
    <row r="6" spans="1:12" ht="32.25" x14ac:dyDescent="0.25">
      <c r="A6" s="41" t="s">
        <v>255</v>
      </c>
      <c r="B6" s="9">
        <v>2</v>
      </c>
      <c r="C6" s="9" t="s">
        <v>22</v>
      </c>
      <c r="D6" s="9" t="s">
        <v>22</v>
      </c>
      <c r="E6" s="61">
        <f>E5+E7-E38+E37-E161</f>
        <v>-3.1292302082874812E-9</v>
      </c>
      <c r="F6" s="61">
        <f>F5+F7-F38</f>
        <v>0</v>
      </c>
      <c r="G6" s="61">
        <f>G5+G7-G38</f>
        <v>0</v>
      </c>
      <c r="H6" s="9"/>
    </row>
    <row r="7" spans="1:12" s="46" customFormat="1" ht="15.75" x14ac:dyDescent="0.25">
      <c r="A7" s="43" t="s">
        <v>23</v>
      </c>
      <c r="B7" s="44">
        <v>1000</v>
      </c>
      <c r="C7" s="44"/>
      <c r="D7" s="44"/>
      <c r="E7" s="62">
        <f>E9+E11+E17+E19+E21+E33</f>
        <v>23056418</v>
      </c>
      <c r="F7" s="62">
        <f>F9+F11+F17+F19+F21+F33</f>
        <v>21492000</v>
      </c>
      <c r="G7" s="62">
        <f>G9+G11+G17+G19+G21+G33</f>
        <v>21535000</v>
      </c>
      <c r="H7" s="45">
        <f>H9+H11+H17+H19+H21</f>
        <v>0</v>
      </c>
      <c r="I7" s="57"/>
    </row>
    <row r="8" spans="1:12" ht="15.75" x14ac:dyDescent="0.25">
      <c r="A8" s="10" t="s">
        <v>24</v>
      </c>
      <c r="B8" s="9"/>
      <c r="C8" s="9"/>
      <c r="D8" s="9"/>
      <c r="E8" s="61"/>
      <c r="F8" s="61"/>
      <c r="G8" s="61"/>
      <c r="H8" s="9"/>
    </row>
    <row r="9" spans="1:12" ht="15.75" x14ac:dyDescent="0.25">
      <c r="A9" s="10" t="s">
        <v>25</v>
      </c>
      <c r="B9" s="9">
        <v>1100</v>
      </c>
      <c r="C9" s="9">
        <v>120</v>
      </c>
      <c r="D9" s="9"/>
      <c r="E9" s="61"/>
      <c r="F9" s="61"/>
      <c r="G9" s="61"/>
      <c r="H9" s="9"/>
      <c r="I9" s="54" t="s">
        <v>298</v>
      </c>
    </row>
    <row r="10" spans="1:12" ht="15.75" x14ac:dyDescent="0.25">
      <c r="A10" s="10" t="s">
        <v>24</v>
      </c>
      <c r="B10" s="9">
        <v>1110</v>
      </c>
      <c r="C10" s="9"/>
      <c r="D10" s="9"/>
      <c r="E10" s="61"/>
      <c r="F10" s="61"/>
      <c r="G10" s="61"/>
      <c r="H10" s="9"/>
    </row>
    <row r="11" spans="1:12" ht="31.5" x14ac:dyDescent="0.25">
      <c r="A11" s="10" t="s">
        <v>26</v>
      </c>
      <c r="B11" s="9">
        <v>1200</v>
      </c>
      <c r="C11" s="9">
        <v>130</v>
      </c>
      <c r="D11" s="9"/>
      <c r="E11" s="61">
        <f>E13+E14+E15+E16</f>
        <v>21703700</v>
      </c>
      <c r="F11" s="61">
        <f t="shared" ref="F11:G11" si="0">F13+F14+F15+F16</f>
        <v>21492000</v>
      </c>
      <c r="G11" s="61">
        <f t="shared" si="0"/>
        <v>21535000</v>
      </c>
      <c r="H11" s="51"/>
    </row>
    <row r="12" spans="1:12" ht="15.75" x14ac:dyDescent="0.25">
      <c r="A12" s="10" t="s">
        <v>24</v>
      </c>
      <c r="B12" s="9"/>
      <c r="C12" s="9"/>
      <c r="D12" s="9"/>
      <c r="E12" s="61"/>
      <c r="F12" s="61"/>
      <c r="G12" s="61"/>
      <c r="H12" s="9"/>
    </row>
    <row r="13" spans="1:12" ht="15.75" x14ac:dyDescent="0.25">
      <c r="A13" s="10" t="s">
        <v>27</v>
      </c>
      <c r="B13" s="9">
        <v>1210</v>
      </c>
      <c r="C13" s="83">
        <v>130</v>
      </c>
      <c r="D13" s="83">
        <v>131</v>
      </c>
      <c r="E13" s="89"/>
      <c r="F13" s="89"/>
      <c r="G13" s="89"/>
      <c r="H13" s="9"/>
      <c r="I13" s="54" t="s">
        <v>299</v>
      </c>
    </row>
    <row r="14" spans="1:12" ht="15.75" x14ac:dyDescent="0.25">
      <c r="A14" s="10" t="s">
        <v>27</v>
      </c>
      <c r="B14" s="51">
        <v>1210</v>
      </c>
      <c r="C14" s="83">
        <v>130</v>
      </c>
      <c r="D14" s="83">
        <v>131</v>
      </c>
      <c r="E14" s="89"/>
      <c r="F14" s="89"/>
      <c r="G14" s="89"/>
      <c r="H14" s="51"/>
      <c r="I14" s="54" t="s">
        <v>300</v>
      </c>
    </row>
    <row r="15" spans="1:12" ht="63" x14ac:dyDescent="0.25">
      <c r="A15" s="10" t="s">
        <v>70</v>
      </c>
      <c r="B15" s="9">
        <v>1220</v>
      </c>
      <c r="C15" s="83">
        <v>130</v>
      </c>
      <c r="D15" s="83">
        <v>131</v>
      </c>
      <c r="E15" s="89">
        <v>3780700</v>
      </c>
      <c r="F15" s="89">
        <v>3520000</v>
      </c>
      <c r="G15" s="89">
        <v>3563000</v>
      </c>
      <c r="H15" s="9"/>
      <c r="I15" s="54" t="s">
        <v>301</v>
      </c>
      <c r="K15" s="98"/>
      <c r="L15" s="98"/>
    </row>
    <row r="16" spans="1:12" ht="78.75" x14ac:dyDescent="0.25">
      <c r="A16" s="10" t="s">
        <v>332</v>
      </c>
      <c r="B16" s="51">
        <v>1220</v>
      </c>
      <c r="C16" s="83">
        <v>130</v>
      </c>
      <c r="D16" s="83">
        <v>131</v>
      </c>
      <c r="E16" s="61">
        <v>17923000</v>
      </c>
      <c r="F16" s="61">
        <v>17972000</v>
      </c>
      <c r="G16" s="61">
        <v>17972000</v>
      </c>
      <c r="H16" s="51"/>
      <c r="I16" s="54" t="s">
        <v>302</v>
      </c>
      <c r="K16" s="98"/>
      <c r="L16" s="98"/>
    </row>
    <row r="17" spans="1:9" ht="33" customHeight="1" x14ac:dyDescent="0.25">
      <c r="A17" s="10" t="s">
        <v>28</v>
      </c>
      <c r="B17" s="9">
        <v>1300</v>
      </c>
      <c r="C17" s="9">
        <v>140</v>
      </c>
      <c r="D17" s="9"/>
      <c r="E17" s="61"/>
      <c r="F17" s="61"/>
      <c r="G17" s="61"/>
      <c r="H17" s="9"/>
    </row>
    <row r="18" spans="1:9" ht="15.75" x14ac:dyDescent="0.25">
      <c r="A18" s="10" t="s">
        <v>24</v>
      </c>
      <c r="B18" s="9">
        <v>1310</v>
      </c>
      <c r="C18" s="9">
        <v>140</v>
      </c>
      <c r="D18" s="9"/>
      <c r="E18" s="61"/>
      <c r="F18" s="61"/>
      <c r="G18" s="61"/>
      <c r="H18" s="9"/>
    </row>
    <row r="19" spans="1:9" ht="31.5" x14ac:dyDescent="0.25">
      <c r="A19" s="10" t="s">
        <v>29</v>
      </c>
      <c r="B19" s="9">
        <v>1400</v>
      </c>
      <c r="C19" s="9">
        <v>150</v>
      </c>
      <c r="D19" s="9"/>
      <c r="E19" s="61"/>
      <c r="F19" s="61"/>
      <c r="G19" s="61"/>
      <c r="H19" s="9"/>
      <c r="I19" s="54" t="s">
        <v>297</v>
      </c>
    </row>
    <row r="20" spans="1:9" ht="15.75" x14ac:dyDescent="0.25">
      <c r="A20" s="10" t="s">
        <v>24</v>
      </c>
      <c r="B20" s="9"/>
      <c r="C20" s="9"/>
      <c r="D20" s="9"/>
      <c r="E20" s="61"/>
      <c r="F20" s="61"/>
      <c r="G20" s="61"/>
      <c r="H20" s="9"/>
    </row>
    <row r="21" spans="1:9" s="14" customFormat="1" ht="15.75" x14ac:dyDescent="0.25">
      <c r="A21" s="12" t="s">
        <v>30</v>
      </c>
      <c r="B21" s="13">
        <v>1500</v>
      </c>
      <c r="C21" s="13">
        <v>180</v>
      </c>
      <c r="D21" s="13"/>
      <c r="E21" s="47">
        <f>E23+E30</f>
        <v>1352718</v>
      </c>
      <c r="F21" s="47">
        <f>F23+F30</f>
        <v>0</v>
      </c>
      <c r="G21" s="47">
        <f>G23+G30</f>
        <v>0</v>
      </c>
      <c r="H21" s="47">
        <f>H23+H30</f>
        <v>0</v>
      </c>
      <c r="I21" s="58"/>
    </row>
    <row r="22" spans="1:9" ht="15.75" x14ac:dyDescent="0.25">
      <c r="A22" s="10" t="s">
        <v>24</v>
      </c>
      <c r="B22" s="9"/>
      <c r="C22" s="9"/>
      <c r="D22" s="9"/>
      <c r="E22" s="61"/>
      <c r="F22" s="61"/>
      <c r="G22" s="61"/>
      <c r="H22" s="9"/>
    </row>
    <row r="23" spans="1:9" s="14" customFormat="1" ht="15.75" x14ac:dyDescent="0.25">
      <c r="A23" s="12" t="s">
        <v>31</v>
      </c>
      <c r="B23" s="13">
        <v>1510</v>
      </c>
      <c r="C23" s="13">
        <v>150</v>
      </c>
      <c r="D23" s="13"/>
      <c r="E23" s="47">
        <f>SUM(E24:E29)</f>
        <v>1352718</v>
      </c>
      <c r="F23" s="47">
        <f>SUM(F24:F29)</f>
        <v>0</v>
      </c>
      <c r="G23" s="47">
        <f>SUM(G24:G29)</f>
        <v>0</v>
      </c>
      <c r="H23" s="47">
        <f>SUM(H24:H29)</f>
        <v>0</v>
      </c>
      <c r="I23" s="58"/>
    </row>
    <row r="24" spans="1:9" ht="47.25" x14ac:dyDescent="0.25">
      <c r="A24" s="10" t="s">
        <v>373</v>
      </c>
      <c r="B24" s="9">
        <v>1511</v>
      </c>
      <c r="C24" s="83">
        <v>150</v>
      </c>
      <c r="D24" s="83">
        <v>152</v>
      </c>
      <c r="E24" s="61">
        <v>320000</v>
      </c>
      <c r="F24" s="61"/>
      <c r="G24" s="61"/>
      <c r="H24" s="9"/>
    </row>
    <row r="25" spans="1:9" ht="40.5" customHeight="1" x14ac:dyDescent="0.25">
      <c r="A25" s="10" t="s">
        <v>372</v>
      </c>
      <c r="B25" s="9">
        <v>1512</v>
      </c>
      <c r="C25" s="83">
        <v>150</v>
      </c>
      <c r="D25" s="83">
        <v>152</v>
      </c>
      <c r="E25" s="61">
        <v>204000</v>
      </c>
      <c r="F25" s="61"/>
      <c r="G25" s="61"/>
      <c r="H25" s="9"/>
    </row>
    <row r="26" spans="1:9" ht="47.25" x14ac:dyDescent="0.25">
      <c r="A26" s="10" t="s">
        <v>374</v>
      </c>
      <c r="B26" s="84">
        <v>1513</v>
      </c>
      <c r="C26" s="9">
        <v>150</v>
      </c>
      <c r="D26" s="9">
        <v>152</v>
      </c>
      <c r="E26" s="61">
        <v>38600</v>
      </c>
      <c r="F26" s="61"/>
      <c r="G26" s="61"/>
      <c r="H26" s="9"/>
    </row>
    <row r="27" spans="1:9" ht="31.5" x14ac:dyDescent="0.25">
      <c r="A27" s="10" t="s">
        <v>413</v>
      </c>
      <c r="B27" s="99">
        <v>1514</v>
      </c>
      <c r="C27" s="99">
        <v>150</v>
      </c>
      <c r="D27" s="83">
        <v>152</v>
      </c>
      <c r="E27" s="61">
        <v>497450</v>
      </c>
      <c r="F27" s="61"/>
      <c r="G27" s="61"/>
      <c r="H27" s="99"/>
    </row>
    <row r="28" spans="1:9" ht="47.25" x14ac:dyDescent="0.25">
      <c r="A28" s="10" t="s">
        <v>382</v>
      </c>
      <c r="B28" s="99">
        <v>1515</v>
      </c>
      <c r="C28" s="90">
        <v>150</v>
      </c>
      <c r="D28" s="83">
        <v>152</v>
      </c>
      <c r="E28" s="61">
        <v>250668</v>
      </c>
      <c r="F28" s="61"/>
      <c r="G28" s="61"/>
      <c r="H28" s="90"/>
    </row>
    <row r="29" spans="1:9" ht="47.25" x14ac:dyDescent="0.25">
      <c r="A29" s="10" t="s">
        <v>379</v>
      </c>
      <c r="B29" s="99">
        <v>1516</v>
      </c>
      <c r="C29" s="9">
        <v>150</v>
      </c>
      <c r="D29" s="99">
        <v>152</v>
      </c>
      <c r="E29" s="61">
        <v>42000</v>
      </c>
      <c r="F29" s="61"/>
      <c r="G29" s="61"/>
      <c r="H29" s="9"/>
    </row>
    <row r="30" spans="1:9" s="14" customFormat="1" ht="31.5" x14ac:dyDescent="0.25">
      <c r="A30" s="12" t="s">
        <v>32</v>
      </c>
      <c r="B30" s="13">
        <v>1520</v>
      </c>
      <c r="C30" s="13">
        <v>150</v>
      </c>
      <c r="D30" s="13"/>
      <c r="E30" s="47">
        <f>SUM(E31:E32)</f>
        <v>0</v>
      </c>
      <c r="F30" s="47">
        <f>SUM(F31:F32)</f>
        <v>0</v>
      </c>
      <c r="G30" s="47">
        <f>SUM(G31:G32)</f>
        <v>0</v>
      </c>
      <c r="H30" s="47">
        <f>SUM(H31:H32)</f>
        <v>0</v>
      </c>
      <c r="I30" s="58"/>
    </row>
    <row r="31" spans="1:9" ht="49.5" customHeight="1" x14ac:dyDescent="0.25">
      <c r="A31" s="10" t="s">
        <v>33</v>
      </c>
      <c r="B31" s="9">
        <v>1521</v>
      </c>
      <c r="C31" s="9">
        <v>150</v>
      </c>
      <c r="D31" s="9"/>
      <c r="E31" s="61"/>
      <c r="F31" s="61"/>
      <c r="G31" s="61"/>
      <c r="H31" s="9"/>
    </row>
    <row r="32" spans="1:9" ht="47.25" x14ac:dyDescent="0.25">
      <c r="A32" s="10" t="s">
        <v>33</v>
      </c>
      <c r="B32" s="9">
        <v>1522</v>
      </c>
      <c r="C32" s="9">
        <v>150</v>
      </c>
      <c r="D32" s="9"/>
      <c r="E32" s="61"/>
      <c r="F32" s="61"/>
      <c r="G32" s="61"/>
      <c r="H32" s="9"/>
    </row>
    <row r="33" spans="1:9" s="14" customFormat="1" ht="15.75" x14ac:dyDescent="0.25">
      <c r="A33" s="12" t="s">
        <v>34</v>
      </c>
      <c r="B33" s="13">
        <v>1900</v>
      </c>
      <c r="C33" s="13"/>
      <c r="D33" s="13"/>
      <c r="E33" s="47">
        <f>E35</f>
        <v>0</v>
      </c>
      <c r="F33" s="47">
        <f t="shared" ref="F33:G33" si="1">F35</f>
        <v>0</v>
      </c>
      <c r="G33" s="47">
        <f t="shared" si="1"/>
        <v>0</v>
      </c>
      <c r="H33" s="40" t="str">
        <f>H35</f>
        <v>х</v>
      </c>
      <c r="I33" s="58"/>
    </row>
    <row r="34" spans="1:9" ht="15.75" x14ac:dyDescent="0.25">
      <c r="A34" s="10" t="s">
        <v>24</v>
      </c>
      <c r="B34" s="9"/>
      <c r="C34" s="9"/>
      <c r="D34" s="9"/>
      <c r="E34" s="61"/>
      <c r="F34" s="61"/>
      <c r="G34" s="61"/>
      <c r="H34" s="9"/>
    </row>
    <row r="35" spans="1:9" s="14" customFormat="1" ht="17.25" x14ac:dyDescent="0.25">
      <c r="A35" s="48" t="s">
        <v>256</v>
      </c>
      <c r="B35" s="13">
        <v>1980</v>
      </c>
      <c r="C35" s="13" t="s">
        <v>22</v>
      </c>
      <c r="D35" s="13"/>
      <c r="E35" s="47">
        <f>E37</f>
        <v>0</v>
      </c>
      <c r="F35" s="47">
        <f t="shared" ref="F35:H35" si="2">F37</f>
        <v>0</v>
      </c>
      <c r="G35" s="47">
        <f t="shared" si="2"/>
        <v>0</v>
      </c>
      <c r="H35" s="40" t="str">
        <f t="shared" si="2"/>
        <v>х</v>
      </c>
      <c r="I35" s="58"/>
    </row>
    <row r="36" spans="1:9" ht="15.75" x14ac:dyDescent="0.25">
      <c r="A36" s="10" t="s">
        <v>35</v>
      </c>
      <c r="B36" s="9"/>
      <c r="C36" s="9"/>
      <c r="D36" s="9"/>
      <c r="E36" s="61"/>
      <c r="F36" s="61"/>
      <c r="G36" s="61"/>
      <c r="H36" s="9"/>
    </row>
    <row r="37" spans="1:9" ht="47.25" x14ac:dyDescent="0.25">
      <c r="A37" s="10" t="s">
        <v>36</v>
      </c>
      <c r="B37" s="9">
        <v>1981</v>
      </c>
      <c r="C37" s="9">
        <v>510</v>
      </c>
      <c r="D37" s="9"/>
      <c r="E37" s="61"/>
      <c r="F37" s="61"/>
      <c r="G37" s="61"/>
      <c r="H37" s="9" t="s">
        <v>22</v>
      </c>
    </row>
    <row r="38" spans="1:9" s="46" customFormat="1" ht="15.75" x14ac:dyDescent="0.25">
      <c r="A38" s="43" t="s">
        <v>37</v>
      </c>
      <c r="B38" s="44">
        <v>2000</v>
      </c>
      <c r="C38" s="44" t="s">
        <v>22</v>
      </c>
      <c r="D38" s="44"/>
      <c r="E38" s="62">
        <f>E40+E64+E83+E92+E99+E105</f>
        <v>23066889.630000003</v>
      </c>
      <c r="F38" s="62">
        <f t="shared" ref="F38:G38" si="3">F40+F64+F83+F92+F99+F105</f>
        <v>21492000</v>
      </c>
      <c r="G38" s="62">
        <f t="shared" si="3"/>
        <v>21535000</v>
      </c>
      <c r="H38" s="44"/>
      <c r="I38" s="57"/>
    </row>
    <row r="39" spans="1:9" ht="15.75" x14ac:dyDescent="0.25">
      <c r="A39" s="10" t="s">
        <v>24</v>
      </c>
      <c r="B39" s="9"/>
      <c r="C39" s="9"/>
      <c r="D39" s="9"/>
      <c r="E39" s="61"/>
      <c r="F39" s="61"/>
      <c r="G39" s="61"/>
      <c r="H39" s="9"/>
    </row>
    <row r="40" spans="1:9" s="14" customFormat="1" ht="15.75" x14ac:dyDescent="0.25">
      <c r="A40" s="81" t="s">
        <v>38</v>
      </c>
      <c r="B40" s="13">
        <v>2100</v>
      </c>
      <c r="C40" s="13" t="s">
        <v>22</v>
      </c>
      <c r="D40" s="13"/>
      <c r="E40" s="47">
        <f>E42+E47+E52+E57</f>
        <v>18048516</v>
      </c>
      <c r="F40" s="47">
        <f t="shared" ref="F40:G40" si="4">F42+F47+F52+F57</f>
        <v>18048516</v>
      </c>
      <c r="G40" s="47">
        <f t="shared" si="4"/>
        <v>18048516</v>
      </c>
      <c r="H40" s="13" t="s">
        <v>22</v>
      </c>
      <c r="I40" s="58"/>
    </row>
    <row r="41" spans="1:9" ht="15.75" x14ac:dyDescent="0.25">
      <c r="A41" s="10" t="s">
        <v>24</v>
      </c>
      <c r="B41" s="9"/>
      <c r="C41" s="9"/>
      <c r="D41" s="9"/>
      <c r="E41" s="61"/>
      <c r="F41" s="61"/>
      <c r="G41" s="61"/>
      <c r="H41" s="9"/>
    </row>
    <row r="42" spans="1:9" s="14" customFormat="1" ht="15.75" x14ac:dyDescent="0.25">
      <c r="A42" s="12" t="s">
        <v>39</v>
      </c>
      <c r="B42" s="13">
        <v>2110</v>
      </c>
      <c r="C42" s="13">
        <v>111</v>
      </c>
      <c r="D42" s="13"/>
      <c r="E42" s="47">
        <f>SUM(E43:E46)</f>
        <v>13849548</v>
      </c>
      <c r="F42" s="47">
        <f t="shared" ref="F42:G42" si="5">SUM(F43:F46)</f>
        <v>13861748</v>
      </c>
      <c r="G42" s="47">
        <f t="shared" si="5"/>
        <v>13861748</v>
      </c>
      <c r="H42" s="13" t="s">
        <v>22</v>
      </c>
      <c r="I42" s="58"/>
    </row>
    <row r="43" spans="1:9" ht="47.25" x14ac:dyDescent="0.25">
      <c r="A43" s="10" t="s">
        <v>363</v>
      </c>
      <c r="B43" s="9">
        <v>2111</v>
      </c>
      <c r="C43" s="9">
        <v>111</v>
      </c>
      <c r="D43" s="9">
        <v>211</v>
      </c>
      <c r="E43" s="94">
        <f>'111'!DF31</f>
        <v>727800</v>
      </c>
      <c r="F43" s="94">
        <v>727800</v>
      </c>
      <c r="G43" s="94">
        <v>727800</v>
      </c>
      <c r="H43" s="21" t="s">
        <v>22</v>
      </c>
    </row>
    <row r="44" spans="1:9" ht="47.25" x14ac:dyDescent="0.25">
      <c r="A44" s="10" t="s">
        <v>364</v>
      </c>
      <c r="B44" s="9">
        <v>2112</v>
      </c>
      <c r="C44" s="9">
        <v>111</v>
      </c>
      <c r="D44" s="9">
        <v>211</v>
      </c>
      <c r="E44" s="94">
        <f>'111'!DF18</f>
        <v>13121748</v>
      </c>
      <c r="F44" s="94">
        <v>13133948</v>
      </c>
      <c r="G44" s="94">
        <v>13133948</v>
      </c>
      <c r="H44" s="21" t="s">
        <v>22</v>
      </c>
    </row>
    <row r="45" spans="1:9" ht="47.25" x14ac:dyDescent="0.25">
      <c r="A45" s="10" t="s">
        <v>347</v>
      </c>
      <c r="B45" s="9">
        <v>2113</v>
      </c>
      <c r="C45" s="9">
        <v>111</v>
      </c>
      <c r="D45" s="9">
        <v>211</v>
      </c>
      <c r="E45" s="94"/>
      <c r="F45" s="61"/>
      <c r="G45" s="61"/>
      <c r="H45" s="21" t="s">
        <v>22</v>
      </c>
    </row>
    <row r="46" spans="1:9" ht="33.75" customHeight="1" x14ac:dyDescent="0.25">
      <c r="A46" s="10" t="s">
        <v>43</v>
      </c>
      <c r="B46" s="9">
        <v>2114</v>
      </c>
      <c r="C46" s="9">
        <v>111</v>
      </c>
      <c r="D46" s="9">
        <v>211</v>
      </c>
      <c r="E46" s="61"/>
      <c r="F46" s="61"/>
      <c r="G46" s="61"/>
      <c r="H46" s="21" t="s">
        <v>22</v>
      </c>
    </row>
    <row r="47" spans="1:9" s="14" customFormat="1" ht="31.5" x14ac:dyDescent="0.25">
      <c r="A47" s="12" t="s">
        <v>44</v>
      </c>
      <c r="B47" s="13">
        <v>2120</v>
      </c>
      <c r="C47" s="13">
        <v>112</v>
      </c>
      <c r="D47" s="13"/>
      <c r="E47" s="47">
        <f>SUM(E48:E51)</f>
        <v>8720</v>
      </c>
      <c r="F47" s="47">
        <f t="shared" ref="F47:G47" si="6">SUM(F48:F51)</f>
        <v>520</v>
      </c>
      <c r="G47" s="47">
        <f t="shared" si="6"/>
        <v>520</v>
      </c>
      <c r="H47" s="13" t="s">
        <v>22</v>
      </c>
      <c r="I47" s="58"/>
    </row>
    <row r="48" spans="1:9" ht="47.25" x14ac:dyDescent="0.25">
      <c r="A48" s="10" t="s">
        <v>363</v>
      </c>
      <c r="B48" s="9">
        <v>2121</v>
      </c>
      <c r="C48" s="9">
        <v>112</v>
      </c>
      <c r="D48" s="9">
        <v>266</v>
      </c>
      <c r="E48" s="94">
        <f>'112'!BP46</f>
        <v>520</v>
      </c>
      <c r="F48" s="61">
        <v>520</v>
      </c>
      <c r="G48" s="61">
        <v>520</v>
      </c>
      <c r="H48" s="21" t="s">
        <v>22</v>
      </c>
    </row>
    <row r="49" spans="1:9" ht="47.25" x14ac:dyDescent="0.25">
      <c r="A49" s="10" t="s">
        <v>364</v>
      </c>
      <c r="B49" s="9">
        <v>2122</v>
      </c>
      <c r="C49" s="9">
        <v>112</v>
      </c>
      <c r="D49" s="9">
        <v>212</v>
      </c>
      <c r="E49" s="61">
        <v>200</v>
      </c>
      <c r="F49" s="61"/>
      <c r="G49" s="61"/>
      <c r="H49" s="21" t="s">
        <v>22</v>
      </c>
    </row>
    <row r="50" spans="1:9" ht="47.25" x14ac:dyDescent="0.25">
      <c r="A50" s="10" t="s">
        <v>364</v>
      </c>
      <c r="B50" s="9">
        <v>2123</v>
      </c>
      <c r="C50" s="9">
        <v>112</v>
      </c>
      <c r="D50" s="9">
        <v>226</v>
      </c>
      <c r="E50" s="61">
        <v>8000</v>
      </c>
      <c r="F50" s="61"/>
      <c r="G50" s="61"/>
      <c r="H50" s="21" t="s">
        <v>22</v>
      </c>
    </row>
    <row r="51" spans="1:9" ht="31.5" x14ac:dyDescent="0.25">
      <c r="A51" s="10" t="s">
        <v>43</v>
      </c>
      <c r="B51" s="9">
        <v>2124</v>
      </c>
      <c r="C51" s="9">
        <v>112</v>
      </c>
      <c r="D51" s="9"/>
      <c r="E51" s="61"/>
      <c r="F51" s="61"/>
      <c r="G51" s="61"/>
      <c r="H51" s="21" t="s">
        <v>22</v>
      </c>
    </row>
    <row r="52" spans="1:9" s="14" customFormat="1" ht="63" x14ac:dyDescent="0.25">
      <c r="A52" s="12" t="s">
        <v>45</v>
      </c>
      <c r="B52" s="13">
        <v>2130</v>
      </c>
      <c r="C52" s="13">
        <v>113</v>
      </c>
      <c r="D52" s="13"/>
      <c r="E52" s="47">
        <f>SUM(E53:E56)</f>
        <v>4000</v>
      </c>
      <c r="F52" s="47">
        <f t="shared" ref="F52:G52" si="7">SUM(F53:F56)</f>
        <v>0</v>
      </c>
      <c r="G52" s="47">
        <f t="shared" si="7"/>
        <v>0</v>
      </c>
      <c r="H52" s="13" t="s">
        <v>22</v>
      </c>
      <c r="I52" s="58"/>
    </row>
    <row r="53" spans="1:9" ht="47.25" x14ac:dyDescent="0.25">
      <c r="A53" s="10" t="s">
        <v>363</v>
      </c>
      <c r="B53" s="9">
        <v>2131</v>
      </c>
      <c r="C53" s="9">
        <v>113</v>
      </c>
      <c r="D53" s="9"/>
      <c r="E53" s="61"/>
      <c r="F53" s="61"/>
      <c r="G53" s="61"/>
      <c r="H53" s="21" t="s">
        <v>22</v>
      </c>
    </row>
    <row r="54" spans="1:9" ht="47.25" x14ac:dyDescent="0.25">
      <c r="A54" s="10" t="s">
        <v>364</v>
      </c>
      <c r="B54" s="9">
        <v>2132</v>
      </c>
      <c r="C54" s="9">
        <v>113</v>
      </c>
      <c r="D54" s="9">
        <v>226</v>
      </c>
      <c r="E54" s="61">
        <v>4000</v>
      </c>
      <c r="F54" s="61"/>
      <c r="G54" s="61"/>
      <c r="H54" s="21" t="s">
        <v>22</v>
      </c>
    </row>
    <row r="55" spans="1:9" ht="47.25" x14ac:dyDescent="0.25">
      <c r="A55" s="10" t="s">
        <v>347</v>
      </c>
      <c r="B55" s="9">
        <v>2133</v>
      </c>
      <c r="C55" s="9">
        <v>113</v>
      </c>
      <c r="D55" s="9"/>
      <c r="E55" s="61"/>
      <c r="F55" s="61"/>
      <c r="G55" s="61"/>
      <c r="H55" s="21" t="s">
        <v>22</v>
      </c>
    </row>
    <row r="56" spans="1:9" ht="31.5" x14ac:dyDescent="0.25">
      <c r="A56" s="10" t="s">
        <v>43</v>
      </c>
      <c r="B56" s="9">
        <v>2134</v>
      </c>
      <c r="C56" s="9">
        <v>113</v>
      </c>
      <c r="D56" s="9"/>
      <c r="E56" s="61"/>
      <c r="F56" s="61"/>
      <c r="G56" s="61"/>
      <c r="H56" s="21" t="s">
        <v>22</v>
      </c>
    </row>
    <row r="57" spans="1:9" s="14" customFormat="1" ht="63" x14ac:dyDescent="0.25">
      <c r="A57" s="12" t="s">
        <v>46</v>
      </c>
      <c r="B57" s="13">
        <v>2140</v>
      </c>
      <c r="C57" s="13">
        <v>119</v>
      </c>
      <c r="D57" s="13"/>
      <c r="E57" s="47">
        <f>SUM(E59:E63)</f>
        <v>4186248</v>
      </c>
      <c r="F57" s="47">
        <f t="shared" ref="F57:G57" si="8">SUM(F59:F63)</f>
        <v>4186248</v>
      </c>
      <c r="G57" s="47">
        <f t="shared" si="8"/>
        <v>4186248</v>
      </c>
      <c r="H57" s="13" t="s">
        <v>22</v>
      </c>
      <c r="I57" s="58"/>
    </row>
    <row r="58" spans="1:9" ht="15.75" x14ac:dyDescent="0.25">
      <c r="A58" s="10" t="s">
        <v>24</v>
      </c>
      <c r="B58" s="9"/>
      <c r="C58" s="9"/>
      <c r="D58" s="9"/>
      <c r="E58" s="61"/>
      <c r="F58" s="61"/>
      <c r="G58" s="61"/>
      <c r="H58" s="9" t="s">
        <v>22</v>
      </c>
    </row>
    <row r="59" spans="1:9" ht="15.75" x14ac:dyDescent="0.25">
      <c r="A59" s="10" t="s">
        <v>47</v>
      </c>
      <c r="B59" s="9">
        <v>2141</v>
      </c>
      <c r="C59" s="9">
        <v>119</v>
      </c>
      <c r="D59" s="9"/>
      <c r="E59" s="61"/>
      <c r="F59" s="61"/>
      <c r="G59" s="61"/>
      <c r="H59" s="9"/>
    </row>
    <row r="60" spans="1:9" ht="47.25" x14ac:dyDescent="0.25">
      <c r="A60" s="10" t="s">
        <v>363</v>
      </c>
      <c r="B60" s="9">
        <v>2142</v>
      </c>
      <c r="C60" s="9">
        <v>119</v>
      </c>
      <c r="D60" s="9">
        <v>213</v>
      </c>
      <c r="E60" s="94">
        <f>'213'!BQ44</f>
        <v>219796</v>
      </c>
      <c r="F60" s="61">
        <v>219796</v>
      </c>
      <c r="G60" s="61">
        <v>219796</v>
      </c>
      <c r="H60" s="21" t="s">
        <v>22</v>
      </c>
    </row>
    <row r="61" spans="1:9" ht="47.25" x14ac:dyDescent="0.25">
      <c r="A61" s="10" t="s">
        <v>364</v>
      </c>
      <c r="B61" s="9">
        <v>2143</v>
      </c>
      <c r="C61" s="9">
        <v>119</v>
      </c>
      <c r="D61" s="9">
        <v>213</v>
      </c>
      <c r="E61" s="94">
        <f>'213'!BQ23</f>
        <v>3966452</v>
      </c>
      <c r="F61" s="61">
        <v>3966452</v>
      </c>
      <c r="G61" s="61">
        <v>3966452</v>
      </c>
      <c r="H61" s="21" t="s">
        <v>22</v>
      </c>
    </row>
    <row r="62" spans="1:9" ht="47.25" x14ac:dyDescent="0.25">
      <c r="A62" s="10" t="s">
        <v>347</v>
      </c>
      <c r="B62" s="9">
        <v>2144</v>
      </c>
      <c r="C62" s="9">
        <v>119</v>
      </c>
      <c r="D62" s="9">
        <v>213</v>
      </c>
      <c r="E62" s="94"/>
      <c r="F62" s="61"/>
      <c r="G62" s="61"/>
      <c r="H62" s="21" t="s">
        <v>22</v>
      </c>
    </row>
    <row r="63" spans="1:9" ht="31.5" x14ac:dyDescent="0.25">
      <c r="A63" s="10" t="s">
        <v>43</v>
      </c>
      <c r="B63" s="9">
        <v>2145</v>
      </c>
      <c r="C63" s="9">
        <v>119</v>
      </c>
      <c r="D63" s="9"/>
      <c r="E63" s="61"/>
      <c r="F63" s="61"/>
      <c r="G63" s="61"/>
      <c r="H63" s="21" t="s">
        <v>22</v>
      </c>
    </row>
    <row r="64" spans="1:9" s="14" customFormat="1" ht="31.5" x14ac:dyDescent="0.25">
      <c r="A64" s="81" t="s">
        <v>48</v>
      </c>
      <c r="B64" s="13">
        <v>2200</v>
      </c>
      <c r="C64" s="13">
        <v>300</v>
      </c>
      <c r="D64" s="13"/>
      <c r="E64" s="47">
        <f>E66+E73+E78</f>
        <v>0</v>
      </c>
      <c r="F64" s="47">
        <f t="shared" ref="F64:G64" si="9">F66+F73+F78</f>
        <v>0</v>
      </c>
      <c r="G64" s="47">
        <f t="shared" si="9"/>
        <v>0</v>
      </c>
      <c r="H64" s="40" t="s">
        <v>22</v>
      </c>
      <c r="I64" s="58"/>
    </row>
    <row r="65" spans="1:9" ht="15.75" x14ac:dyDescent="0.25">
      <c r="A65" s="10" t="s">
        <v>24</v>
      </c>
      <c r="B65" s="9"/>
      <c r="C65" s="9"/>
      <c r="D65" s="9"/>
      <c r="E65" s="61"/>
      <c r="F65" s="61"/>
      <c r="G65" s="61"/>
      <c r="H65" s="9"/>
    </row>
    <row r="66" spans="1:9" s="14" customFormat="1" ht="47.25" x14ac:dyDescent="0.25">
      <c r="A66" s="12" t="s">
        <v>49</v>
      </c>
      <c r="B66" s="13">
        <v>2210</v>
      </c>
      <c r="C66" s="13">
        <v>320</v>
      </c>
      <c r="D66" s="13"/>
      <c r="E66" s="47">
        <f>SUM(E68:E72)</f>
        <v>0</v>
      </c>
      <c r="F66" s="47">
        <f t="shared" ref="F66:H66" si="10">SUM(F68:F72)</f>
        <v>0</v>
      </c>
      <c r="G66" s="47">
        <f t="shared" si="10"/>
        <v>0</v>
      </c>
      <c r="H66" s="40">
        <f t="shared" si="10"/>
        <v>0</v>
      </c>
      <c r="I66" s="58"/>
    </row>
    <row r="67" spans="1:9" ht="15.75" x14ac:dyDescent="0.25">
      <c r="A67" s="10" t="s">
        <v>35</v>
      </c>
      <c r="B67" s="9"/>
      <c r="C67" s="9"/>
      <c r="D67" s="9"/>
      <c r="E67" s="61"/>
      <c r="F67" s="61"/>
      <c r="G67" s="61"/>
      <c r="H67" s="9"/>
    </row>
    <row r="68" spans="1:9" ht="47.25" x14ac:dyDescent="0.25">
      <c r="A68" s="10" t="s">
        <v>50</v>
      </c>
      <c r="B68" s="9">
        <v>2211</v>
      </c>
      <c r="C68" s="9">
        <v>321</v>
      </c>
      <c r="D68" s="9"/>
      <c r="E68" s="61"/>
      <c r="F68" s="61"/>
      <c r="G68" s="61"/>
      <c r="H68" s="9"/>
    </row>
    <row r="69" spans="1:9" ht="31.5" x14ac:dyDescent="0.25">
      <c r="A69" s="10" t="s">
        <v>40</v>
      </c>
      <c r="B69" s="9">
        <v>2212</v>
      </c>
      <c r="C69" s="9">
        <v>321</v>
      </c>
      <c r="D69" s="9"/>
      <c r="E69" s="61"/>
      <c r="F69" s="61"/>
      <c r="G69" s="61"/>
      <c r="H69" s="9"/>
    </row>
    <row r="70" spans="1:9" ht="31.5" x14ac:dyDescent="0.25">
      <c r="A70" s="10" t="s">
        <v>41</v>
      </c>
      <c r="B70" s="9">
        <v>2213</v>
      </c>
      <c r="C70" s="9">
        <v>321</v>
      </c>
      <c r="D70" s="9"/>
      <c r="E70" s="61"/>
      <c r="F70" s="61"/>
      <c r="G70" s="61"/>
      <c r="H70" s="9"/>
    </row>
    <row r="71" spans="1:9" ht="31.5" x14ac:dyDescent="0.25">
      <c r="A71" s="10" t="s">
        <v>42</v>
      </c>
      <c r="B71" s="9">
        <v>2214</v>
      </c>
      <c r="C71" s="9">
        <v>321</v>
      </c>
      <c r="D71" s="9"/>
      <c r="E71" s="61"/>
      <c r="F71" s="61"/>
      <c r="G71" s="61"/>
      <c r="H71" s="9"/>
    </row>
    <row r="72" spans="1:9" ht="31.5" x14ac:dyDescent="0.25">
      <c r="A72" s="10" t="s">
        <v>43</v>
      </c>
      <c r="B72" s="9">
        <v>2215</v>
      </c>
      <c r="C72" s="9">
        <v>321</v>
      </c>
      <c r="D72" s="9"/>
      <c r="E72" s="61"/>
      <c r="F72" s="61"/>
      <c r="G72" s="61"/>
      <c r="H72" s="9"/>
    </row>
    <row r="73" spans="1:9" s="14" customFormat="1" ht="113.25" customHeight="1" x14ac:dyDescent="0.25">
      <c r="A73" s="12" t="s">
        <v>51</v>
      </c>
      <c r="B73" s="13">
        <v>2230</v>
      </c>
      <c r="C73" s="13">
        <v>350</v>
      </c>
      <c r="D73" s="13"/>
      <c r="E73" s="47">
        <f>SUM(E74:E77)</f>
        <v>0</v>
      </c>
      <c r="F73" s="47">
        <f t="shared" ref="F73:G73" si="11">SUM(F74:F77)</f>
        <v>0</v>
      </c>
      <c r="G73" s="47">
        <f t="shared" si="11"/>
        <v>0</v>
      </c>
      <c r="H73" s="13" t="s">
        <v>22</v>
      </c>
      <c r="I73" s="58"/>
    </row>
    <row r="74" spans="1:9" ht="31.5" x14ac:dyDescent="0.25">
      <c r="A74" s="10" t="s">
        <v>40</v>
      </c>
      <c r="B74" s="9">
        <v>2231</v>
      </c>
      <c r="C74" s="9">
        <v>350</v>
      </c>
      <c r="D74" s="9"/>
      <c r="E74" s="61"/>
      <c r="F74" s="61"/>
      <c r="G74" s="61"/>
      <c r="H74" s="21" t="s">
        <v>22</v>
      </c>
    </row>
    <row r="75" spans="1:9" ht="31.5" x14ac:dyDescent="0.25">
      <c r="A75" s="10" t="s">
        <v>41</v>
      </c>
      <c r="B75" s="9">
        <v>2232</v>
      </c>
      <c r="C75" s="9">
        <v>350</v>
      </c>
      <c r="D75" s="9"/>
      <c r="E75" s="61"/>
      <c r="F75" s="61"/>
      <c r="G75" s="61"/>
      <c r="H75" s="21" t="s">
        <v>22</v>
      </c>
    </row>
    <row r="76" spans="1:9" ht="31.5" x14ac:dyDescent="0.25">
      <c r="A76" s="10" t="s">
        <v>42</v>
      </c>
      <c r="B76" s="9">
        <v>2233</v>
      </c>
      <c r="C76" s="9">
        <v>350</v>
      </c>
      <c r="D76" s="9"/>
      <c r="E76" s="61"/>
      <c r="F76" s="61"/>
      <c r="G76" s="61"/>
      <c r="H76" s="21" t="s">
        <v>22</v>
      </c>
    </row>
    <row r="77" spans="1:9" ht="31.5" x14ac:dyDescent="0.25">
      <c r="A77" s="10" t="s">
        <v>43</v>
      </c>
      <c r="B77" s="9">
        <v>2234</v>
      </c>
      <c r="C77" s="9">
        <v>350</v>
      </c>
      <c r="D77" s="9"/>
      <c r="E77" s="61"/>
      <c r="F77" s="61"/>
      <c r="G77" s="61"/>
      <c r="H77" s="21" t="s">
        <v>22</v>
      </c>
    </row>
    <row r="78" spans="1:9" s="14" customFormat="1" ht="47.25" x14ac:dyDescent="0.25">
      <c r="A78" s="12" t="s">
        <v>52</v>
      </c>
      <c r="B78" s="13">
        <v>2240</v>
      </c>
      <c r="C78" s="13">
        <v>360</v>
      </c>
      <c r="D78" s="13"/>
      <c r="E78" s="47">
        <f>SUM(E79:E82)</f>
        <v>0</v>
      </c>
      <c r="F78" s="47">
        <f t="shared" ref="F78:G78" si="12">SUM(F79:F82)</f>
        <v>0</v>
      </c>
      <c r="G78" s="47">
        <f t="shared" si="12"/>
        <v>0</v>
      </c>
      <c r="H78" s="13" t="s">
        <v>22</v>
      </c>
      <c r="I78" s="58"/>
    </row>
    <row r="79" spans="1:9" ht="31.5" x14ac:dyDescent="0.25">
      <c r="A79" s="10" t="s">
        <v>40</v>
      </c>
      <c r="B79" s="9">
        <v>2241</v>
      </c>
      <c r="C79" s="9">
        <v>360</v>
      </c>
      <c r="D79" s="9"/>
      <c r="E79" s="61"/>
      <c r="F79" s="61"/>
      <c r="G79" s="61"/>
      <c r="H79" s="21" t="s">
        <v>22</v>
      </c>
    </row>
    <row r="80" spans="1:9" ht="31.5" x14ac:dyDescent="0.25">
      <c r="A80" s="10" t="s">
        <v>41</v>
      </c>
      <c r="B80" s="9">
        <v>2242</v>
      </c>
      <c r="C80" s="9">
        <v>360</v>
      </c>
      <c r="D80" s="9"/>
      <c r="E80" s="61"/>
      <c r="F80" s="61"/>
      <c r="G80" s="61"/>
      <c r="H80" s="21" t="s">
        <v>22</v>
      </c>
    </row>
    <row r="81" spans="1:9" ht="31.5" x14ac:dyDescent="0.25">
      <c r="A81" s="10" t="s">
        <v>42</v>
      </c>
      <c r="B81" s="9">
        <v>2243</v>
      </c>
      <c r="C81" s="9">
        <v>360</v>
      </c>
      <c r="D81" s="9"/>
      <c r="E81" s="61"/>
      <c r="F81" s="61"/>
      <c r="G81" s="61"/>
      <c r="H81" s="21" t="s">
        <v>22</v>
      </c>
    </row>
    <row r="82" spans="1:9" ht="31.5" x14ac:dyDescent="0.25">
      <c r="A82" s="10" t="s">
        <v>43</v>
      </c>
      <c r="B82" s="9">
        <v>2244</v>
      </c>
      <c r="C82" s="9">
        <v>360</v>
      </c>
      <c r="D82" s="9"/>
      <c r="E82" s="61"/>
      <c r="F82" s="61"/>
      <c r="G82" s="61"/>
      <c r="H82" s="21" t="s">
        <v>22</v>
      </c>
    </row>
    <row r="83" spans="1:9" s="14" customFormat="1" ht="31.5" x14ac:dyDescent="0.25">
      <c r="A83" s="81" t="s">
        <v>53</v>
      </c>
      <c r="B83" s="13">
        <v>2300</v>
      </c>
      <c r="C83" s="13">
        <v>850</v>
      </c>
      <c r="D83" s="13"/>
      <c r="E83" s="47">
        <f>SUM(E85:E87)</f>
        <v>55860</v>
      </c>
      <c r="F83" s="47">
        <f t="shared" ref="F83:G83" si="13">SUM(F85:F87)</f>
        <v>25860</v>
      </c>
      <c r="G83" s="47">
        <f t="shared" si="13"/>
        <v>25860</v>
      </c>
      <c r="H83" s="13" t="s">
        <v>22</v>
      </c>
      <c r="I83" s="58"/>
    </row>
    <row r="84" spans="1:9" ht="15.75" x14ac:dyDescent="0.25">
      <c r="A84" s="10" t="s">
        <v>35</v>
      </c>
      <c r="B84" s="9"/>
      <c r="C84" s="9"/>
      <c r="D84" s="9"/>
      <c r="E84" s="61"/>
      <c r="F84" s="61"/>
      <c r="G84" s="61"/>
      <c r="H84" s="9"/>
    </row>
    <row r="85" spans="1:9" ht="31.5" x14ac:dyDescent="0.25">
      <c r="A85" s="10" t="s">
        <v>54</v>
      </c>
      <c r="B85" s="9">
        <v>2310</v>
      </c>
      <c r="C85" s="9">
        <v>851</v>
      </c>
      <c r="D85" s="9">
        <v>291</v>
      </c>
      <c r="E85" s="94">
        <f>проч!BJ24</f>
        <v>22860</v>
      </c>
      <c r="F85" s="61">
        <v>22860</v>
      </c>
      <c r="G85" s="61">
        <v>22860</v>
      </c>
      <c r="H85" s="9" t="s">
        <v>22</v>
      </c>
    </row>
    <row r="86" spans="1:9" ht="63" x14ac:dyDescent="0.25">
      <c r="A86" s="10" t="s">
        <v>55</v>
      </c>
      <c r="B86" s="9">
        <v>2320</v>
      </c>
      <c r="C86" s="9">
        <v>852</v>
      </c>
      <c r="D86" s="9">
        <v>291</v>
      </c>
      <c r="E86" s="94">
        <f>проч!BJ34</f>
        <v>0</v>
      </c>
      <c r="F86" s="61">
        <v>0</v>
      </c>
      <c r="G86" s="61">
        <v>0</v>
      </c>
      <c r="H86" s="9" t="s">
        <v>22</v>
      </c>
    </row>
    <row r="87" spans="1:9" s="14" customFormat="1" ht="47.25" x14ac:dyDescent="0.25">
      <c r="A87" s="12" t="s">
        <v>56</v>
      </c>
      <c r="B87" s="13">
        <v>2330</v>
      </c>
      <c r="C87" s="13">
        <v>853</v>
      </c>
      <c r="D87" s="13"/>
      <c r="E87" s="47">
        <f>SUM(E88:E91)</f>
        <v>33000</v>
      </c>
      <c r="F87" s="47">
        <f t="shared" ref="F87:G87" si="14">SUM(F88:F91)</f>
        <v>3000</v>
      </c>
      <c r="G87" s="47">
        <f t="shared" si="14"/>
        <v>3000</v>
      </c>
      <c r="H87" s="13" t="s">
        <v>22</v>
      </c>
      <c r="I87" s="58"/>
    </row>
    <row r="88" spans="1:9" ht="47.25" x14ac:dyDescent="0.25">
      <c r="A88" s="10" t="s">
        <v>363</v>
      </c>
      <c r="B88" s="9">
        <v>2331</v>
      </c>
      <c r="C88" s="9">
        <v>853</v>
      </c>
      <c r="D88" s="9">
        <v>291</v>
      </c>
      <c r="E88" s="94">
        <f>проч!BJ44</f>
        <v>3000</v>
      </c>
      <c r="F88" s="61">
        <v>3000</v>
      </c>
      <c r="G88" s="61">
        <v>3000</v>
      </c>
      <c r="H88" s="21" t="s">
        <v>22</v>
      </c>
    </row>
    <row r="89" spans="1:9" ht="31.5" x14ac:dyDescent="0.25">
      <c r="A89" s="10" t="s">
        <v>41</v>
      </c>
      <c r="B89" s="9">
        <v>2332</v>
      </c>
      <c r="C89" s="9">
        <v>853</v>
      </c>
      <c r="D89" s="9">
        <v>295</v>
      </c>
      <c r="E89" s="61">
        <f>проч!BJ54</f>
        <v>30000</v>
      </c>
      <c r="F89" s="61"/>
      <c r="G89" s="61"/>
      <c r="H89" s="21" t="s">
        <v>22</v>
      </c>
    </row>
    <row r="90" spans="1:9" ht="31.5" x14ac:dyDescent="0.25">
      <c r="A90" s="10" t="s">
        <v>42</v>
      </c>
      <c r="B90" s="9">
        <v>2333</v>
      </c>
      <c r="C90" s="9">
        <v>853</v>
      </c>
      <c r="D90" s="9"/>
      <c r="E90" s="61"/>
      <c r="F90" s="61"/>
      <c r="G90" s="61"/>
      <c r="H90" s="21" t="s">
        <v>22</v>
      </c>
    </row>
    <row r="91" spans="1:9" ht="31.5" x14ac:dyDescent="0.25">
      <c r="A91" s="10" t="s">
        <v>43</v>
      </c>
      <c r="B91" s="9">
        <v>2334</v>
      </c>
      <c r="C91" s="9">
        <v>853</v>
      </c>
      <c r="D91" s="9"/>
      <c r="E91" s="61"/>
      <c r="F91" s="61"/>
      <c r="G91" s="61"/>
      <c r="H91" s="21" t="s">
        <v>22</v>
      </c>
    </row>
    <row r="92" spans="1:9" s="14" customFormat="1" ht="47.25" x14ac:dyDescent="0.25">
      <c r="A92" s="81" t="s">
        <v>57</v>
      </c>
      <c r="B92" s="13">
        <v>2400</v>
      </c>
      <c r="C92" s="13" t="s">
        <v>22</v>
      </c>
      <c r="D92" s="13"/>
      <c r="E92" s="47">
        <f>E94</f>
        <v>0</v>
      </c>
      <c r="F92" s="47">
        <f t="shared" ref="F92:G92" si="15">F94</f>
        <v>0</v>
      </c>
      <c r="G92" s="47">
        <f t="shared" si="15"/>
        <v>0</v>
      </c>
      <c r="H92" s="13" t="s">
        <v>22</v>
      </c>
      <c r="I92" s="58"/>
    </row>
    <row r="93" spans="1:9" ht="15.75" x14ac:dyDescent="0.25">
      <c r="A93" s="10" t="s">
        <v>35</v>
      </c>
      <c r="B93" s="9"/>
      <c r="C93" s="9"/>
      <c r="D93" s="9"/>
      <c r="E93" s="61"/>
      <c r="F93" s="61"/>
      <c r="G93" s="61"/>
      <c r="H93" s="9"/>
    </row>
    <row r="94" spans="1:9" s="14" customFormat="1" ht="31.5" x14ac:dyDescent="0.25">
      <c r="A94" s="12" t="s">
        <v>58</v>
      </c>
      <c r="B94" s="13">
        <v>2410</v>
      </c>
      <c r="C94" s="13">
        <v>810</v>
      </c>
      <c r="D94" s="13"/>
      <c r="E94" s="47">
        <f>SUM(E95:E98)</f>
        <v>0</v>
      </c>
      <c r="F94" s="47">
        <f t="shared" ref="F94:G94" si="16">SUM(F95:F98)</f>
        <v>0</v>
      </c>
      <c r="G94" s="47">
        <f t="shared" si="16"/>
        <v>0</v>
      </c>
      <c r="H94" s="13" t="s">
        <v>22</v>
      </c>
      <c r="I94" s="58"/>
    </row>
    <row r="95" spans="1:9" ht="31.5" x14ac:dyDescent="0.25">
      <c r="A95" s="10" t="s">
        <v>40</v>
      </c>
      <c r="B95" s="9">
        <v>2411</v>
      </c>
      <c r="C95" s="9">
        <v>810</v>
      </c>
      <c r="D95" s="9"/>
      <c r="E95" s="61"/>
      <c r="F95" s="61"/>
      <c r="G95" s="61"/>
      <c r="H95" s="21" t="s">
        <v>22</v>
      </c>
    </row>
    <row r="96" spans="1:9" ht="31.5" x14ac:dyDescent="0.25">
      <c r="A96" s="10" t="s">
        <v>41</v>
      </c>
      <c r="B96" s="9">
        <v>2412</v>
      </c>
      <c r="C96" s="9">
        <v>810</v>
      </c>
      <c r="D96" s="9"/>
      <c r="E96" s="61"/>
      <c r="F96" s="61"/>
      <c r="G96" s="61"/>
      <c r="H96" s="21" t="s">
        <v>22</v>
      </c>
    </row>
    <row r="97" spans="1:9" ht="31.5" x14ac:dyDescent="0.25">
      <c r="A97" s="10" t="s">
        <v>42</v>
      </c>
      <c r="B97" s="9">
        <v>2413</v>
      </c>
      <c r="C97" s="9">
        <v>810</v>
      </c>
      <c r="D97" s="9"/>
      <c r="E97" s="61"/>
      <c r="F97" s="61"/>
      <c r="G97" s="61"/>
      <c r="H97" s="21" t="s">
        <v>22</v>
      </c>
    </row>
    <row r="98" spans="1:9" ht="31.5" x14ac:dyDescent="0.25">
      <c r="A98" s="10" t="s">
        <v>43</v>
      </c>
      <c r="B98" s="9">
        <v>2414</v>
      </c>
      <c r="C98" s="9">
        <v>810</v>
      </c>
      <c r="D98" s="9"/>
      <c r="E98" s="61"/>
      <c r="F98" s="61"/>
      <c r="G98" s="61"/>
      <c r="H98" s="21" t="s">
        <v>22</v>
      </c>
    </row>
    <row r="99" spans="1:9" s="14" customFormat="1" ht="31.5" x14ac:dyDescent="0.25">
      <c r="A99" s="81" t="s">
        <v>59</v>
      </c>
      <c r="B99" s="13">
        <v>2500</v>
      </c>
      <c r="C99" s="13" t="s">
        <v>22</v>
      </c>
      <c r="D99" s="13"/>
      <c r="E99" s="47">
        <f>SUM(E100:E104)</f>
        <v>0</v>
      </c>
      <c r="F99" s="47">
        <f t="shared" ref="F99:G99" si="17">SUM(F100:F104)</f>
        <v>0</v>
      </c>
      <c r="G99" s="47">
        <f t="shared" si="17"/>
        <v>0</v>
      </c>
      <c r="H99" s="13" t="s">
        <v>22</v>
      </c>
      <c r="I99" s="58"/>
    </row>
    <row r="100" spans="1:9" ht="31.5" x14ac:dyDescent="0.25">
      <c r="A100" s="10" t="s">
        <v>40</v>
      </c>
      <c r="B100" s="9">
        <v>2501</v>
      </c>
      <c r="C100" s="9" t="s">
        <v>22</v>
      </c>
      <c r="D100" s="9"/>
      <c r="E100" s="61"/>
      <c r="F100" s="61"/>
      <c r="G100" s="61"/>
      <c r="H100" s="21" t="s">
        <v>22</v>
      </c>
    </row>
    <row r="101" spans="1:9" ht="31.5" x14ac:dyDescent="0.25">
      <c r="A101" s="10" t="s">
        <v>41</v>
      </c>
      <c r="B101" s="9">
        <v>2502</v>
      </c>
      <c r="C101" s="9" t="s">
        <v>22</v>
      </c>
      <c r="D101" s="9"/>
      <c r="E101" s="61"/>
      <c r="F101" s="61"/>
      <c r="G101" s="61"/>
      <c r="H101" s="21" t="s">
        <v>22</v>
      </c>
    </row>
    <row r="102" spans="1:9" ht="31.5" x14ac:dyDescent="0.25">
      <c r="A102" s="10" t="s">
        <v>42</v>
      </c>
      <c r="B102" s="9">
        <v>2503</v>
      </c>
      <c r="C102" s="9" t="s">
        <v>22</v>
      </c>
      <c r="D102" s="9"/>
      <c r="E102" s="61"/>
      <c r="F102" s="61"/>
      <c r="G102" s="61"/>
      <c r="H102" s="21" t="s">
        <v>22</v>
      </c>
    </row>
    <row r="103" spans="1:9" ht="31.5" x14ac:dyDescent="0.25">
      <c r="A103" s="10" t="s">
        <v>43</v>
      </c>
      <c r="B103" s="9">
        <v>2504</v>
      </c>
      <c r="C103" s="9" t="s">
        <v>22</v>
      </c>
      <c r="D103" s="9"/>
      <c r="E103" s="61"/>
      <c r="F103" s="61"/>
      <c r="G103" s="61"/>
      <c r="H103" s="21" t="s">
        <v>22</v>
      </c>
    </row>
    <row r="104" spans="1:9" ht="85.5" customHeight="1" x14ac:dyDescent="0.25">
      <c r="A104" s="10" t="s">
        <v>60</v>
      </c>
      <c r="B104" s="9">
        <v>2520</v>
      </c>
      <c r="C104" s="9">
        <v>831</v>
      </c>
      <c r="D104" s="9"/>
      <c r="E104" s="61"/>
      <c r="F104" s="61"/>
      <c r="G104" s="61"/>
      <c r="H104" s="9" t="s">
        <v>22</v>
      </c>
    </row>
    <row r="105" spans="1:9" s="105" customFormat="1" ht="34.5" customHeight="1" x14ac:dyDescent="0.25">
      <c r="A105" s="102" t="s">
        <v>321</v>
      </c>
      <c r="B105" s="44">
        <v>2600</v>
      </c>
      <c r="C105" s="44" t="s">
        <v>22</v>
      </c>
      <c r="D105" s="44"/>
      <c r="E105" s="62">
        <f>E107+E112+E117+E123+E144</f>
        <v>4962513.6300000008</v>
      </c>
      <c r="F105" s="62">
        <f>F107+F112+F117+F123+F144</f>
        <v>3417624</v>
      </c>
      <c r="G105" s="62">
        <f>G107+G112+G117+G123+G144</f>
        <v>3460624</v>
      </c>
      <c r="H105" s="103"/>
      <c r="I105" s="104"/>
    </row>
    <row r="106" spans="1:9" ht="15.75" x14ac:dyDescent="0.25">
      <c r="A106" s="10" t="s">
        <v>24</v>
      </c>
      <c r="B106" s="9"/>
      <c r="C106" s="9"/>
      <c r="D106" s="9"/>
      <c r="E106" s="61"/>
      <c r="F106" s="61"/>
      <c r="G106" s="61"/>
      <c r="H106" s="9"/>
    </row>
    <row r="107" spans="1:9" s="14" customFormat="1" ht="31.5" x14ac:dyDescent="0.25">
      <c r="A107" s="12" t="s">
        <v>61</v>
      </c>
      <c r="B107" s="13">
        <v>2610</v>
      </c>
      <c r="C107" s="13">
        <v>241</v>
      </c>
      <c r="D107" s="13"/>
      <c r="E107" s="47">
        <f>SUM(E108:E111)</f>
        <v>0</v>
      </c>
      <c r="F107" s="47">
        <f t="shared" ref="F107:G107" si="18">SUM(F108:F111)</f>
        <v>0</v>
      </c>
      <c r="G107" s="47">
        <f t="shared" si="18"/>
        <v>0</v>
      </c>
      <c r="H107" s="13"/>
      <c r="I107" s="58"/>
    </row>
    <row r="108" spans="1:9" ht="31.5" x14ac:dyDescent="0.25">
      <c r="A108" s="10" t="s">
        <v>40</v>
      </c>
      <c r="B108" s="9">
        <v>2611</v>
      </c>
      <c r="C108" s="9">
        <v>241</v>
      </c>
      <c r="D108" s="9"/>
      <c r="E108" s="61"/>
      <c r="F108" s="61"/>
      <c r="G108" s="61"/>
      <c r="H108" s="9"/>
    </row>
    <row r="109" spans="1:9" ht="31.5" x14ac:dyDescent="0.25">
      <c r="A109" s="10" t="s">
        <v>41</v>
      </c>
      <c r="B109" s="9">
        <v>2612</v>
      </c>
      <c r="C109" s="9">
        <v>241</v>
      </c>
      <c r="D109" s="9"/>
      <c r="E109" s="61"/>
      <c r="F109" s="61"/>
      <c r="G109" s="61"/>
      <c r="H109" s="9"/>
    </row>
    <row r="110" spans="1:9" ht="31.5" x14ac:dyDescent="0.25">
      <c r="A110" s="10" t="s">
        <v>42</v>
      </c>
      <c r="B110" s="9">
        <v>2613</v>
      </c>
      <c r="C110" s="9">
        <v>241</v>
      </c>
      <c r="D110" s="9"/>
      <c r="E110" s="61"/>
      <c r="F110" s="61"/>
      <c r="G110" s="61"/>
      <c r="H110" s="9"/>
    </row>
    <row r="111" spans="1:9" ht="31.5" x14ac:dyDescent="0.25">
      <c r="A111" s="10" t="s">
        <v>43</v>
      </c>
      <c r="B111" s="9">
        <v>2614</v>
      </c>
      <c r="C111" s="9">
        <v>241</v>
      </c>
      <c r="D111" s="9"/>
      <c r="E111" s="61"/>
      <c r="F111" s="61"/>
      <c r="G111" s="61"/>
      <c r="H111" s="9"/>
    </row>
    <row r="112" spans="1:9" s="14" customFormat="1" ht="47.25" x14ac:dyDescent="0.25">
      <c r="A112" s="12" t="s">
        <v>62</v>
      </c>
      <c r="B112" s="13">
        <v>2620</v>
      </c>
      <c r="C112" s="13">
        <v>242</v>
      </c>
      <c r="D112" s="13"/>
      <c r="E112" s="47">
        <f>SUM(E113:E116)</f>
        <v>0</v>
      </c>
      <c r="F112" s="47">
        <f t="shared" ref="F112:G112" si="19">SUM(F113:F116)</f>
        <v>0</v>
      </c>
      <c r="G112" s="47">
        <f t="shared" si="19"/>
        <v>0</v>
      </c>
      <c r="H112" s="13"/>
      <c r="I112" s="58"/>
    </row>
    <row r="113" spans="1:9" ht="31.5" x14ac:dyDescent="0.25">
      <c r="A113" s="10" t="s">
        <v>40</v>
      </c>
      <c r="B113" s="9">
        <v>2621</v>
      </c>
      <c r="C113" s="9">
        <v>242</v>
      </c>
      <c r="D113" s="9"/>
      <c r="E113" s="61"/>
      <c r="F113" s="61"/>
      <c r="G113" s="61"/>
      <c r="H113" s="9"/>
    </row>
    <row r="114" spans="1:9" ht="31.5" x14ac:dyDescent="0.25">
      <c r="A114" s="10" t="s">
        <v>41</v>
      </c>
      <c r="B114" s="9">
        <v>2622</v>
      </c>
      <c r="C114" s="9">
        <v>242</v>
      </c>
      <c r="D114" s="9"/>
      <c r="E114" s="61"/>
      <c r="F114" s="61"/>
      <c r="G114" s="61"/>
      <c r="H114" s="9"/>
    </row>
    <row r="115" spans="1:9" ht="31.5" x14ac:dyDescent="0.25">
      <c r="A115" s="10" t="s">
        <v>42</v>
      </c>
      <c r="B115" s="9">
        <v>2623</v>
      </c>
      <c r="C115" s="9">
        <v>242</v>
      </c>
      <c r="D115" s="9"/>
      <c r="E115" s="61"/>
      <c r="F115" s="61"/>
      <c r="G115" s="61"/>
      <c r="H115" s="9"/>
    </row>
    <row r="116" spans="1:9" ht="15" customHeight="1" x14ac:dyDescent="0.25">
      <c r="A116" s="10" t="s">
        <v>43</v>
      </c>
      <c r="B116" s="9">
        <v>2624</v>
      </c>
      <c r="C116" s="9">
        <v>242</v>
      </c>
      <c r="D116" s="9"/>
      <c r="E116" s="61"/>
      <c r="F116" s="61"/>
      <c r="G116" s="61"/>
      <c r="H116" s="9"/>
    </row>
    <row r="117" spans="1:9" s="14" customFormat="1" ht="47.25" x14ac:dyDescent="0.25">
      <c r="A117" s="12" t="s">
        <v>63</v>
      </c>
      <c r="B117" s="13">
        <v>2630</v>
      </c>
      <c r="C117" s="13">
        <v>243</v>
      </c>
      <c r="D117" s="13"/>
      <c r="E117" s="47">
        <f>SUM(E118:E122)</f>
        <v>358600</v>
      </c>
      <c r="F117" s="47">
        <f t="shared" ref="F117:H117" si="20">SUM(F118:F122)</f>
        <v>0</v>
      </c>
      <c r="G117" s="47">
        <f t="shared" si="20"/>
        <v>0</v>
      </c>
      <c r="H117" s="47">
        <f t="shared" si="20"/>
        <v>0</v>
      </c>
      <c r="I117" s="58"/>
    </row>
    <row r="118" spans="1:9" ht="31.5" x14ac:dyDescent="0.25">
      <c r="A118" s="10" t="s">
        <v>40</v>
      </c>
      <c r="B118" s="9">
        <v>2631</v>
      </c>
      <c r="C118" s="9">
        <v>243</v>
      </c>
      <c r="D118" s="9"/>
      <c r="E118" s="61"/>
      <c r="F118" s="61"/>
      <c r="G118" s="61"/>
      <c r="H118" s="9"/>
    </row>
    <row r="119" spans="1:9" ht="31.5" x14ac:dyDescent="0.25">
      <c r="A119" s="10" t="s">
        <v>41</v>
      </c>
      <c r="B119" s="9">
        <v>2632</v>
      </c>
      <c r="C119" s="9">
        <v>243</v>
      </c>
      <c r="D119" s="9"/>
      <c r="E119" s="61"/>
      <c r="F119" s="61"/>
      <c r="G119" s="61"/>
      <c r="H119" s="9"/>
    </row>
    <row r="120" spans="1:9" ht="31.5" x14ac:dyDescent="0.25">
      <c r="A120" s="10" t="s">
        <v>42</v>
      </c>
      <c r="B120" s="9">
        <v>2633</v>
      </c>
      <c r="C120" s="9">
        <v>243</v>
      </c>
      <c r="D120" s="9"/>
      <c r="E120" s="61"/>
      <c r="F120" s="61"/>
      <c r="G120" s="61"/>
      <c r="H120" s="9"/>
    </row>
    <row r="121" spans="1:9" ht="47.25" x14ac:dyDescent="0.25">
      <c r="A121" s="10" t="s">
        <v>373</v>
      </c>
      <c r="B121" s="9">
        <v>2634</v>
      </c>
      <c r="C121" s="9">
        <v>243</v>
      </c>
      <c r="D121" s="9">
        <v>225</v>
      </c>
      <c r="E121" s="61">
        <f>'225,226'!BN66</f>
        <v>320000</v>
      </c>
      <c r="F121" s="61"/>
      <c r="G121" s="61"/>
      <c r="H121" s="9"/>
    </row>
    <row r="122" spans="1:9" ht="47.25" x14ac:dyDescent="0.25">
      <c r="A122" s="10" t="s">
        <v>369</v>
      </c>
      <c r="B122" s="84">
        <v>2635</v>
      </c>
      <c r="C122" s="84">
        <v>243</v>
      </c>
      <c r="D122" s="84">
        <v>226</v>
      </c>
      <c r="E122" s="61">
        <v>38600</v>
      </c>
      <c r="F122" s="61"/>
      <c r="G122" s="61"/>
      <c r="H122" s="84"/>
    </row>
    <row r="123" spans="1:9" ht="31.5" x14ac:dyDescent="0.25">
      <c r="A123" s="12" t="s">
        <v>64</v>
      </c>
      <c r="B123" s="13">
        <v>2640</v>
      </c>
      <c r="C123" s="13">
        <v>244</v>
      </c>
      <c r="D123" s="12"/>
      <c r="E123" s="47">
        <f>SUM(E125:E143)</f>
        <v>4603913.6300000008</v>
      </c>
      <c r="F123" s="47">
        <f>SUM(F125:F143)</f>
        <v>3417624</v>
      </c>
      <c r="G123" s="47">
        <f>SUM(G125:G143)</f>
        <v>3460624</v>
      </c>
      <c r="H123" s="12"/>
    </row>
    <row r="124" spans="1:9" ht="15.75" x14ac:dyDescent="0.25">
      <c r="A124" s="10" t="s">
        <v>35</v>
      </c>
      <c r="B124" s="9"/>
      <c r="C124" s="9"/>
      <c r="D124" s="9"/>
      <c r="E124" s="61"/>
      <c r="F124" s="61"/>
      <c r="G124" s="61"/>
      <c r="H124" s="9"/>
    </row>
    <row r="125" spans="1:9" ht="47.25" x14ac:dyDescent="0.25">
      <c r="A125" s="10" t="s">
        <v>363</v>
      </c>
      <c r="B125" s="67">
        <v>2641</v>
      </c>
      <c r="C125" s="67">
        <v>244</v>
      </c>
      <c r="D125" s="67">
        <v>223</v>
      </c>
      <c r="E125" s="94">
        <f>'221, 223'!BP40</f>
        <v>2563212.79</v>
      </c>
      <c r="F125" s="61">
        <v>2000000</v>
      </c>
      <c r="G125" s="61">
        <v>2000000</v>
      </c>
      <c r="H125" s="67"/>
    </row>
    <row r="126" spans="1:9" ht="47.25" x14ac:dyDescent="0.25">
      <c r="A126" s="10" t="s">
        <v>363</v>
      </c>
      <c r="B126" s="82">
        <v>2642</v>
      </c>
      <c r="C126" s="82">
        <v>244</v>
      </c>
      <c r="D126" s="82">
        <v>225</v>
      </c>
      <c r="E126" s="94">
        <f>'225,226'!BN20</f>
        <v>175432.95</v>
      </c>
      <c r="F126" s="61">
        <f>405633-100700</f>
        <v>304933</v>
      </c>
      <c r="G126" s="61">
        <f>405633-57700</f>
        <v>347933</v>
      </c>
      <c r="H126" s="82"/>
    </row>
    <row r="127" spans="1:9" ht="47.25" x14ac:dyDescent="0.25">
      <c r="A127" s="10" t="s">
        <v>363</v>
      </c>
      <c r="B127" s="84">
        <v>2643</v>
      </c>
      <c r="C127" s="82">
        <v>244</v>
      </c>
      <c r="D127" s="82">
        <v>226</v>
      </c>
      <c r="E127" s="94">
        <f>'225,226'!BN36</f>
        <v>20316.439999999999</v>
      </c>
      <c r="F127" s="61">
        <v>93824</v>
      </c>
      <c r="G127" s="61">
        <v>93824</v>
      </c>
      <c r="H127" s="82"/>
    </row>
    <row r="128" spans="1:9" ht="47.25" x14ac:dyDescent="0.25">
      <c r="A128" s="10" t="s">
        <v>363</v>
      </c>
      <c r="B128" s="84">
        <v>2644</v>
      </c>
      <c r="C128" s="84">
        <v>244</v>
      </c>
      <c r="D128" s="84">
        <v>221</v>
      </c>
      <c r="E128" s="94">
        <f>'221, 223'!BP23</f>
        <v>8099.18</v>
      </c>
      <c r="F128" s="61">
        <v>69732</v>
      </c>
      <c r="G128" s="61">
        <v>69732</v>
      </c>
      <c r="H128" s="84"/>
    </row>
    <row r="129" spans="1:9" ht="47.25" x14ac:dyDescent="0.25">
      <c r="A129" s="10" t="s">
        <v>363</v>
      </c>
      <c r="B129" s="84">
        <v>2645</v>
      </c>
      <c r="C129" s="82">
        <v>244</v>
      </c>
      <c r="D129" s="82">
        <v>346</v>
      </c>
      <c r="E129" s="61">
        <f>'310,340'!BN71</f>
        <v>12995.5</v>
      </c>
      <c r="F129" s="61">
        <v>77535</v>
      </c>
      <c r="G129" s="61">
        <v>77535</v>
      </c>
      <c r="H129" s="82"/>
    </row>
    <row r="130" spans="1:9" ht="47.25" x14ac:dyDescent="0.25">
      <c r="A130" s="10" t="s">
        <v>335</v>
      </c>
      <c r="B130" s="84">
        <v>2646</v>
      </c>
      <c r="C130" s="67">
        <v>244</v>
      </c>
      <c r="D130" s="67">
        <v>221</v>
      </c>
      <c r="E130" s="94">
        <f>'221, 223'!BP13</f>
        <v>169000</v>
      </c>
      <c r="F130" s="61">
        <v>169000</v>
      </c>
      <c r="G130" s="61">
        <v>169000</v>
      </c>
      <c r="H130" s="67"/>
    </row>
    <row r="131" spans="1:9" ht="47.25" x14ac:dyDescent="0.25">
      <c r="A131" s="10" t="s">
        <v>335</v>
      </c>
      <c r="B131" s="84">
        <v>2647</v>
      </c>
      <c r="C131" s="84">
        <v>244</v>
      </c>
      <c r="D131" s="84">
        <v>226</v>
      </c>
      <c r="E131" s="94">
        <f>'225,226'!BN52</f>
        <v>119000</v>
      </c>
      <c r="F131" s="61">
        <v>119000</v>
      </c>
      <c r="G131" s="61">
        <v>119000</v>
      </c>
      <c r="H131" s="84"/>
    </row>
    <row r="132" spans="1:9" ht="47.25" x14ac:dyDescent="0.25">
      <c r="A132" s="10" t="s">
        <v>335</v>
      </c>
      <c r="B132" s="84">
        <v>2648</v>
      </c>
      <c r="C132" s="84">
        <v>244</v>
      </c>
      <c r="D132" s="84">
        <v>310</v>
      </c>
      <c r="E132" s="94">
        <f>'310,340'!BN115</f>
        <v>514600</v>
      </c>
      <c r="F132" s="61">
        <f>514600+49000</f>
        <v>563600</v>
      </c>
      <c r="G132" s="61">
        <f>514600+49000</f>
        <v>563600</v>
      </c>
      <c r="H132" s="84"/>
    </row>
    <row r="133" spans="1:9" ht="47.25" x14ac:dyDescent="0.25">
      <c r="A133" s="10" t="s">
        <v>335</v>
      </c>
      <c r="B133" s="84">
        <v>2649</v>
      </c>
      <c r="C133" s="84">
        <v>244</v>
      </c>
      <c r="D133" s="84">
        <v>346</v>
      </c>
      <c r="E133" s="94">
        <f>'310,340'!BN126</f>
        <v>0</v>
      </c>
      <c r="F133" s="61">
        <v>0</v>
      </c>
      <c r="G133" s="61">
        <v>0</v>
      </c>
      <c r="H133" s="84"/>
    </row>
    <row r="134" spans="1:9" ht="47.25" x14ac:dyDescent="0.25">
      <c r="A134" s="10" t="s">
        <v>335</v>
      </c>
      <c r="B134" s="84">
        <v>2650</v>
      </c>
      <c r="C134" s="84">
        <v>244</v>
      </c>
      <c r="D134" s="84">
        <v>349</v>
      </c>
      <c r="E134" s="94">
        <f>'310,340'!BN136</f>
        <v>20000</v>
      </c>
      <c r="F134" s="61">
        <v>20000</v>
      </c>
      <c r="G134" s="61">
        <v>20000</v>
      </c>
      <c r="H134" s="84"/>
    </row>
    <row r="135" spans="1:9" ht="47.25" x14ac:dyDescent="0.25">
      <c r="A135" s="10" t="s">
        <v>347</v>
      </c>
      <c r="B135" s="84">
        <v>2651</v>
      </c>
      <c r="C135" s="67">
        <v>244</v>
      </c>
      <c r="D135" s="67">
        <v>346</v>
      </c>
      <c r="E135" s="61">
        <f>'310,340'!BN102</f>
        <v>5742.46</v>
      </c>
      <c r="F135" s="61"/>
      <c r="G135" s="61"/>
      <c r="H135" s="67"/>
    </row>
    <row r="136" spans="1:9" ht="31.5" x14ac:dyDescent="0.25">
      <c r="A136" s="10" t="s">
        <v>422</v>
      </c>
      <c r="B136" s="84">
        <v>2652</v>
      </c>
      <c r="C136" s="67">
        <v>244</v>
      </c>
      <c r="D136" s="67">
        <v>346</v>
      </c>
      <c r="E136" s="61">
        <f>'310,340'!BN92</f>
        <v>1396.31</v>
      </c>
      <c r="F136" s="61"/>
      <c r="G136" s="61"/>
      <c r="H136" s="67"/>
    </row>
    <row r="137" spans="1:9" ht="31.5" x14ac:dyDescent="0.25">
      <c r="A137" s="10" t="s">
        <v>42</v>
      </c>
      <c r="B137" s="84">
        <v>2653</v>
      </c>
      <c r="C137" s="67">
        <v>244</v>
      </c>
      <c r="D137" s="67">
        <v>346</v>
      </c>
      <c r="E137" s="61"/>
      <c r="F137" s="61"/>
      <c r="G137" s="61"/>
      <c r="H137" s="67"/>
    </row>
    <row r="138" spans="1:9" ht="47.25" x14ac:dyDescent="0.25">
      <c r="A138" s="10" t="s">
        <v>379</v>
      </c>
      <c r="B138" s="90">
        <v>2654</v>
      </c>
      <c r="C138" s="90">
        <v>244</v>
      </c>
      <c r="D138" s="90">
        <v>225</v>
      </c>
      <c r="E138" s="61">
        <f>'225,226'!BN94</f>
        <v>42000</v>
      </c>
      <c r="F138" s="61"/>
      <c r="G138" s="61"/>
      <c r="H138" s="90"/>
    </row>
    <row r="139" spans="1:9" ht="47.25" x14ac:dyDescent="0.25">
      <c r="A139" s="10" t="s">
        <v>382</v>
      </c>
      <c r="B139" s="99">
        <v>2655</v>
      </c>
      <c r="C139" s="90">
        <v>244</v>
      </c>
      <c r="D139" s="90">
        <v>226</v>
      </c>
      <c r="E139" s="61">
        <f>'225,226'!BN109</f>
        <v>250668</v>
      </c>
      <c r="F139" s="61"/>
      <c r="G139" s="61"/>
      <c r="H139" s="90"/>
    </row>
    <row r="140" spans="1:9" ht="31.5" x14ac:dyDescent="0.25">
      <c r="A140" s="10" t="s">
        <v>413</v>
      </c>
      <c r="B140" s="99">
        <v>2656</v>
      </c>
      <c r="C140" s="99">
        <v>244</v>
      </c>
      <c r="D140" s="83">
        <v>226</v>
      </c>
      <c r="E140" s="61">
        <f>'225,226'!BN117</f>
        <v>305450</v>
      </c>
      <c r="F140" s="61"/>
      <c r="G140" s="61"/>
      <c r="H140" s="99"/>
    </row>
    <row r="141" spans="1:9" ht="31.5" x14ac:dyDescent="0.25">
      <c r="A141" s="10" t="s">
        <v>413</v>
      </c>
      <c r="B141" s="99">
        <v>2657</v>
      </c>
      <c r="C141" s="99">
        <v>244</v>
      </c>
      <c r="D141" s="83">
        <v>310</v>
      </c>
      <c r="E141" s="61">
        <f>'310,340'!BN57</f>
        <v>12000</v>
      </c>
      <c r="F141" s="61"/>
      <c r="G141" s="61"/>
      <c r="H141" s="99"/>
    </row>
    <row r="142" spans="1:9" ht="31.5" x14ac:dyDescent="0.25">
      <c r="A142" s="10" t="s">
        <v>413</v>
      </c>
      <c r="B142" s="99">
        <v>2658</v>
      </c>
      <c r="C142" s="99">
        <v>244</v>
      </c>
      <c r="D142" s="83">
        <v>346</v>
      </c>
      <c r="E142" s="61">
        <f>'310,340'!BN58</f>
        <v>180000</v>
      </c>
      <c r="F142" s="61"/>
      <c r="G142" s="61"/>
      <c r="H142" s="99"/>
    </row>
    <row r="143" spans="1:9" ht="31.5" x14ac:dyDescent="0.25">
      <c r="A143" s="10" t="str">
        <f>A25</f>
        <v>МЦП "Рзвитие образоваия…" (приобретение движимого имущества...);</v>
      </c>
      <c r="B143" s="99">
        <v>2660</v>
      </c>
      <c r="C143" s="99">
        <v>244</v>
      </c>
      <c r="D143" s="97">
        <v>310</v>
      </c>
      <c r="E143" s="61">
        <f>'310,340'!BN35</f>
        <v>204000</v>
      </c>
      <c r="F143" s="61"/>
      <c r="G143" s="61"/>
      <c r="H143" s="97"/>
    </row>
    <row r="144" spans="1:9" s="14" customFormat="1" ht="31.5" x14ac:dyDescent="0.25">
      <c r="A144" s="12" t="s">
        <v>65</v>
      </c>
      <c r="B144" s="13">
        <v>2660</v>
      </c>
      <c r="C144" s="13">
        <v>400</v>
      </c>
      <c r="D144" s="13"/>
      <c r="E144" s="47">
        <f>SUM(E146:E154)</f>
        <v>0</v>
      </c>
      <c r="F144" s="47">
        <f t="shared" ref="F144:G144" si="21">SUM(F146:F154)</f>
        <v>0</v>
      </c>
      <c r="G144" s="47">
        <f t="shared" si="21"/>
        <v>0</v>
      </c>
      <c r="H144" s="13"/>
      <c r="I144" s="58"/>
    </row>
    <row r="145" spans="1:9" ht="15.75" x14ac:dyDescent="0.25">
      <c r="A145" s="10" t="s">
        <v>24</v>
      </c>
      <c r="B145" s="9"/>
      <c r="C145" s="9"/>
      <c r="D145" s="9"/>
      <c r="E145" s="61"/>
      <c r="F145" s="61"/>
      <c r="G145" s="61"/>
      <c r="H145" s="9"/>
    </row>
    <row r="146" spans="1:9" ht="47.25" x14ac:dyDescent="0.25">
      <c r="A146" s="10" t="s">
        <v>66</v>
      </c>
      <c r="B146" s="9">
        <v>2661</v>
      </c>
      <c r="C146" s="9">
        <v>406</v>
      </c>
      <c r="D146" s="9"/>
      <c r="E146" s="61"/>
      <c r="F146" s="61"/>
      <c r="G146" s="61"/>
      <c r="H146" s="9"/>
    </row>
    <row r="147" spans="1:9" ht="31.5" x14ac:dyDescent="0.25">
      <c r="A147" s="10" t="s">
        <v>40</v>
      </c>
      <c r="B147" s="9">
        <v>2662</v>
      </c>
      <c r="C147" s="9">
        <v>406</v>
      </c>
      <c r="D147" s="9"/>
      <c r="E147" s="61"/>
      <c r="F147" s="61"/>
      <c r="G147" s="61"/>
      <c r="H147" s="9"/>
    </row>
    <row r="148" spans="1:9" ht="31.5" x14ac:dyDescent="0.25">
      <c r="A148" s="10" t="s">
        <v>41</v>
      </c>
      <c r="B148" s="97">
        <v>2663</v>
      </c>
      <c r="C148" s="9">
        <v>406</v>
      </c>
      <c r="D148" s="9"/>
      <c r="E148" s="61"/>
      <c r="F148" s="61"/>
      <c r="G148" s="61"/>
      <c r="H148" s="9"/>
    </row>
    <row r="149" spans="1:9" ht="31.5" x14ac:dyDescent="0.25">
      <c r="A149" s="10" t="s">
        <v>42</v>
      </c>
      <c r="B149" s="97">
        <v>2664</v>
      </c>
      <c r="C149" s="9">
        <v>406</v>
      </c>
      <c r="D149" s="9"/>
      <c r="E149" s="61"/>
      <c r="F149" s="61"/>
      <c r="G149" s="61"/>
      <c r="H149" s="9"/>
    </row>
    <row r="150" spans="1:9" ht="31.5" x14ac:dyDescent="0.25">
      <c r="A150" s="10" t="s">
        <v>43</v>
      </c>
      <c r="B150" s="97">
        <v>2665</v>
      </c>
      <c r="C150" s="9">
        <v>406</v>
      </c>
      <c r="D150" s="9"/>
      <c r="E150" s="61"/>
      <c r="F150" s="61"/>
      <c r="G150" s="61"/>
      <c r="H150" s="9"/>
    </row>
    <row r="151" spans="1:9" ht="47.25" x14ac:dyDescent="0.25">
      <c r="A151" s="10" t="s">
        <v>67</v>
      </c>
      <c r="B151" s="97">
        <v>2666</v>
      </c>
      <c r="C151" s="9">
        <v>407</v>
      </c>
      <c r="D151" s="9"/>
      <c r="E151" s="61"/>
      <c r="F151" s="61"/>
      <c r="G151" s="61"/>
      <c r="H151" s="9"/>
    </row>
    <row r="152" spans="1:9" ht="31.5" x14ac:dyDescent="0.25">
      <c r="A152" s="10" t="s">
        <v>40</v>
      </c>
      <c r="B152" s="97">
        <v>2667</v>
      </c>
      <c r="C152" s="9">
        <v>407</v>
      </c>
      <c r="D152" s="9"/>
      <c r="E152" s="61"/>
      <c r="F152" s="61"/>
      <c r="G152" s="61"/>
      <c r="H152" s="9"/>
    </row>
    <row r="153" spans="1:9" ht="31.5" x14ac:dyDescent="0.25">
      <c r="A153" s="10" t="s">
        <v>41</v>
      </c>
      <c r="B153" s="97">
        <v>2668</v>
      </c>
      <c r="C153" s="9">
        <v>407</v>
      </c>
      <c r="D153" s="9"/>
      <c r="E153" s="61"/>
      <c r="F153" s="61"/>
      <c r="G153" s="61"/>
      <c r="H153" s="9"/>
    </row>
    <row r="154" spans="1:9" ht="31.5" x14ac:dyDescent="0.25">
      <c r="A154" s="10" t="s">
        <v>42</v>
      </c>
      <c r="B154" s="97">
        <v>2669</v>
      </c>
      <c r="C154" s="9">
        <v>407</v>
      </c>
      <c r="D154" s="9"/>
      <c r="E154" s="61"/>
      <c r="F154" s="61"/>
      <c r="G154" s="61"/>
      <c r="H154" s="9"/>
    </row>
    <row r="155" spans="1:9" ht="31.5" x14ac:dyDescent="0.25">
      <c r="A155" s="10" t="s">
        <v>43</v>
      </c>
      <c r="B155" s="97">
        <v>2670</v>
      </c>
      <c r="C155" s="9">
        <v>407</v>
      </c>
      <c r="D155" s="9"/>
      <c r="E155" s="61"/>
      <c r="F155" s="61"/>
      <c r="G155" s="61"/>
      <c r="H155" s="9"/>
    </row>
    <row r="156" spans="1:9" s="14" customFormat="1" ht="17.25" x14ac:dyDescent="0.25">
      <c r="A156" s="48" t="s">
        <v>258</v>
      </c>
      <c r="B156" s="13">
        <v>3000</v>
      </c>
      <c r="C156" s="13">
        <v>100</v>
      </c>
      <c r="D156" s="13"/>
      <c r="E156" s="47">
        <f>SUM(E158:E160)</f>
        <v>0</v>
      </c>
      <c r="F156" s="47">
        <f t="shared" ref="F156:G156" si="22">SUM(F158:F160)</f>
        <v>0</v>
      </c>
      <c r="G156" s="47">
        <f t="shared" si="22"/>
        <v>0</v>
      </c>
      <c r="H156" s="13" t="s">
        <v>22</v>
      </c>
      <c r="I156" s="58"/>
    </row>
    <row r="157" spans="1:9" ht="15.75" x14ac:dyDescent="0.25">
      <c r="A157" s="10" t="s">
        <v>24</v>
      </c>
      <c r="B157" s="9"/>
      <c r="C157" s="9"/>
      <c r="D157" s="9"/>
      <c r="E157" s="61"/>
      <c r="F157" s="61"/>
      <c r="G157" s="61"/>
      <c r="H157" s="9"/>
    </row>
    <row r="158" spans="1:9" ht="17.25" x14ac:dyDescent="0.25">
      <c r="A158" s="41" t="s">
        <v>259</v>
      </c>
      <c r="B158" s="9">
        <v>3010</v>
      </c>
      <c r="C158" s="9"/>
      <c r="D158" s="9"/>
      <c r="E158" s="61"/>
      <c r="F158" s="61"/>
      <c r="G158" s="61"/>
      <c r="H158" s="9" t="s">
        <v>22</v>
      </c>
    </row>
    <row r="159" spans="1:9" ht="17.25" x14ac:dyDescent="0.25">
      <c r="A159" s="41" t="s">
        <v>260</v>
      </c>
      <c r="B159" s="9">
        <v>3020</v>
      </c>
      <c r="C159" s="9"/>
      <c r="D159" s="9"/>
      <c r="E159" s="61"/>
      <c r="F159" s="61"/>
      <c r="G159" s="61"/>
      <c r="H159" s="9" t="s">
        <v>22</v>
      </c>
    </row>
    <row r="160" spans="1:9" ht="17.25" x14ac:dyDescent="0.25">
      <c r="A160" s="41" t="s">
        <v>261</v>
      </c>
      <c r="B160" s="9">
        <v>3030</v>
      </c>
      <c r="C160" s="9"/>
      <c r="D160" s="9"/>
      <c r="E160" s="61"/>
      <c r="F160" s="61"/>
      <c r="G160" s="61"/>
      <c r="H160" s="9" t="s">
        <v>22</v>
      </c>
    </row>
    <row r="161" spans="1:14" s="14" customFormat="1" ht="17.25" x14ac:dyDescent="0.25">
      <c r="A161" s="48" t="s">
        <v>262</v>
      </c>
      <c r="B161" s="13">
        <v>4000</v>
      </c>
      <c r="C161" s="13" t="s">
        <v>22</v>
      </c>
      <c r="D161" s="13"/>
      <c r="E161" s="47">
        <f>SUM(E163)</f>
        <v>344.89</v>
      </c>
      <c r="F161" s="47">
        <f t="shared" ref="F161:G161" si="23">SUM(F163)</f>
        <v>0</v>
      </c>
      <c r="G161" s="47">
        <f t="shared" si="23"/>
        <v>0</v>
      </c>
      <c r="H161" s="13" t="s">
        <v>22</v>
      </c>
      <c r="I161" s="58"/>
    </row>
    <row r="162" spans="1:14" ht="15.75" x14ac:dyDescent="0.25">
      <c r="A162" s="10" t="s">
        <v>35</v>
      </c>
      <c r="B162" s="9"/>
      <c r="C162" s="9"/>
      <c r="D162" s="9"/>
      <c r="E162" s="61"/>
      <c r="F162" s="61"/>
      <c r="G162" s="61"/>
      <c r="H162" s="9"/>
    </row>
    <row r="163" spans="1:14" s="14" customFormat="1" ht="15.75" x14ac:dyDescent="0.25">
      <c r="A163" s="12" t="s">
        <v>68</v>
      </c>
      <c r="B163" s="13">
        <v>4010</v>
      </c>
      <c r="C163" s="13">
        <v>610</v>
      </c>
      <c r="D163" s="13"/>
      <c r="E163" s="47">
        <f>SUM(E164:E165)</f>
        <v>344.89</v>
      </c>
      <c r="F163" s="47">
        <f t="shared" ref="F163:G163" si="24">SUM(F164:F165)</f>
        <v>0</v>
      </c>
      <c r="G163" s="47">
        <f t="shared" si="24"/>
        <v>0</v>
      </c>
      <c r="H163" s="13" t="s">
        <v>22</v>
      </c>
      <c r="I163" s="58"/>
    </row>
    <row r="164" spans="1:14" ht="65.25" customHeight="1" x14ac:dyDescent="0.25">
      <c r="A164" s="10" t="s">
        <v>405</v>
      </c>
      <c r="B164" s="9">
        <v>4011</v>
      </c>
      <c r="C164" s="9">
        <v>610</v>
      </c>
      <c r="D164" s="9"/>
      <c r="E164" s="61">
        <v>344.89</v>
      </c>
      <c r="F164" s="61"/>
      <c r="G164" s="61"/>
      <c r="H164" s="21" t="s">
        <v>22</v>
      </c>
    </row>
    <row r="165" spans="1:14" ht="33.75" customHeight="1" x14ac:dyDescent="0.25">
      <c r="A165" s="10" t="s">
        <v>69</v>
      </c>
      <c r="B165" s="9">
        <v>4012</v>
      </c>
      <c r="C165" s="9">
        <v>610</v>
      </c>
      <c r="D165" s="9"/>
      <c r="E165" s="61"/>
      <c r="F165" s="61"/>
      <c r="G165" s="61"/>
      <c r="H165" s="21" t="s">
        <v>22</v>
      </c>
    </row>
    <row r="167" spans="1:14" ht="18.75" x14ac:dyDescent="0.3">
      <c r="A167" s="8" t="s">
        <v>99</v>
      </c>
      <c r="B167"/>
      <c r="C167" s="122"/>
      <c r="D167" s="122"/>
      <c r="E167" s="122"/>
      <c r="F167" s="11"/>
      <c r="G167" s="123" t="str">
        <f>'стр 1'!M12</f>
        <v>Лазирская Г.В.</v>
      </c>
      <c r="H167" s="123"/>
      <c r="I167" s="59"/>
      <c r="J167" s="17"/>
      <c r="K167" s="17"/>
      <c r="L167" s="17"/>
      <c r="M167" s="17"/>
      <c r="N167" s="17"/>
    </row>
    <row r="168" spans="1:14" x14ac:dyDescent="0.25">
      <c r="B168"/>
      <c r="C168" s="121" t="s">
        <v>109</v>
      </c>
      <c r="D168" s="121"/>
      <c r="E168" s="121"/>
      <c r="F168" s="20" t="s">
        <v>110</v>
      </c>
      <c r="G168" s="121" t="s">
        <v>111</v>
      </c>
      <c r="H168" s="121"/>
      <c r="I168" s="59"/>
      <c r="J168" s="18"/>
      <c r="K168" s="18"/>
      <c r="L168" s="18"/>
      <c r="M168" s="18"/>
      <c r="N168" s="18"/>
    </row>
    <row r="169" spans="1:14" ht="15.75" x14ac:dyDescent="0.25">
      <c r="B169"/>
      <c r="C169"/>
      <c r="D169"/>
      <c r="E169"/>
      <c r="F169"/>
      <c r="G169" s="19"/>
      <c r="H169" s="17"/>
      <c r="I169" s="59"/>
      <c r="J169" s="17"/>
      <c r="K169" s="17"/>
      <c r="L169" s="17"/>
      <c r="M169" s="17"/>
      <c r="N169" s="17"/>
    </row>
    <row r="170" spans="1:14" ht="18.75" x14ac:dyDescent="0.3">
      <c r="A170" s="8" t="s">
        <v>100</v>
      </c>
      <c r="B170"/>
      <c r="C170" s="122"/>
      <c r="D170" s="122"/>
      <c r="E170" s="122"/>
      <c r="F170" s="11"/>
      <c r="G170" s="123" t="s">
        <v>403</v>
      </c>
      <c r="H170" s="123"/>
      <c r="I170" s="60"/>
      <c r="J170" s="17"/>
      <c r="K170" s="17"/>
      <c r="L170" s="4"/>
      <c r="M170" s="4"/>
      <c r="N170" s="4"/>
    </row>
    <row r="171" spans="1:14" x14ac:dyDescent="0.25">
      <c r="B171"/>
      <c r="C171" s="121" t="s">
        <v>109</v>
      </c>
      <c r="D171" s="121"/>
      <c r="E171" s="121"/>
      <c r="F171" s="20" t="s">
        <v>110</v>
      </c>
      <c r="G171" s="121" t="s">
        <v>111</v>
      </c>
      <c r="H171" s="121"/>
      <c r="I171" s="60"/>
      <c r="J171" s="18"/>
      <c r="K171" s="18"/>
      <c r="L171" s="18"/>
      <c r="M171" s="18"/>
      <c r="N171" s="18"/>
    </row>
    <row r="172" spans="1:14" x14ac:dyDescent="0.25">
      <c r="B172"/>
      <c r="C172"/>
      <c r="D172"/>
      <c r="E172"/>
      <c r="F172"/>
      <c r="G172" s="17"/>
      <c r="H172" s="17"/>
      <c r="I172" s="60"/>
      <c r="J172" s="17"/>
      <c r="K172" s="17"/>
      <c r="L172" s="17"/>
      <c r="M172" s="17"/>
      <c r="N172" s="17"/>
    </row>
    <row r="173" spans="1:14" ht="18.75" x14ac:dyDescent="0.3">
      <c r="A173" s="8" t="s">
        <v>101</v>
      </c>
      <c r="B173"/>
      <c r="C173" s="122"/>
      <c r="D173" s="122"/>
      <c r="E173" s="122"/>
      <c r="F173" s="11"/>
      <c r="G173" s="123" t="s">
        <v>402</v>
      </c>
      <c r="H173" s="123"/>
      <c r="I173" s="60"/>
      <c r="J173" s="17"/>
      <c r="K173" s="17"/>
      <c r="L173" s="4"/>
      <c r="M173" s="4"/>
      <c r="N173" s="4"/>
    </row>
    <row r="174" spans="1:14" x14ac:dyDescent="0.25">
      <c r="B174"/>
      <c r="C174" s="121" t="s">
        <v>109</v>
      </c>
      <c r="D174" s="121"/>
      <c r="E174" s="121"/>
      <c r="F174" s="20" t="s">
        <v>110</v>
      </c>
      <c r="G174" s="121" t="s">
        <v>111</v>
      </c>
      <c r="H174" s="121"/>
      <c r="I174" s="60"/>
      <c r="J174" s="18"/>
      <c r="K174" s="18"/>
      <c r="L174" s="18"/>
      <c r="M174" s="18"/>
      <c r="N174" s="18"/>
    </row>
    <row r="176" spans="1:14" x14ac:dyDescent="0.25">
      <c r="A176" t="s">
        <v>336</v>
      </c>
      <c r="E176" s="93">
        <f>E129+E128+E127+E125+E88+E86+E85+E60+E48+E43+E126</f>
        <v>3754032.8600000003</v>
      </c>
      <c r="F176" s="93">
        <f>F129+F128+F127+F125+F88+F86+F85+F60+F48+F43+F126</f>
        <v>3520000</v>
      </c>
      <c r="G176" s="93">
        <f>G129+G128+G127+G125+G88+G86+G85+G60+G48+G43+G126</f>
        <v>3563000</v>
      </c>
    </row>
    <row r="177" spans="1:7" x14ac:dyDescent="0.25">
      <c r="A177" t="s">
        <v>337</v>
      </c>
      <c r="E177" s="93">
        <f>E44+E61+E54+E130+E131+E132+E133+E134</f>
        <v>17914800</v>
      </c>
      <c r="F177" s="93">
        <f>F44+F61+F54+F130+F131+F132+F133+F134</f>
        <v>17972000</v>
      </c>
      <c r="G177" s="93">
        <f>G44+G61+G54+G130+G131+G132+G133+G134</f>
        <v>17972000</v>
      </c>
    </row>
    <row r="179" spans="1:7" x14ac:dyDescent="0.25">
      <c r="E179" s="93">
        <f>E16-E177</f>
        <v>8200</v>
      </c>
      <c r="F179" s="93">
        <f>F16-F177</f>
        <v>0</v>
      </c>
      <c r="G179" s="93">
        <f>G16-G177</f>
        <v>0</v>
      </c>
    </row>
    <row r="180" spans="1:7" x14ac:dyDescent="0.25">
      <c r="E180" s="93">
        <f>E15-E176</f>
        <v>26667.139999999665</v>
      </c>
      <c r="F180" s="93">
        <f>F15-F176</f>
        <v>0</v>
      </c>
      <c r="G180" s="93">
        <f>G15-G176</f>
        <v>0</v>
      </c>
    </row>
    <row r="181" spans="1:7" x14ac:dyDescent="0.25">
      <c r="E181" s="93"/>
      <c r="F181" s="93"/>
      <c r="G181" s="93"/>
    </row>
  </sheetData>
  <autoFilter ref="A38:N165"/>
  <mergeCells count="17">
    <mergeCell ref="D2:D3"/>
    <mergeCell ref="A2:A3"/>
    <mergeCell ref="B2:B3"/>
    <mergeCell ref="C2:C3"/>
    <mergeCell ref="E2:H2"/>
    <mergeCell ref="C167:E167"/>
    <mergeCell ref="G167:H167"/>
    <mergeCell ref="C168:E168"/>
    <mergeCell ref="G168:H168"/>
    <mergeCell ref="C170:E170"/>
    <mergeCell ref="G170:H170"/>
    <mergeCell ref="C171:E171"/>
    <mergeCell ref="G171:H171"/>
    <mergeCell ref="C173:E173"/>
    <mergeCell ref="G173:H173"/>
    <mergeCell ref="C174:E174"/>
    <mergeCell ref="G174:H174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5" location="примечания!A19" display="прочие поступления, всего6"/>
    <hyperlink ref="A156" location="примечания!A26" display="Выплаты, уменьшающие доход, всего8"/>
    <hyperlink ref="A158" location="примечания!A26" display="налог на прибыль8"/>
    <hyperlink ref="A159" location="примечания!A26" display="налог на добавленную стоимость8"/>
    <hyperlink ref="A160" location="примечания!A26" display="прочие налоги, уменьшающие доход8"/>
    <hyperlink ref="A105" location="примечания!A23" display="расходы на закупку товаров, работ, услуг, всего7"/>
    <hyperlink ref="A161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5" orientation="portrait" r:id="rId1"/>
  <rowBreaks count="1" manualBreakCount="1">
    <brk id="1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C60" sqref="C60"/>
    </sheetView>
  </sheetViews>
  <sheetFormatPr defaultRowHeight="15" x14ac:dyDescent="0.2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 x14ac:dyDescent="0.25">
      <c r="A1" s="49" t="s">
        <v>281</v>
      </c>
    </row>
    <row r="2" spans="1:8" s="7" customFormat="1" ht="15.75" x14ac:dyDescent="0.25">
      <c r="A2" s="125" t="s">
        <v>71</v>
      </c>
      <c r="B2" s="125" t="s">
        <v>18</v>
      </c>
      <c r="C2" s="125" t="s">
        <v>72</v>
      </c>
      <c r="D2" s="125" t="s">
        <v>73</v>
      </c>
      <c r="E2" s="125" t="s">
        <v>20</v>
      </c>
      <c r="F2" s="125"/>
      <c r="G2" s="125"/>
      <c r="H2" s="125"/>
    </row>
    <row r="3" spans="1:8" s="7" customFormat="1" ht="63" x14ac:dyDescent="0.25">
      <c r="A3" s="125"/>
      <c r="B3" s="125"/>
      <c r="C3" s="125"/>
      <c r="D3" s="125"/>
      <c r="E3" s="9" t="s">
        <v>74</v>
      </c>
      <c r="F3" s="9" t="s">
        <v>75</v>
      </c>
      <c r="G3" s="9" t="s">
        <v>76</v>
      </c>
      <c r="H3" s="9" t="s">
        <v>21</v>
      </c>
    </row>
    <row r="4" spans="1:8" s="7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6" customFormat="1" ht="32.25" x14ac:dyDescent="0.25">
      <c r="A5" s="44">
        <v>1</v>
      </c>
      <c r="B5" s="50" t="s">
        <v>282</v>
      </c>
      <c r="C5" s="44">
        <v>26000</v>
      </c>
      <c r="D5" s="44" t="s">
        <v>22</v>
      </c>
      <c r="E5" s="45">
        <f>E7+E8+E9+E10+E11</f>
        <v>0</v>
      </c>
      <c r="F5" s="45">
        <f t="shared" ref="F5:H5" si="0">F7+F8+F9+F10+F11</f>
        <v>0</v>
      </c>
      <c r="G5" s="45">
        <f t="shared" si="0"/>
        <v>0</v>
      </c>
      <c r="H5" s="45">
        <f t="shared" si="0"/>
        <v>0</v>
      </c>
    </row>
    <row r="6" spans="1:8" ht="15.75" x14ac:dyDescent="0.25">
      <c r="A6" s="9"/>
      <c r="B6" s="10" t="s">
        <v>24</v>
      </c>
      <c r="C6" s="9"/>
      <c r="D6" s="9"/>
      <c r="E6" s="39"/>
      <c r="F6" s="39"/>
      <c r="G6" s="39"/>
      <c r="H6" s="39"/>
    </row>
    <row r="7" spans="1:8" ht="163.5" customHeight="1" x14ac:dyDescent="0.25">
      <c r="A7" s="9" t="s">
        <v>77</v>
      </c>
      <c r="B7" s="41" t="s">
        <v>283</v>
      </c>
      <c r="C7" s="9">
        <v>26100</v>
      </c>
      <c r="D7" s="9" t="s">
        <v>22</v>
      </c>
      <c r="E7" s="39"/>
      <c r="F7" s="39"/>
      <c r="G7" s="39"/>
      <c r="H7" s="39"/>
    </row>
    <row r="8" spans="1:8" ht="77.25" x14ac:dyDescent="0.25">
      <c r="A8" s="9" t="s">
        <v>78</v>
      </c>
      <c r="B8" s="41" t="s">
        <v>284</v>
      </c>
      <c r="C8" s="9">
        <v>26200</v>
      </c>
      <c r="D8" s="9" t="s">
        <v>22</v>
      </c>
      <c r="E8" s="39"/>
      <c r="F8" s="39"/>
      <c r="G8" s="39"/>
      <c r="H8" s="39"/>
    </row>
    <row r="9" spans="1:8" ht="47.25" x14ac:dyDescent="0.25">
      <c r="A9" s="9" t="s">
        <v>79</v>
      </c>
      <c r="B9" s="41" t="s">
        <v>285</v>
      </c>
      <c r="C9" s="9">
        <v>26300</v>
      </c>
      <c r="D9" s="9" t="s">
        <v>22</v>
      </c>
      <c r="E9" s="39"/>
      <c r="F9" s="39"/>
      <c r="G9" s="39"/>
      <c r="H9" s="39"/>
    </row>
    <row r="10" spans="1:8" ht="47.25" x14ac:dyDescent="0.25">
      <c r="A10" s="9" t="s">
        <v>80</v>
      </c>
      <c r="B10" s="41" t="s">
        <v>286</v>
      </c>
      <c r="C10" s="9">
        <v>26400</v>
      </c>
      <c r="D10" s="9" t="s">
        <v>22</v>
      </c>
      <c r="E10" s="39"/>
      <c r="F10" s="39"/>
      <c r="G10" s="39"/>
      <c r="H10" s="39"/>
    </row>
    <row r="11" spans="1:8" s="46" customFormat="1" ht="62.25" x14ac:dyDescent="0.25">
      <c r="A11" s="44" t="s">
        <v>81</v>
      </c>
      <c r="B11" s="50" t="s">
        <v>287</v>
      </c>
      <c r="C11" s="44">
        <v>26500</v>
      </c>
      <c r="D11" s="44" t="s">
        <v>22</v>
      </c>
      <c r="E11" s="45">
        <f>E13+E17+E21+E22</f>
        <v>0</v>
      </c>
      <c r="F11" s="45">
        <f t="shared" ref="F11:H11" si="1">F13+F17+F21+F22</f>
        <v>0</v>
      </c>
      <c r="G11" s="45">
        <f t="shared" si="1"/>
        <v>0</v>
      </c>
      <c r="H11" s="45">
        <f t="shared" si="1"/>
        <v>0</v>
      </c>
    </row>
    <row r="12" spans="1:8" ht="15.75" x14ac:dyDescent="0.25">
      <c r="A12" s="9"/>
      <c r="B12" s="10" t="s">
        <v>24</v>
      </c>
      <c r="C12" s="9"/>
      <c r="D12" s="9"/>
      <c r="E12" s="39"/>
      <c r="F12" s="39"/>
      <c r="G12" s="39"/>
      <c r="H12" s="39"/>
    </row>
    <row r="13" spans="1:8" s="14" customFormat="1" ht="47.25" x14ac:dyDescent="0.25">
      <c r="A13" s="13" t="s">
        <v>108</v>
      </c>
      <c r="B13" s="12" t="s">
        <v>82</v>
      </c>
      <c r="C13" s="13">
        <v>26510</v>
      </c>
      <c r="D13" s="13" t="s">
        <v>22</v>
      </c>
      <c r="E13" s="40">
        <f>E15+E16</f>
        <v>0</v>
      </c>
      <c r="F13" s="40">
        <f t="shared" ref="F13:H13" si="2">F15+F16</f>
        <v>0</v>
      </c>
      <c r="G13" s="40">
        <f t="shared" si="2"/>
        <v>0</v>
      </c>
      <c r="H13" s="40">
        <f t="shared" si="2"/>
        <v>0</v>
      </c>
    </row>
    <row r="14" spans="1:8" ht="15.75" x14ac:dyDescent="0.25">
      <c r="A14" s="9"/>
      <c r="B14" s="10" t="s">
        <v>24</v>
      </c>
      <c r="C14" s="9"/>
      <c r="D14" s="9"/>
      <c r="E14" s="39"/>
      <c r="F14" s="39"/>
      <c r="G14" s="39"/>
      <c r="H14" s="39"/>
    </row>
    <row r="15" spans="1:8" ht="31.5" x14ac:dyDescent="0.25">
      <c r="A15" s="9" t="s">
        <v>83</v>
      </c>
      <c r="B15" s="10" t="s">
        <v>84</v>
      </c>
      <c r="C15" s="9">
        <v>26511</v>
      </c>
      <c r="D15" s="9" t="s">
        <v>22</v>
      </c>
      <c r="E15" s="39"/>
      <c r="F15" s="39"/>
      <c r="G15" s="39"/>
      <c r="H15" s="39"/>
    </row>
    <row r="16" spans="1:8" ht="32.25" x14ac:dyDescent="0.25">
      <c r="A16" s="9" t="s">
        <v>85</v>
      </c>
      <c r="B16" s="41" t="s">
        <v>288</v>
      </c>
      <c r="C16" s="9">
        <v>26512</v>
      </c>
      <c r="D16" s="9" t="s">
        <v>22</v>
      </c>
      <c r="E16" s="39"/>
      <c r="F16" s="39"/>
      <c r="G16" s="39"/>
      <c r="H16" s="39"/>
    </row>
    <row r="17" spans="1:14" s="14" customFormat="1" ht="63" x14ac:dyDescent="0.25">
      <c r="A17" s="13" t="s">
        <v>86</v>
      </c>
      <c r="B17" s="12" t="s">
        <v>87</v>
      </c>
      <c r="C17" s="13">
        <v>26520</v>
      </c>
      <c r="D17" s="13" t="s">
        <v>22</v>
      </c>
      <c r="E17" s="40">
        <f>E19+E20</f>
        <v>0</v>
      </c>
      <c r="F17" s="40">
        <f t="shared" ref="F17:H17" si="3">F19+F20</f>
        <v>0</v>
      </c>
      <c r="G17" s="40">
        <f t="shared" si="3"/>
        <v>0</v>
      </c>
      <c r="H17" s="40">
        <f t="shared" si="3"/>
        <v>0</v>
      </c>
    </row>
    <row r="18" spans="1:14" ht="15.75" x14ac:dyDescent="0.2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 x14ac:dyDescent="0.25">
      <c r="A19" s="9" t="s">
        <v>88</v>
      </c>
      <c r="B19" s="10" t="s">
        <v>84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 x14ac:dyDescent="0.25">
      <c r="A20" s="9" t="s">
        <v>89</v>
      </c>
      <c r="B20" s="41" t="s">
        <v>288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 x14ac:dyDescent="0.25">
      <c r="A21" s="9" t="s">
        <v>90</v>
      </c>
      <c r="B21" s="41" t="s">
        <v>289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 x14ac:dyDescent="0.25">
      <c r="A22" s="13" t="s">
        <v>232</v>
      </c>
      <c r="B22" s="12" t="s">
        <v>91</v>
      </c>
      <c r="C22" s="13">
        <v>26550</v>
      </c>
      <c r="D22" s="13" t="s">
        <v>22</v>
      </c>
      <c r="E22" s="40">
        <f>E24+E25</f>
        <v>0</v>
      </c>
      <c r="F22" s="40">
        <f t="shared" ref="F22:H22" si="4">F24+F25</f>
        <v>0</v>
      </c>
      <c r="G22" s="40">
        <f t="shared" si="4"/>
        <v>0</v>
      </c>
      <c r="H22" s="40">
        <f t="shared" si="4"/>
        <v>0</v>
      </c>
    </row>
    <row r="23" spans="1:14" ht="15.75" x14ac:dyDescent="0.2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 x14ac:dyDescent="0.25">
      <c r="A24" s="9" t="s">
        <v>92</v>
      </c>
      <c r="B24" s="10" t="s">
        <v>84</v>
      </c>
      <c r="C24" s="9">
        <v>26551</v>
      </c>
      <c r="D24" s="9" t="s">
        <v>22</v>
      </c>
      <c r="E24" s="9"/>
      <c r="F24" s="9"/>
      <c r="G24" s="9"/>
      <c r="H24" s="9"/>
    </row>
    <row r="25" spans="1:14" ht="31.5" x14ac:dyDescent="0.25">
      <c r="A25" s="9" t="s">
        <v>93</v>
      </c>
      <c r="B25" s="10" t="s">
        <v>94</v>
      </c>
      <c r="C25" s="9">
        <v>26552</v>
      </c>
      <c r="D25" s="9" t="s">
        <v>22</v>
      </c>
      <c r="E25" s="9"/>
      <c r="F25" s="9"/>
      <c r="G25" s="9"/>
      <c r="H25" s="9"/>
    </row>
    <row r="26" spans="1:14" s="46" customFormat="1" ht="62.25" x14ac:dyDescent="0.25">
      <c r="A26" s="44" t="s">
        <v>95</v>
      </c>
      <c r="B26" s="50" t="s">
        <v>290</v>
      </c>
      <c r="C26" s="44">
        <v>26600</v>
      </c>
      <c r="D26" s="44" t="s">
        <v>22</v>
      </c>
      <c r="E26" s="44"/>
      <c r="F26" s="44"/>
      <c r="G26" s="44"/>
      <c r="H26" s="44"/>
    </row>
    <row r="27" spans="1:14" ht="15.75" x14ac:dyDescent="0.25">
      <c r="A27" s="9"/>
      <c r="B27" s="10" t="s">
        <v>96</v>
      </c>
      <c r="C27" s="9">
        <v>26610</v>
      </c>
      <c r="D27" s="9"/>
      <c r="E27" s="9"/>
      <c r="F27" s="9"/>
      <c r="G27" s="9"/>
      <c r="H27" s="9"/>
    </row>
    <row r="28" spans="1:14" s="46" customFormat="1" ht="78.75" x14ac:dyDescent="0.25">
      <c r="A28" s="44" t="s">
        <v>97</v>
      </c>
      <c r="B28" s="43" t="s">
        <v>98</v>
      </c>
      <c r="C28" s="44">
        <v>26700</v>
      </c>
      <c r="D28" s="44" t="s">
        <v>22</v>
      </c>
      <c r="E28" s="44"/>
      <c r="F28" s="44"/>
      <c r="G28" s="44"/>
      <c r="H28" s="44"/>
    </row>
    <row r="29" spans="1:14" ht="15.75" x14ac:dyDescent="0.25">
      <c r="A29" s="9"/>
      <c r="B29" s="10" t="s">
        <v>96</v>
      </c>
      <c r="C29" s="9">
        <v>26710</v>
      </c>
      <c r="D29" s="9"/>
      <c r="E29" s="9"/>
      <c r="F29" s="9"/>
      <c r="G29" s="9"/>
      <c r="H29" s="9"/>
    </row>
    <row r="31" spans="1:14" ht="18.75" x14ac:dyDescent="0.3">
      <c r="A31" s="8" t="s">
        <v>99</v>
      </c>
      <c r="B31"/>
      <c r="C31" s="122"/>
      <c r="D31" s="122"/>
      <c r="E31" s="122"/>
      <c r="F31" s="11"/>
      <c r="G31" s="123" t="str">
        <f>'Раздел 1'!G167:H167</f>
        <v>Лазирская Г.В.</v>
      </c>
      <c r="H31" s="123"/>
      <c r="I31" s="4"/>
      <c r="J31" s="17"/>
      <c r="K31" s="17"/>
      <c r="L31" s="17"/>
      <c r="M31" s="17"/>
      <c r="N31" s="17"/>
    </row>
    <row r="32" spans="1:14" x14ac:dyDescent="0.25">
      <c r="A32"/>
      <c r="B32"/>
      <c r="C32" s="121" t="s">
        <v>109</v>
      </c>
      <c r="D32" s="121"/>
      <c r="E32" s="121"/>
      <c r="F32" s="20" t="s">
        <v>110</v>
      </c>
      <c r="G32" s="121" t="s">
        <v>111</v>
      </c>
      <c r="H32" s="121"/>
      <c r="I32" s="4"/>
      <c r="J32" s="18"/>
      <c r="K32" s="18"/>
      <c r="L32" s="18"/>
      <c r="M32" s="18"/>
      <c r="N32" s="18"/>
    </row>
    <row r="33" spans="1:14" x14ac:dyDescent="0.25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 x14ac:dyDescent="0.3">
      <c r="A34" s="8" t="s">
        <v>101</v>
      </c>
      <c r="B34"/>
      <c r="C34" s="122"/>
      <c r="D34" s="122"/>
      <c r="E34" s="122"/>
      <c r="F34" s="11"/>
      <c r="G34" s="123"/>
      <c r="H34" s="123"/>
      <c r="I34" s="17"/>
      <c r="J34" s="17"/>
      <c r="K34" s="17"/>
      <c r="L34" s="4"/>
      <c r="M34" s="4"/>
      <c r="N34" s="4"/>
    </row>
    <row r="35" spans="1:14" x14ac:dyDescent="0.25">
      <c r="A35"/>
      <c r="B35"/>
      <c r="C35" s="121" t="s">
        <v>109</v>
      </c>
      <c r="D35" s="121"/>
      <c r="E35" s="121"/>
      <c r="F35" s="20" t="s">
        <v>110</v>
      </c>
      <c r="G35" s="121" t="s">
        <v>111</v>
      </c>
      <c r="H35" s="121"/>
      <c r="I35" s="17"/>
      <c r="J35" s="18"/>
      <c r="K35" s="18"/>
      <c r="L35" s="18"/>
      <c r="M35" s="18"/>
      <c r="N35" s="18"/>
    </row>
    <row r="36" spans="1:14" x14ac:dyDescent="0.25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/>
      <c r="B37"/>
      <c r="C37"/>
      <c r="D37"/>
      <c r="E37"/>
      <c r="F37"/>
      <c r="G37"/>
      <c r="H37"/>
    </row>
    <row r="38" spans="1:14" ht="18.75" x14ac:dyDescent="0.3">
      <c r="A38" s="8" t="s">
        <v>102</v>
      </c>
      <c r="B38"/>
      <c r="C38"/>
      <c r="D38"/>
      <c r="E38"/>
      <c r="F38"/>
      <c r="G38"/>
      <c r="H38"/>
    </row>
    <row r="39" spans="1:14" x14ac:dyDescent="0.25">
      <c r="A39"/>
      <c r="B39"/>
      <c r="C39"/>
      <c r="D39"/>
      <c r="E39"/>
      <c r="F39"/>
      <c r="G39"/>
      <c r="H39"/>
    </row>
    <row r="40" spans="1:14" x14ac:dyDescent="0.25">
      <c r="A40"/>
      <c r="B40"/>
      <c r="C40"/>
      <c r="D40"/>
      <c r="E40"/>
      <c r="F40"/>
      <c r="G40"/>
      <c r="H40"/>
    </row>
    <row r="41" spans="1:14" ht="18.75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</row>
    <row r="42" spans="1:14" ht="18.75" x14ac:dyDescent="0.3">
      <c r="A42" s="126" t="s">
        <v>105</v>
      </c>
      <c r="B42" s="126"/>
      <c r="C42" s="126"/>
      <c r="D42" s="126"/>
      <c r="E42" s="126"/>
      <c r="F42" s="15"/>
      <c r="G42" s="15"/>
      <c r="H42" s="15"/>
      <c r="I42" s="15"/>
      <c r="J42" s="15"/>
    </row>
    <row r="43" spans="1:14" ht="44.25" customHeight="1" x14ac:dyDescent="0.3">
      <c r="A43" s="112" t="s">
        <v>310</v>
      </c>
      <c r="B43" s="112"/>
      <c r="C43" s="112"/>
      <c r="D43" s="112"/>
      <c r="E43" s="112"/>
      <c r="F43" s="15"/>
      <c r="G43" s="15"/>
      <c r="H43" s="15"/>
      <c r="I43" s="15"/>
      <c r="J43" s="15"/>
    </row>
    <row r="44" spans="1:14" ht="15.75" x14ac:dyDescent="0.25">
      <c r="A44" s="127" t="s">
        <v>107</v>
      </c>
      <c r="B44" s="127"/>
      <c r="C44" s="127"/>
      <c r="D44" s="127"/>
      <c r="E44" s="127"/>
      <c r="F44" s="16"/>
      <c r="G44" s="16"/>
      <c r="H44" s="16"/>
      <c r="I44" s="16"/>
      <c r="J44" s="16"/>
    </row>
    <row r="45" spans="1:14" ht="15.75" x14ac:dyDescent="0.25">
      <c r="A45" s="127" t="s">
        <v>106</v>
      </c>
      <c r="B45" s="127"/>
      <c r="C45" s="127"/>
      <c r="D45" s="127"/>
      <c r="E45" s="127"/>
      <c r="F45" s="16"/>
      <c r="G45" s="16"/>
      <c r="H45" s="16"/>
      <c r="I45" s="16"/>
      <c r="J45" s="16"/>
    </row>
    <row r="46" spans="1:14" ht="18.75" x14ac:dyDescent="0.3">
      <c r="A46" s="128" t="s">
        <v>311</v>
      </c>
      <c r="B46" s="128"/>
      <c r="C46" s="128"/>
      <c r="D46" s="128"/>
      <c r="E46" s="128"/>
      <c r="F46" s="15"/>
      <c r="G46" s="15"/>
      <c r="H46" s="15"/>
      <c r="I46" s="15"/>
      <c r="J46" s="15"/>
    </row>
    <row r="47" spans="1:14" ht="15.75" x14ac:dyDescent="0.25">
      <c r="A47" s="129" t="s">
        <v>104</v>
      </c>
      <c r="B47" s="129"/>
      <c r="C47" s="129"/>
      <c r="D47" s="129"/>
      <c r="E47" s="129"/>
      <c r="F47" s="16"/>
      <c r="G47" s="16"/>
      <c r="H47" s="16"/>
      <c r="I47" s="16"/>
      <c r="J47" s="16"/>
    </row>
    <row r="48" spans="1:14" ht="18.75" x14ac:dyDescent="0.3">
      <c r="A48" s="126" t="s">
        <v>103</v>
      </c>
      <c r="B48" s="126"/>
      <c r="C48" s="126"/>
      <c r="D48" s="126"/>
      <c r="E48" s="126"/>
      <c r="F48" s="15"/>
      <c r="G48" s="15"/>
      <c r="H48" s="15"/>
      <c r="I48" s="15"/>
      <c r="J48" s="15"/>
    </row>
    <row r="49" spans="1:10" ht="18.75" x14ac:dyDescent="0.3">
      <c r="A49" s="126" t="s">
        <v>312</v>
      </c>
      <c r="B49" s="126"/>
      <c r="C49" s="126"/>
      <c r="D49" s="126"/>
      <c r="E49" s="126"/>
      <c r="F49" s="15"/>
      <c r="G49" s="15"/>
      <c r="H49" s="15"/>
      <c r="I49" s="15"/>
      <c r="J49" s="15"/>
    </row>
    <row r="50" spans="1:10" ht="18.7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  <mergeCell ref="C31:E31"/>
    <mergeCell ref="A2:A3"/>
    <mergeCell ref="B2:B3"/>
    <mergeCell ref="C2:C3"/>
    <mergeCell ref="D2:D3"/>
    <mergeCell ref="E2:H2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33"/>
  <sheetViews>
    <sheetView view="pageBreakPreview" topLeftCell="A4" zoomScaleSheetLayoutView="100" workbookViewId="0">
      <selection activeCell="BW15" sqref="BW15:CJ15"/>
    </sheetView>
  </sheetViews>
  <sheetFormatPr defaultColWidth="1.140625" defaultRowHeight="15.75" x14ac:dyDescent="0.25"/>
  <cols>
    <col min="1" max="1" width="7.42578125" style="22" bestFit="1" customWidth="1"/>
    <col min="2" max="18" width="1.140625" style="22"/>
    <col min="19" max="19" width="11.7109375" style="22" bestFit="1" customWidth="1"/>
    <col min="20" max="124" width="1.140625" style="22"/>
    <col min="125" max="125" width="13.42578125" style="22" customWidth="1"/>
    <col min="126" max="256" width="1.140625" style="22"/>
    <col min="257" max="257" width="7.42578125" style="22" bestFit="1" customWidth="1"/>
    <col min="258" max="274" width="1.140625" style="22"/>
    <col min="275" max="275" width="11.7109375" style="22" bestFit="1" customWidth="1"/>
    <col min="276" max="512" width="1.140625" style="22"/>
    <col min="513" max="513" width="7.42578125" style="22" bestFit="1" customWidth="1"/>
    <col min="514" max="530" width="1.140625" style="22"/>
    <col min="531" max="531" width="11.7109375" style="22" bestFit="1" customWidth="1"/>
    <col min="532" max="768" width="1.140625" style="22"/>
    <col min="769" max="769" width="7.42578125" style="22" bestFit="1" customWidth="1"/>
    <col min="770" max="786" width="1.140625" style="22"/>
    <col min="787" max="787" width="11.7109375" style="22" bestFit="1" customWidth="1"/>
    <col min="788" max="1024" width="1.140625" style="22"/>
    <col min="1025" max="1025" width="7.42578125" style="22" bestFit="1" customWidth="1"/>
    <col min="1026" max="1042" width="1.140625" style="22"/>
    <col min="1043" max="1043" width="11.7109375" style="22" bestFit="1" customWidth="1"/>
    <col min="1044" max="1280" width="1.140625" style="22"/>
    <col min="1281" max="1281" width="7.42578125" style="22" bestFit="1" customWidth="1"/>
    <col min="1282" max="1298" width="1.140625" style="22"/>
    <col min="1299" max="1299" width="11.7109375" style="22" bestFit="1" customWidth="1"/>
    <col min="1300" max="1536" width="1.140625" style="22"/>
    <col min="1537" max="1537" width="7.42578125" style="22" bestFit="1" customWidth="1"/>
    <col min="1538" max="1554" width="1.140625" style="22"/>
    <col min="1555" max="1555" width="11.7109375" style="22" bestFit="1" customWidth="1"/>
    <col min="1556" max="1792" width="1.140625" style="22"/>
    <col min="1793" max="1793" width="7.42578125" style="22" bestFit="1" customWidth="1"/>
    <col min="1794" max="1810" width="1.140625" style="22"/>
    <col min="1811" max="1811" width="11.7109375" style="22" bestFit="1" customWidth="1"/>
    <col min="1812" max="2048" width="1.140625" style="22"/>
    <col min="2049" max="2049" width="7.42578125" style="22" bestFit="1" customWidth="1"/>
    <col min="2050" max="2066" width="1.140625" style="22"/>
    <col min="2067" max="2067" width="11.7109375" style="22" bestFit="1" customWidth="1"/>
    <col min="2068" max="2304" width="1.140625" style="22"/>
    <col min="2305" max="2305" width="7.42578125" style="22" bestFit="1" customWidth="1"/>
    <col min="2306" max="2322" width="1.140625" style="22"/>
    <col min="2323" max="2323" width="11.7109375" style="22" bestFit="1" customWidth="1"/>
    <col min="2324" max="2560" width="1.140625" style="22"/>
    <col min="2561" max="2561" width="7.42578125" style="22" bestFit="1" customWidth="1"/>
    <col min="2562" max="2578" width="1.140625" style="22"/>
    <col min="2579" max="2579" width="11.7109375" style="22" bestFit="1" customWidth="1"/>
    <col min="2580" max="2816" width="1.140625" style="22"/>
    <col min="2817" max="2817" width="7.42578125" style="22" bestFit="1" customWidth="1"/>
    <col min="2818" max="2834" width="1.140625" style="22"/>
    <col min="2835" max="2835" width="11.7109375" style="22" bestFit="1" customWidth="1"/>
    <col min="2836" max="3072" width="1.140625" style="22"/>
    <col min="3073" max="3073" width="7.42578125" style="22" bestFit="1" customWidth="1"/>
    <col min="3074" max="3090" width="1.140625" style="22"/>
    <col min="3091" max="3091" width="11.7109375" style="22" bestFit="1" customWidth="1"/>
    <col min="3092" max="3328" width="1.140625" style="22"/>
    <col min="3329" max="3329" width="7.42578125" style="22" bestFit="1" customWidth="1"/>
    <col min="3330" max="3346" width="1.140625" style="22"/>
    <col min="3347" max="3347" width="11.7109375" style="22" bestFit="1" customWidth="1"/>
    <col min="3348" max="3584" width="1.140625" style="22"/>
    <col min="3585" max="3585" width="7.42578125" style="22" bestFit="1" customWidth="1"/>
    <col min="3586" max="3602" width="1.140625" style="22"/>
    <col min="3603" max="3603" width="11.7109375" style="22" bestFit="1" customWidth="1"/>
    <col min="3604" max="3840" width="1.140625" style="22"/>
    <col min="3841" max="3841" width="7.42578125" style="22" bestFit="1" customWidth="1"/>
    <col min="3842" max="3858" width="1.140625" style="22"/>
    <col min="3859" max="3859" width="11.7109375" style="22" bestFit="1" customWidth="1"/>
    <col min="3860" max="4096" width="1.140625" style="22"/>
    <col min="4097" max="4097" width="7.42578125" style="22" bestFit="1" customWidth="1"/>
    <col min="4098" max="4114" width="1.140625" style="22"/>
    <col min="4115" max="4115" width="11.7109375" style="22" bestFit="1" customWidth="1"/>
    <col min="4116" max="4352" width="1.140625" style="22"/>
    <col min="4353" max="4353" width="7.42578125" style="22" bestFit="1" customWidth="1"/>
    <col min="4354" max="4370" width="1.140625" style="22"/>
    <col min="4371" max="4371" width="11.7109375" style="22" bestFit="1" customWidth="1"/>
    <col min="4372" max="4608" width="1.140625" style="22"/>
    <col min="4609" max="4609" width="7.42578125" style="22" bestFit="1" customWidth="1"/>
    <col min="4610" max="4626" width="1.140625" style="22"/>
    <col min="4627" max="4627" width="11.7109375" style="22" bestFit="1" customWidth="1"/>
    <col min="4628" max="4864" width="1.140625" style="22"/>
    <col min="4865" max="4865" width="7.42578125" style="22" bestFit="1" customWidth="1"/>
    <col min="4866" max="4882" width="1.140625" style="22"/>
    <col min="4883" max="4883" width="11.7109375" style="22" bestFit="1" customWidth="1"/>
    <col min="4884" max="5120" width="1.140625" style="22"/>
    <col min="5121" max="5121" width="7.42578125" style="22" bestFit="1" customWidth="1"/>
    <col min="5122" max="5138" width="1.140625" style="22"/>
    <col min="5139" max="5139" width="11.7109375" style="22" bestFit="1" customWidth="1"/>
    <col min="5140" max="5376" width="1.140625" style="22"/>
    <col min="5377" max="5377" width="7.42578125" style="22" bestFit="1" customWidth="1"/>
    <col min="5378" max="5394" width="1.140625" style="22"/>
    <col min="5395" max="5395" width="11.7109375" style="22" bestFit="1" customWidth="1"/>
    <col min="5396" max="5632" width="1.140625" style="22"/>
    <col min="5633" max="5633" width="7.42578125" style="22" bestFit="1" customWidth="1"/>
    <col min="5634" max="5650" width="1.140625" style="22"/>
    <col min="5651" max="5651" width="11.7109375" style="22" bestFit="1" customWidth="1"/>
    <col min="5652" max="5888" width="1.140625" style="22"/>
    <col min="5889" max="5889" width="7.42578125" style="22" bestFit="1" customWidth="1"/>
    <col min="5890" max="5906" width="1.140625" style="22"/>
    <col min="5907" max="5907" width="11.7109375" style="22" bestFit="1" customWidth="1"/>
    <col min="5908" max="6144" width="1.140625" style="22"/>
    <col min="6145" max="6145" width="7.42578125" style="22" bestFit="1" customWidth="1"/>
    <col min="6146" max="6162" width="1.140625" style="22"/>
    <col min="6163" max="6163" width="11.7109375" style="22" bestFit="1" customWidth="1"/>
    <col min="6164" max="6400" width="1.140625" style="22"/>
    <col min="6401" max="6401" width="7.42578125" style="22" bestFit="1" customWidth="1"/>
    <col min="6402" max="6418" width="1.140625" style="22"/>
    <col min="6419" max="6419" width="11.7109375" style="22" bestFit="1" customWidth="1"/>
    <col min="6420" max="6656" width="1.140625" style="22"/>
    <col min="6657" max="6657" width="7.42578125" style="22" bestFit="1" customWidth="1"/>
    <col min="6658" max="6674" width="1.140625" style="22"/>
    <col min="6675" max="6675" width="11.7109375" style="22" bestFit="1" customWidth="1"/>
    <col min="6676" max="6912" width="1.140625" style="22"/>
    <col min="6913" max="6913" width="7.42578125" style="22" bestFit="1" customWidth="1"/>
    <col min="6914" max="6930" width="1.140625" style="22"/>
    <col min="6931" max="6931" width="11.7109375" style="22" bestFit="1" customWidth="1"/>
    <col min="6932" max="7168" width="1.140625" style="22"/>
    <col min="7169" max="7169" width="7.42578125" style="22" bestFit="1" customWidth="1"/>
    <col min="7170" max="7186" width="1.140625" style="22"/>
    <col min="7187" max="7187" width="11.7109375" style="22" bestFit="1" customWidth="1"/>
    <col min="7188" max="7424" width="1.140625" style="22"/>
    <col min="7425" max="7425" width="7.42578125" style="22" bestFit="1" customWidth="1"/>
    <col min="7426" max="7442" width="1.140625" style="22"/>
    <col min="7443" max="7443" width="11.7109375" style="22" bestFit="1" customWidth="1"/>
    <col min="7444" max="7680" width="1.140625" style="22"/>
    <col min="7681" max="7681" width="7.42578125" style="22" bestFit="1" customWidth="1"/>
    <col min="7682" max="7698" width="1.140625" style="22"/>
    <col min="7699" max="7699" width="11.7109375" style="22" bestFit="1" customWidth="1"/>
    <col min="7700" max="7936" width="1.140625" style="22"/>
    <col min="7937" max="7937" width="7.42578125" style="22" bestFit="1" customWidth="1"/>
    <col min="7938" max="7954" width="1.140625" style="22"/>
    <col min="7955" max="7955" width="11.7109375" style="22" bestFit="1" customWidth="1"/>
    <col min="7956" max="8192" width="1.140625" style="22"/>
    <col min="8193" max="8193" width="7.42578125" style="22" bestFit="1" customWidth="1"/>
    <col min="8194" max="8210" width="1.140625" style="22"/>
    <col min="8211" max="8211" width="11.7109375" style="22" bestFit="1" customWidth="1"/>
    <col min="8212" max="8448" width="1.140625" style="22"/>
    <col min="8449" max="8449" width="7.42578125" style="22" bestFit="1" customWidth="1"/>
    <col min="8450" max="8466" width="1.140625" style="22"/>
    <col min="8467" max="8467" width="11.7109375" style="22" bestFit="1" customWidth="1"/>
    <col min="8468" max="8704" width="1.140625" style="22"/>
    <col min="8705" max="8705" width="7.42578125" style="22" bestFit="1" customWidth="1"/>
    <col min="8706" max="8722" width="1.140625" style="22"/>
    <col min="8723" max="8723" width="11.7109375" style="22" bestFit="1" customWidth="1"/>
    <col min="8724" max="8960" width="1.140625" style="22"/>
    <col min="8961" max="8961" width="7.42578125" style="22" bestFit="1" customWidth="1"/>
    <col min="8962" max="8978" width="1.140625" style="22"/>
    <col min="8979" max="8979" width="11.7109375" style="22" bestFit="1" customWidth="1"/>
    <col min="8980" max="9216" width="1.140625" style="22"/>
    <col min="9217" max="9217" width="7.42578125" style="22" bestFit="1" customWidth="1"/>
    <col min="9218" max="9234" width="1.140625" style="22"/>
    <col min="9235" max="9235" width="11.7109375" style="22" bestFit="1" customWidth="1"/>
    <col min="9236" max="9472" width="1.140625" style="22"/>
    <col min="9473" max="9473" width="7.42578125" style="22" bestFit="1" customWidth="1"/>
    <col min="9474" max="9490" width="1.140625" style="22"/>
    <col min="9491" max="9491" width="11.7109375" style="22" bestFit="1" customWidth="1"/>
    <col min="9492" max="9728" width="1.140625" style="22"/>
    <col min="9729" max="9729" width="7.42578125" style="22" bestFit="1" customWidth="1"/>
    <col min="9730" max="9746" width="1.140625" style="22"/>
    <col min="9747" max="9747" width="11.7109375" style="22" bestFit="1" customWidth="1"/>
    <col min="9748" max="9984" width="1.140625" style="22"/>
    <col min="9985" max="9985" width="7.42578125" style="22" bestFit="1" customWidth="1"/>
    <col min="9986" max="10002" width="1.140625" style="22"/>
    <col min="10003" max="10003" width="11.7109375" style="22" bestFit="1" customWidth="1"/>
    <col min="10004" max="10240" width="1.140625" style="22"/>
    <col min="10241" max="10241" width="7.42578125" style="22" bestFit="1" customWidth="1"/>
    <col min="10242" max="10258" width="1.140625" style="22"/>
    <col min="10259" max="10259" width="11.7109375" style="22" bestFit="1" customWidth="1"/>
    <col min="10260" max="10496" width="1.140625" style="22"/>
    <col min="10497" max="10497" width="7.42578125" style="22" bestFit="1" customWidth="1"/>
    <col min="10498" max="10514" width="1.140625" style="22"/>
    <col min="10515" max="10515" width="11.7109375" style="22" bestFit="1" customWidth="1"/>
    <col min="10516" max="10752" width="1.140625" style="22"/>
    <col min="10753" max="10753" width="7.42578125" style="22" bestFit="1" customWidth="1"/>
    <col min="10754" max="10770" width="1.140625" style="22"/>
    <col min="10771" max="10771" width="11.7109375" style="22" bestFit="1" customWidth="1"/>
    <col min="10772" max="11008" width="1.140625" style="22"/>
    <col min="11009" max="11009" width="7.42578125" style="22" bestFit="1" customWidth="1"/>
    <col min="11010" max="11026" width="1.140625" style="22"/>
    <col min="11027" max="11027" width="11.7109375" style="22" bestFit="1" customWidth="1"/>
    <col min="11028" max="11264" width="1.140625" style="22"/>
    <col min="11265" max="11265" width="7.42578125" style="22" bestFit="1" customWidth="1"/>
    <col min="11266" max="11282" width="1.140625" style="22"/>
    <col min="11283" max="11283" width="11.7109375" style="22" bestFit="1" customWidth="1"/>
    <col min="11284" max="11520" width="1.140625" style="22"/>
    <col min="11521" max="11521" width="7.42578125" style="22" bestFit="1" customWidth="1"/>
    <col min="11522" max="11538" width="1.140625" style="22"/>
    <col min="11539" max="11539" width="11.7109375" style="22" bestFit="1" customWidth="1"/>
    <col min="11540" max="11776" width="1.140625" style="22"/>
    <col min="11777" max="11777" width="7.42578125" style="22" bestFit="1" customWidth="1"/>
    <col min="11778" max="11794" width="1.140625" style="22"/>
    <col min="11795" max="11795" width="11.7109375" style="22" bestFit="1" customWidth="1"/>
    <col min="11796" max="12032" width="1.140625" style="22"/>
    <col min="12033" max="12033" width="7.42578125" style="22" bestFit="1" customWidth="1"/>
    <col min="12034" max="12050" width="1.140625" style="22"/>
    <col min="12051" max="12051" width="11.7109375" style="22" bestFit="1" customWidth="1"/>
    <col min="12052" max="12288" width="1.140625" style="22"/>
    <col min="12289" max="12289" width="7.42578125" style="22" bestFit="1" customWidth="1"/>
    <col min="12290" max="12306" width="1.140625" style="22"/>
    <col min="12307" max="12307" width="11.7109375" style="22" bestFit="1" customWidth="1"/>
    <col min="12308" max="12544" width="1.140625" style="22"/>
    <col min="12545" max="12545" width="7.42578125" style="22" bestFit="1" customWidth="1"/>
    <col min="12546" max="12562" width="1.140625" style="22"/>
    <col min="12563" max="12563" width="11.7109375" style="22" bestFit="1" customWidth="1"/>
    <col min="12564" max="12800" width="1.140625" style="22"/>
    <col min="12801" max="12801" width="7.42578125" style="22" bestFit="1" customWidth="1"/>
    <col min="12802" max="12818" width="1.140625" style="22"/>
    <col min="12819" max="12819" width="11.7109375" style="22" bestFit="1" customWidth="1"/>
    <col min="12820" max="13056" width="1.140625" style="22"/>
    <col min="13057" max="13057" width="7.42578125" style="22" bestFit="1" customWidth="1"/>
    <col min="13058" max="13074" width="1.140625" style="22"/>
    <col min="13075" max="13075" width="11.7109375" style="22" bestFit="1" customWidth="1"/>
    <col min="13076" max="13312" width="1.140625" style="22"/>
    <col min="13313" max="13313" width="7.42578125" style="22" bestFit="1" customWidth="1"/>
    <col min="13314" max="13330" width="1.140625" style="22"/>
    <col min="13331" max="13331" width="11.7109375" style="22" bestFit="1" customWidth="1"/>
    <col min="13332" max="13568" width="1.140625" style="22"/>
    <col min="13569" max="13569" width="7.42578125" style="22" bestFit="1" customWidth="1"/>
    <col min="13570" max="13586" width="1.140625" style="22"/>
    <col min="13587" max="13587" width="11.7109375" style="22" bestFit="1" customWidth="1"/>
    <col min="13588" max="13824" width="1.140625" style="22"/>
    <col min="13825" max="13825" width="7.42578125" style="22" bestFit="1" customWidth="1"/>
    <col min="13826" max="13842" width="1.140625" style="22"/>
    <col min="13843" max="13843" width="11.7109375" style="22" bestFit="1" customWidth="1"/>
    <col min="13844" max="14080" width="1.140625" style="22"/>
    <col min="14081" max="14081" width="7.42578125" style="22" bestFit="1" customWidth="1"/>
    <col min="14082" max="14098" width="1.140625" style="22"/>
    <col min="14099" max="14099" width="11.7109375" style="22" bestFit="1" customWidth="1"/>
    <col min="14100" max="14336" width="1.140625" style="22"/>
    <col min="14337" max="14337" width="7.42578125" style="22" bestFit="1" customWidth="1"/>
    <col min="14338" max="14354" width="1.140625" style="22"/>
    <col min="14355" max="14355" width="11.7109375" style="22" bestFit="1" customWidth="1"/>
    <col min="14356" max="14592" width="1.140625" style="22"/>
    <col min="14593" max="14593" width="7.42578125" style="22" bestFit="1" customWidth="1"/>
    <col min="14594" max="14610" width="1.140625" style="22"/>
    <col min="14611" max="14611" width="11.7109375" style="22" bestFit="1" customWidth="1"/>
    <col min="14612" max="14848" width="1.140625" style="22"/>
    <col min="14849" max="14849" width="7.42578125" style="22" bestFit="1" customWidth="1"/>
    <col min="14850" max="14866" width="1.140625" style="22"/>
    <col min="14867" max="14867" width="11.7109375" style="22" bestFit="1" customWidth="1"/>
    <col min="14868" max="15104" width="1.140625" style="22"/>
    <col min="15105" max="15105" width="7.42578125" style="22" bestFit="1" customWidth="1"/>
    <col min="15106" max="15122" width="1.140625" style="22"/>
    <col min="15123" max="15123" width="11.7109375" style="22" bestFit="1" customWidth="1"/>
    <col min="15124" max="15360" width="1.140625" style="22"/>
    <col min="15361" max="15361" width="7.42578125" style="22" bestFit="1" customWidth="1"/>
    <col min="15362" max="15378" width="1.140625" style="22"/>
    <col min="15379" max="15379" width="11.7109375" style="22" bestFit="1" customWidth="1"/>
    <col min="15380" max="15616" width="1.140625" style="22"/>
    <col min="15617" max="15617" width="7.42578125" style="22" bestFit="1" customWidth="1"/>
    <col min="15618" max="15634" width="1.140625" style="22"/>
    <col min="15635" max="15635" width="11.7109375" style="22" bestFit="1" customWidth="1"/>
    <col min="15636" max="15872" width="1.140625" style="22"/>
    <col min="15873" max="15873" width="7.42578125" style="22" bestFit="1" customWidth="1"/>
    <col min="15874" max="15890" width="1.140625" style="22"/>
    <col min="15891" max="15891" width="11.7109375" style="22" bestFit="1" customWidth="1"/>
    <col min="15892" max="16128" width="1.140625" style="22"/>
    <col min="16129" max="16129" width="7.42578125" style="22" bestFit="1" customWidth="1"/>
    <col min="16130" max="16146" width="1.140625" style="22"/>
    <col min="16147" max="16147" width="11.7109375" style="22" bestFit="1" customWidth="1"/>
    <col min="16148" max="16384" width="1.140625" style="22"/>
  </cols>
  <sheetData>
    <row r="1" spans="1:123" s="53" customFormat="1" x14ac:dyDescent="0.25">
      <c r="A1" s="160" t="s">
        <v>112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</row>
    <row r="2" spans="1:123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</row>
    <row r="3" spans="1:123" s="53" customFormat="1" x14ac:dyDescent="0.25">
      <c r="A3" s="160" t="s">
        <v>307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</row>
    <row r="4" spans="1:123" s="26" customFormat="1" ht="12.75" x14ac:dyDescent="0.2"/>
    <row r="5" spans="1:123" x14ac:dyDescent="0.25">
      <c r="A5" s="22" t="s">
        <v>113</v>
      </c>
      <c r="T5" s="161" t="s">
        <v>331</v>
      </c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</row>
    <row r="6" spans="1:123" s="27" customFormat="1" ht="9.75" x14ac:dyDescent="0.2">
      <c r="A6" s="25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</row>
    <row r="7" spans="1:123" s="26" customFormat="1" ht="12.75" x14ac:dyDescent="0.2">
      <c r="A7" s="154" t="s">
        <v>115</v>
      </c>
      <c r="B7" s="155"/>
      <c r="C7" s="155"/>
      <c r="D7" s="156"/>
      <c r="E7" s="154" t="s">
        <v>116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154" t="s">
        <v>117</v>
      </c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6"/>
      <c r="AG7" s="148" t="s">
        <v>118</v>
      </c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50"/>
      <c r="CK7" s="154" t="s">
        <v>119</v>
      </c>
      <c r="CL7" s="155"/>
      <c r="CM7" s="155"/>
      <c r="CN7" s="155"/>
      <c r="CO7" s="155"/>
      <c r="CP7" s="155"/>
      <c r="CQ7" s="155"/>
      <c r="CR7" s="155"/>
      <c r="CS7" s="155"/>
      <c r="CT7" s="155"/>
      <c r="CU7" s="156"/>
      <c r="CV7" s="154" t="s">
        <v>120</v>
      </c>
      <c r="CW7" s="155"/>
      <c r="CX7" s="155"/>
      <c r="CY7" s="155"/>
      <c r="CZ7" s="155"/>
      <c r="DA7" s="155"/>
      <c r="DB7" s="155"/>
      <c r="DC7" s="155"/>
      <c r="DD7" s="155"/>
      <c r="DE7" s="156"/>
      <c r="DF7" s="154" t="s">
        <v>121</v>
      </c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6"/>
    </row>
    <row r="8" spans="1:123" s="26" customFormat="1" ht="12.75" x14ac:dyDescent="0.2">
      <c r="A8" s="151" t="s">
        <v>122</v>
      </c>
      <c r="B8" s="152"/>
      <c r="C8" s="152"/>
      <c r="D8" s="153"/>
      <c r="E8" s="151" t="s">
        <v>123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3"/>
      <c r="U8" s="151" t="s">
        <v>124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3"/>
      <c r="AG8" s="154" t="s">
        <v>125</v>
      </c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6"/>
      <c r="AU8" s="148" t="s">
        <v>24</v>
      </c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50"/>
      <c r="CK8" s="151" t="s">
        <v>126</v>
      </c>
      <c r="CL8" s="152"/>
      <c r="CM8" s="152"/>
      <c r="CN8" s="152"/>
      <c r="CO8" s="152"/>
      <c r="CP8" s="152"/>
      <c r="CQ8" s="152"/>
      <c r="CR8" s="152"/>
      <c r="CS8" s="152"/>
      <c r="CT8" s="152"/>
      <c r="CU8" s="153"/>
      <c r="CV8" s="151" t="s">
        <v>127</v>
      </c>
      <c r="CW8" s="152"/>
      <c r="CX8" s="152"/>
      <c r="CY8" s="152"/>
      <c r="CZ8" s="152"/>
      <c r="DA8" s="152"/>
      <c r="DB8" s="152"/>
      <c r="DC8" s="152"/>
      <c r="DD8" s="152"/>
      <c r="DE8" s="153"/>
      <c r="DF8" s="151" t="s">
        <v>128</v>
      </c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3"/>
    </row>
    <row r="9" spans="1:123" s="26" customFormat="1" ht="12.75" x14ac:dyDescent="0.2">
      <c r="A9" s="151"/>
      <c r="B9" s="152"/>
      <c r="C9" s="152"/>
      <c r="D9" s="153"/>
      <c r="E9" s="151" t="s">
        <v>129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151" t="s">
        <v>130</v>
      </c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3"/>
      <c r="AG9" s="151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3"/>
      <c r="AU9" s="154" t="s">
        <v>131</v>
      </c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6"/>
      <c r="BI9" s="154" t="s">
        <v>132</v>
      </c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6"/>
      <c r="BW9" s="154" t="s">
        <v>132</v>
      </c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6"/>
      <c r="CK9" s="151" t="s">
        <v>133</v>
      </c>
      <c r="CL9" s="152"/>
      <c r="CM9" s="152"/>
      <c r="CN9" s="152"/>
      <c r="CO9" s="152"/>
      <c r="CP9" s="152"/>
      <c r="CQ9" s="152"/>
      <c r="CR9" s="152"/>
      <c r="CS9" s="152"/>
      <c r="CT9" s="152"/>
      <c r="CU9" s="153"/>
      <c r="CV9" s="151"/>
      <c r="CW9" s="152"/>
      <c r="CX9" s="152"/>
      <c r="CY9" s="152"/>
      <c r="CZ9" s="152"/>
      <c r="DA9" s="152"/>
      <c r="DB9" s="152"/>
      <c r="DC9" s="152"/>
      <c r="DD9" s="152"/>
      <c r="DE9" s="153"/>
      <c r="DF9" s="151" t="s">
        <v>134</v>
      </c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3"/>
    </row>
    <row r="10" spans="1:123" s="26" customFormat="1" ht="12.75" x14ac:dyDescent="0.2">
      <c r="A10" s="151"/>
      <c r="B10" s="152"/>
      <c r="C10" s="152"/>
      <c r="D10" s="153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3"/>
      <c r="AG10" s="151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3"/>
      <c r="AU10" s="151" t="s">
        <v>133</v>
      </c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3"/>
      <c r="BI10" s="151" t="s">
        <v>135</v>
      </c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3"/>
      <c r="BW10" s="151" t="s">
        <v>136</v>
      </c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3"/>
      <c r="CK10" s="151" t="s">
        <v>137</v>
      </c>
      <c r="CL10" s="152"/>
      <c r="CM10" s="152"/>
      <c r="CN10" s="152"/>
      <c r="CO10" s="152"/>
      <c r="CP10" s="152"/>
      <c r="CQ10" s="152"/>
      <c r="CR10" s="152"/>
      <c r="CS10" s="152"/>
      <c r="CT10" s="152"/>
      <c r="CU10" s="153"/>
      <c r="CV10" s="151"/>
      <c r="CW10" s="152"/>
      <c r="CX10" s="152"/>
      <c r="CY10" s="152"/>
      <c r="CZ10" s="152"/>
      <c r="DA10" s="152"/>
      <c r="DB10" s="152"/>
      <c r="DC10" s="152"/>
      <c r="DD10" s="152"/>
      <c r="DE10" s="153"/>
      <c r="DF10" s="151" t="s">
        <v>138</v>
      </c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3"/>
    </row>
    <row r="11" spans="1:123" s="26" customFormat="1" ht="12.75" x14ac:dyDescent="0.2">
      <c r="A11" s="151"/>
      <c r="B11" s="152"/>
      <c r="C11" s="152"/>
      <c r="D11" s="153"/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3"/>
      <c r="U11" s="151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3"/>
      <c r="AG11" s="151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3"/>
      <c r="AU11" s="151" t="s">
        <v>139</v>
      </c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3"/>
      <c r="BI11" s="151" t="s">
        <v>140</v>
      </c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3"/>
      <c r="BW11" s="151" t="s">
        <v>140</v>
      </c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3"/>
      <c r="CK11" s="151"/>
      <c r="CL11" s="152"/>
      <c r="CM11" s="152"/>
      <c r="CN11" s="152"/>
      <c r="CO11" s="152"/>
      <c r="CP11" s="152"/>
      <c r="CQ11" s="152"/>
      <c r="CR11" s="152"/>
      <c r="CS11" s="152"/>
      <c r="CT11" s="152"/>
      <c r="CU11" s="153"/>
      <c r="CV11" s="151"/>
      <c r="CW11" s="152"/>
      <c r="CX11" s="152"/>
      <c r="CY11" s="152"/>
      <c r="CZ11" s="152"/>
      <c r="DA11" s="152"/>
      <c r="DB11" s="152"/>
      <c r="DC11" s="152"/>
      <c r="DD11" s="152"/>
      <c r="DE11" s="153"/>
      <c r="DF11" s="151" t="s">
        <v>141</v>
      </c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3"/>
    </row>
    <row r="12" spans="1:123" s="26" customFormat="1" ht="12.75" x14ac:dyDescent="0.2">
      <c r="A12" s="148">
        <v>1</v>
      </c>
      <c r="B12" s="149"/>
      <c r="C12" s="149"/>
      <c r="D12" s="150"/>
      <c r="E12" s="148">
        <v>2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50"/>
      <c r="U12" s="148">
        <v>3</v>
      </c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50"/>
      <c r="AG12" s="148">
        <v>4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50"/>
      <c r="AU12" s="148">
        <v>5</v>
      </c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50"/>
      <c r="BI12" s="148">
        <v>6</v>
      </c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50"/>
      <c r="BW12" s="148">
        <v>7</v>
      </c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50"/>
      <c r="CK12" s="148">
        <v>8</v>
      </c>
      <c r="CL12" s="149"/>
      <c r="CM12" s="149"/>
      <c r="CN12" s="149"/>
      <c r="CO12" s="149"/>
      <c r="CP12" s="149"/>
      <c r="CQ12" s="149"/>
      <c r="CR12" s="149"/>
      <c r="CS12" s="149"/>
      <c r="CT12" s="149"/>
      <c r="CU12" s="150"/>
      <c r="CV12" s="148">
        <v>9</v>
      </c>
      <c r="CW12" s="149"/>
      <c r="CX12" s="149"/>
      <c r="CY12" s="149"/>
      <c r="CZ12" s="149"/>
      <c r="DA12" s="149"/>
      <c r="DB12" s="149"/>
      <c r="DC12" s="149"/>
      <c r="DD12" s="149"/>
      <c r="DE12" s="150"/>
      <c r="DF12" s="148">
        <v>10</v>
      </c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50"/>
    </row>
    <row r="13" spans="1:123" s="29" customFormat="1" ht="30.75" customHeight="1" x14ac:dyDescent="0.25">
      <c r="A13" s="142">
        <v>1</v>
      </c>
      <c r="B13" s="143"/>
      <c r="C13" s="143"/>
      <c r="D13" s="144"/>
      <c r="E13" s="157" t="s">
        <v>303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9"/>
      <c r="U13" s="130">
        <v>2</v>
      </c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  <c r="AG13" s="130">
        <f t="shared" ref="AG13:AG16" si="0">SUM(AU13:CJ13)</f>
        <v>31175</v>
      </c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2"/>
      <c r="AU13" s="130">
        <v>28062</v>
      </c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2"/>
      <c r="BI13" s="130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2"/>
      <c r="BW13" s="130">
        <v>3113</v>
      </c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2"/>
      <c r="CK13" s="130"/>
      <c r="CL13" s="131"/>
      <c r="CM13" s="131"/>
      <c r="CN13" s="131"/>
      <c r="CO13" s="131"/>
      <c r="CP13" s="131"/>
      <c r="CQ13" s="131"/>
      <c r="CR13" s="131"/>
      <c r="CS13" s="131"/>
      <c r="CT13" s="131"/>
      <c r="CU13" s="132"/>
      <c r="CV13" s="130"/>
      <c r="CW13" s="131"/>
      <c r="CX13" s="131"/>
      <c r="CY13" s="131"/>
      <c r="CZ13" s="131"/>
      <c r="DA13" s="131"/>
      <c r="DB13" s="131"/>
      <c r="DC13" s="131"/>
      <c r="DD13" s="131"/>
      <c r="DE13" s="132"/>
      <c r="DF13" s="130">
        <f t="shared" ref="DF13:DF15" si="1">AG13*U13*12</f>
        <v>748200</v>
      </c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2"/>
    </row>
    <row r="14" spans="1:123" s="29" customFormat="1" ht="30.75" customHeight="1" x14ac:dyDescent="0.25">
      <c r="A14" s="142" t="s">
        <v>142</v>
      </c>
      <c r="B14" s="143"/>
      <c r="C14" s="143"/>
      <c r="D14" s="144"/>
      <c r="E14" s="157" t="s">
        <v>304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9"/>
      <c r="U14" s="130">
        <v>44.66</v>
      </c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  <c r="AG14" s="130">
        <f t="shared" si="0"/>
        <v>18476.840498999998</v>
      </c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2"/>
      <c r="AU14" s="130">
        <v>9158</v>
      </c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2"/>
      <c r="BI14" s="130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2"/>
      <c r="BW14" s="130">
        <v>9318.8404989999999</v>
      </c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  <c r="CK14" s="130"/>
      <c r="CL14" s="131"/>
      <c r="CM14" s="131"/>
      <c r="CN14" s="131"/>
      <c r="CO14" s="131"/>
      <c r="CP14" s="131"/>
      <c r="CQ14" s="131"/>
      <c r="CR14" s="131"/>
      <c r="CS14" s="131"/>
      <c r="CT14" s="131"/>
      <c r="CU14" s="132"/>
      <c r="CV14" s="130"/>
      <c r="CW14" s="131"/>
      <c r="CX14" s="131"/>
      <c r="CY14" s="131"/>
      <c r="CZ14" s="131"/>
      <c r="DA14" s="131"/>
      <c r="DB14" s="131"/>
      <c r="DC14" s="131"/>
      <c r="DD14" s="131"/>
      <c r="DE14" s="132"/>
      <c r="DF14" s="130">
        <f t="shared" si="1"/>
        <v>9902108.3602240793</v>
      </c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2"/>
    </row>
    <row r="15" spans="1:123" s="29" customFormat="1" ht="30.75" customHeight="1" x14ac:dyDescent="0.25">
      <c r="A15" s="142" t="s">
        <v>143</v>
      </c>
      <c r="B15" s="143"/>
      <c r="C15" s="143"/>
      <c r="D15" s="144"/>
      <c r="E15" s="157" t="s">
        <v>305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9"/>
      <c r="U15" s="130">
        <v>3</v>
      </c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2"/>
      <c r="AG15" s="130">
        <f t="shared" si="0"/>
        <v>9530</v>
      </c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2"/>
      <c r="AU15" s="130">
        <v>7144</v>
      </c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2"/>
      <c r="BI15" s="130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2"/>
      <c r="BW15" s="130">
        <v>2386</v>
      </c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2"/>
      <c r="CK15" s="130"/>
      <c r="CL15" s="131"/>
      <c r="CM15" s="131"/>
      <c r="CN15" s="131"/>
      <c r="CO15" s="131"/>
      <c r="CP15" s="131"/>
      <c r="CQ15" s="131"/>
      <c r="CR15" s="131"/>
      <c r="CS15" s="131"/>
      <c r="CT15" s="131"/>
      <c r="CU15" s="132"/>
      <c r="CV15" s="130"/>
      <c r="CW15" s="131"/>
      <c r="CX15" s="131"/>
      <c r="CY15" s="131"/>
      <c r="CZ15" s="131"/>
      <c r="DA15" s="131"/>
      <c r="DB15" s="131"/>
      <c r="DC15" s="131"/>
      <c r="DD15" s="131"/>
      <c r="DE15" s="132"/>
      <c r="DF15" s="130">
        <f t="shared" si="1"/>
        <v>343080</v>
      </c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2"/>
    </row>
    <row r="16" spans="1:123" s="29" customFormat="1" ht="30.75" customHeight="1" x14ac:dyDescent="0.25">
      <c r="A16" s="142" t="s">
        <v>144</v>
      </c>
      <c r="B16" s="143"/>
      <c r="C16" s="143"/>
      <c r="D16" s="144"/>
      <c r="E16" s="157" t="s">
        <v>306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9"/>
      <c r="U16" s="130">
        <v>6</v>
      </c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2"/>
      <c r="AG16" s="130">
        <f t="shared" si="0"/>
        <v>9130</v>
      </c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2"/>
      <c r="AU16" s="130">
        <v>5469</v>
      </c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2"/>
      <c r="BI16" s="130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2"/>
      <c r="BW16" s="130">
        <v>3661</v>
      </c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2"/>
      <c r="CK16" s="130"/>
      <c r="CL16" s="131"/>
      <c r="CM16" s="131"/>
      <c r="CN16" s="131"/>
      <c r="CO16" s="131"/>
      <c r="CP16" s="131"/>
      <c r="CQ16" s="131"/>
      <c r="CR16" s="131"/>
      <c r="CS16" s="131"/>
      <c r="CT16" s="131"/>
      <c r="CU16" s="132"/>
      <c r="CV16" s="130"/>
      <c r="CW16" s="131"/>
      <c r="CX16" s="131"/>
      <c r="CY16" s="131"/>
      <c r="CZ16" s="131"/>
      <c r="DA16" s="131"/>
      <c r="DB16" s="131"/>
      <c r="DC16" s="131"/>
      <c r="DD16" s="131"/>
      <c r="DE16" s="132"/>
      <c r="DF16" s="130">
        <f>AG16*U16*12</f>
        <v>657360</v>
      </c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2"/>
    </row>
    <row r="17" spans="1:125" s="29" customFormat="1" ht="30.75" customHeight="1" x14ac:dyDescent="0.25">
      <c r="A17" s="142" t="s">
        <v>333</v>
      </c>
      <c r="B17" s="143"/>
      <c r="C17" s="143"/>
      <c r="D17" s="144"/>
      <c r="E17" s="157" t="s">
        <v>334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9"/>
      <c r="U17" s="130">
        <v>40.86</v>
      </c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  <c r="AG17" s="130">
        <f t="shared" ref="AG17" si="2">SUM(AU17:CJ17)</f>
        <v>3000</v>
      </c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2"/>
      <c r="AU17" s="130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2"/>
      <c r="BI17" s="130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2"/>
      <c r="BW17" s="130">
        <v>3000</v>
      </c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2"/>
      <c r="CK17" s="130"/>
      <c r="CL17" s="131"/>
      <c r="CM17" s="131"/>
      <c r="CN17" s="131"/>
      <c r="CO17" s="131"/>
      <c r="CP17" s="131"/>
      <c r="CQ17" s="131"/>
      <c r="CR17" s="131"/>
      <c r="CS17" s="131"/>
      <c r="CT17" s="131"/>
      <c r="CU17" s="132"/>
      <c r="CV17" s="130"/>
      <c r="CW17" s="131"/>
      <c r="CX17" s="131"/>
      <c r="CY17" s="131"/>
      <c r="CZ17" s="131"/>
      <c r="DA17" s="131"/>
      <c r="DB17" s="131"/>
      <c r="DC17" s="131"/>
      <c r="DD17" s="131"/>
      <c r="DE17" s="132"/>
      <c r="DF17" s="130">
        <f t="shared" ref="DF17" si="3">ROUNDUP(AG17*U17*12,-2)</f>
        <v>1471000</v>
      </c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2"/>
    </row>
    <row r="18" spans="1:125" s="30" customFormat="1" ht="24" customHeight="1" x14ac:dyDescent="0.25">
      <c r="A18" s="133" t="s">
        <v>145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U18" s="133" t="s">
        <v>22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5"/>
      <c r="AU18" s="133" t="s">
        <v>22</v>
      </c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5"/>
      <c r="BI18" s="133" t="s">
        <v>22</v>
      </c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5"/>
      <c r="BW18" s="133" t="s">
        <v>22</v>
      </c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5"/>
      <c r="CK18" s="136" t="s">
        <v>22</v>
      </c>
      <c r="CL18" s="137"/>
      <c r="CM18" s="137"/>
      <c r="CN18" s="137"/>
      <c r="CO18" s="137"/>
      <c r="CP18" s="137"/>
      <c r="CQ18" s="137"/>
      <c r="CR18" s="137"/>
      <c r="CS18" s="137"/>
      <c r="CT18" s="137"/>
      <c r="CU18" s="138"/>
      <c r="CV18" s="133" t="s">
        <v>22</v>
      </c>
      <c r="CW18" s="134"/>
      <c r="CX18" s="134"/>
      <c r="CY18" s="134"/>
      <c r="CZ18" s="134"/>
      <c r="DA18" s="134"/>
      <c r="DB18" s="134"/>
      <c r="DC18" s="134"/>
      <c r="DD18" s="134"/>
      <c r="DE18" s="135"/>
      <c r="DF18" s="139">
        <f>ROUND(SUM(DF13:DS17),0)</f>
        <v>13121748</v>
      </c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1"/>
      <c r="DU18" s="30">
        <v>13121748</v>
      </c>
    </row>
    <row r="19" spans="1:125" s="26" customFormat="1" ht="12.75" x14ac:dyDescent="0.2">
      <c r="DU19" s="92">
        <f>DU18-DF18</f>
        <v>0</v>
      </c>
    </row>
    <row r="20" spans="1:125" x14ac:dyDescent="0.25">
      <c r="A20" s="53" t="s">
        <v>113</v>
      </c>
      <c r="T20" s="161" t="s">
        <v>346</v>
      </c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U20" s="22">
        <f>DU19/12/U14</f>
        <v>0</v>
      </c>
    </row>
    <row r="21" spans="1:125" s="27" customFormat="1" ht="9.75" x14ac:dyDescent="0.2">
      <c r="A21" s="25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</row>
    <row r="22" spans="1:125" s="26" customFormat="1" ht="12.75" x14ac:dyDescent="0.2">
      <c r="A22" s="154" t="s">
        <v>115</v>
      </c>
      <c r="B22" s="155"/>
      <c r="C22" s="155"/>
      <c r="D22" s="156"/>
      <c r="E22" s="154" t="s">
        <v>116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  <c r="U22" s="154" t="s">
        <v>117</v>
      </c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6"/>
      <c r="AG22" s="148" t="s">
        <v>118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50"/>
      <c r="CK22" s="154" t="s">
        <v>119</v>
      </c>
      <c r="CL22" s="155"/>
      <c r="CM22" s="155"/>
      <c r="CN22" s="155"/>
      <c r="CO22" s="155"/>
      <c r="CP22" s="155"/>
      <c r="CQ22" s="155"/>
      <c r="CR22" s="155"/>
      <c r="CS22" s="155"/>
      <c r="CT22" s="155"/>
      <c r="CU22" s="156"/>
      <c r="CV22" s="154" t="s">
        <v>120</v>
      </c>
      <c r="CW22" s="155"/>
      <c r="CX22" s="155"/>
      <c r="CY22" s="155"/>
      <c r="CZ22" s="155"/>
      <c r="DA22" s="155"/>
      <c r="DB22" s="155"/>
      <c r="DC22" s="155"/>
      <c r="DD22" s="155"/>
      <c r="DE22" s="156"/>
      <c r="DF22" s="154" t="s">
        <v>121</v>
      </c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6"/>
    </row>
    <row r="23" spans="1:125" s="26" customFormat="1" ht="12.75" x14ac:dyDescent="0.2">
      <c r="A23" s="151" t="s">
        <v>122</v>
      </c>
      <c r="B23" s="152"/>
      <c r="C23" s="152"/>
      <c r="D23" s="153"/>
      <c r="E23" s="151" t="s">
        <v>123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3"/>
      <c r="U23" s="151" t="s">
        <v>124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3"/>
      <c r="AG23" s="154" t="s">
        <v>125</v>
      </c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6"/>
      <c r="AU23" s="148" t="s">
        <v>24</v>
      </c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50"/>
      <c r="CK23" s="151" t="s">
        <v>126</v>
      </c>
      <c r="CL23" s="152"/>
      <c r="CM23" s="152"/>
      <c r="CN23" s="152"/>
      <c r="CO23" s="152"/>
      <c r="CP23" s="152"/>
      <c r="CQ23" s="152"/>
      <c r="CR23" s="152"/>
      <c r="CS23" s="152"/>
      <c r="CT23" s="152"/>
      <c r="CU23" s="153"/>
      <c r="CV23" s="151" t="s">
        <v>127</v>
      </c>
      <c r="CW23" s="152"/>
      <c r="CX23" s="152"/>
      <c r="CY23" s="152"/>
      <c r="CZ23" s="152"/>
      <c r="DA23" s="152"/>
      <c r="DB23" s="152"/>
      <c r="DC23" s="152"/>
      <c r="DD23" s="152"/>
      <c r="DE23" s="153"/>
      <c r="DF23" s="151" t="s">
        <v>128</v>
      </c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3"/>
    </row>
    <row r="24" spans="1:125" s="26" customFormat="1" ht="12.75" x14ac:dyDescent="0.2">
      <c r="A24" s="151"/>
      <c r="B24" s="152"/>
      <c r="C24" s="152"/>
      <c r="D24" s="153"/>
      <c r="E24" s="151" t="s">
        <v>129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3"/>
      <c r="U24" s="151" t="s">
        <v>130</v>
      </c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3"/>
      <c r="AG24" s="151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3"/>
      <c r="AU24" s="154" t="s">
        <v>131</v>
      </c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6"/>
      <c r="BI24" s="154" t="s">
        <v>132</v>
      </c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6"/>
      <c r="BW24" s="154" t="s">
        <v>132</v>
      </c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6"/>
      <c r="CK24" s="151" t="s">
        <v>133</v>
      </c>
      <c r="CL24" s="152"/>
      <c r="CM24" s="152"/>
      <c r="CN24" s="152"/>
      <c r="CO24" s="152"/>
      <c r="CP24" s="152"/>
      <c r="CQ24" s="152"/>
      <c r="CR24" s="152"/>
      <c r="CS24" s="152"/>
      <c r="CT24" s="152"/>
      <c r="CU24" s="153"/>
      <c r="CV24" s="151"/>
      <c r="CW24" s="152"/>
      <c r="CX24" s="152"/>
      <c r="CY24" s="152"/>
      <c r="CZ24" s="152"/>
      <c r="DA24" s="152"/>
      <c r="DB24" s="152"/>
      <c r="DC24" s="152"/>
      <c r="DD24" s="152"/>
      <c r="DE24" s="153"/>
      <c r="DF24" s="151" t="s">
        <v>134</v>
      </c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3"/>
    </row>
    <row r="25" spans="1:125" s="26" customFormat="1" ht="12.75" x14ac:dyDescent="0.2">
      <c r="A25" s="151"/>
      <c r="B25" s="152"/>
      <c r="C25" s="152"/>
      <c r="D25" s="153"/>
      <c r="E25" s="151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  <c r="U25" s="151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3"/>
      <c r="AG25" s="151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3"/>
      <c r="AU25" s="151" t="s">
        <v>133</v>
      </c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3"/>
      <c r="BI25" s="151" t="s">
        <v>135</v>
      </c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3"/>
      <c r="BW25" s="151" t="s">
        <v>136</v>
      </c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3"/>
      <c r="CK25" s="151" t="s">
        <v>137</v>
      </c>
      <c r="CL25" s="152"/>
      <c r="CM25" s="152"/>
      <c r="CN25" s="152"/>
      <c r="CO25" s="152"/>
      <c r="CP25" s="152"/>
      <c r="CQ25" s="152"/>
      <c r="CR25" s="152"/>
      <c r="CS25" s="152"/>
      <c r="CT25" s="152"/>
      <c r="CU25" s="153"/>
      <c r="CV25" s="151"/>
      <c r="CW25" s="152"/>
      <c r="CX25" s="152"/>
      <c r="CY25" s="152"/>
      <c r="CZ25" s="152"/>
      <c r="DA25" s="152"/>
      <c r="DB25" s="152"/>
      <c r="DC25" s="152"/>
      <c r="DD25" s="152"/>
      <c r="DE25" s="153"/>
      <c r="DF25" s="151" t="s">
        <v>138</v>
      </c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3"/>
    </row>
    <row r="26" spans="1:125" s="26" customFormat="1" ht="12.75" x14ac:dyDescent="0.2">
      <c r="A26" s="151"/>
      <c r="B26" s="152"/>
      <c r="C26" s="152"/>
      <c r="D26" s="153"/>
      <c r="E26" s="151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3"/>
      <c r="U26" s="151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3"/>
      <c r="AG26" s="151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3"/>
      <c r="AU26" s="151" t="s">
        <v>139</v>
      </c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3"/>
      <c r="BI26" s="151" t="s">
        <v>140</v>
      </c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3"/>
      <c r="BW26" s="151" t="s">
        <v>140</v>
      </c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3"/>
      <c r="CK26" s="151"/>
      <c r="CL26" s="152"/>
      <c r="CM26" s="152"/>
      <c r="CN26" s="152"/>
      <c r="CO26" s="152"/>
      <c r="CP26" s="152"/>
      <c r="CQ26" s="152"/>
      <c r="CR26" s="152"/>
      <c r="CS26" s="152"/>
      <c r="CT26" s="152"/>
      <c r="CU26" s="153"/>
      <c r="CV26" s="151"/>
      <c r="CW26" s="152"/>
      <c r="CX26" s="152"/>
      <c r="CY26" s="152"/>
      <c r="CZ26" s="152"/>
      <c r="DA26" s="152"/>
      <c r="DB26" s="152"/>
      <c r="DC26" s="152"/>
      <c r="DD26" s="152"/>
      <c r="DE26" s="153"/>
      <c r="DF26" s="151" t="s">
        <v>141</v>
      </c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3"/>
    </row>
    <row r="27" spans="1:125" s="26" customFormat="1" ht="12.75" x14ac:dyDescent="0.2">
      <c r="A27" s="148">
        <v>1</v>
      </c>
      <c r="B27" s="149"/>
      <c r="C27" s="149"/>
      <c r="D27" s="150"/>
      <c r="E27" s="148">
        <v>2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50"/>
      <c r="U27" s="148">
        <v>3</v>
      </c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50"/>
      <c r="AG27" s="148">
        <v>4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50"/>
      <c r="AU27" s="148">
        <v>5</v>
      </c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50"/>
      <c r="BI27" s="148">
        <v>6</v>
      </c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50"/>
      <c r="BW27" s="148">
        <v>7</v>
      </c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50"/>
      <c r="CK27" s="148">
        <v>8</v>
      </c>
      <c r="CL27" s="149"/>
      <c r="CM27" s="149"/>
      <c r="CN27" s="149"/>
      <c r="CO27" s="149"/>
      <c r="CP27" s="149"/>
      <c r="CQ27" s="149"/>
      <c r="CR27" s="149"/>
      <c r="CS27" s="149"/>
      <c r="CT27" s="149"/>
      <c r="CU27" s="150"/>
      <c r="CV27" s="148">
        <v>9</v>
      </c>
      <c r="CW27" s="149"/>
      <c r="CX27" s="149"/>
      <c r="CY27" s="149"/>
      <c r="CZ27" s="149"/>
      <c r="DA27" s="149"/>
      <c r="DB27" s="149"/>
      <c r="DC27" s="149"/>
      <c r="DD27" s="149"/>
      <c r="DE27" s="150"/>
      <c r="DF27" s="148">
        <v>10</v>
      </c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50"/>
    </row>
    <row r="28" spans="1:125" s="29" customFormat="1" ht="30.75" customHeight="1" x14ac:dyDescent="0.25">
      <c r="A28" s="142">
        <v>1</v>
      </c>
      <c r="B28" s="143"/>
      <c r="C28" s="143"/>
      <c r="D28" s="144"/>
      <c r="E28" s="145" t="s">
        <v>306</v>
      </c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7"/>
      <c r="U28" s="130">
        <v>5</v>
      </c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2"/>
      <c r="AG28" s="130">
        <f>SUM(AU28:CJ28)</f>
        <v>12129.92</v>
      </c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2"/>
      <c r="AU28" s="130">
        <v>5547</v>
      </c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2"/>
      <c r="BI28" s="130">
        <v>2774.25</v>
      </c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2"/>
      <c r="BW28" s="130">
        <v>3808.67</v>
      </c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2"/>
      <c r="CK28" s="130"/>
      <c r="CL28" s="131"/>
      <c r="CM28" s="131"/>
      <c r="CN28" s="131"/>
      <c r="CO28" s="131"/>
      <c r="CP28" s="131"/>
      <c r="CQ28" s="131"/>
      <c r="CR28" s="131"/>
      <c r="CS28" s="131"/>
      <c r="CT28" s="131"/>
      <c r="CU28" s="132"/>
      <c r="CV28" s="130"/>
      <c r="CW28" s="131"/>
      <c r="CX28" s="131"/>
      <c r="CY28" s="131"/>
      <c r="CZ28" s="131"/>
      <c r="DA28" s="131"/>
      <c r="DB28" s="131"/>
      <c r="DC28" s="131"/>
      <c r="DD28" s="131"/>
      <c r="DE28" s="132"/>
      <c r="DF28" s="130">
        <f>ROUNDUP(AG28*U28*12,-1)</f>
        <v>727800</v>
      </c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2"/>
      <c r="DU28" s="29">
        <v>727800</v>
      </c>
    </row>
    <row r="29" spans="1:125" s="29" customFormat="1" ht="30.75" hidden="1" customHeight="1" x14ac:dyDescent="0.25">
      <c r="A29" s="142"/>
      <c r="B29" s="143"/>
      <c r="C29" s="143"/>
      <c r="D29" s="144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7"/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2"/>
      <c r="AG29" s="130">
        <f>SUM(AU29:CJ29)</f>
        <v>0</v>
      </c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2"/>
      <c r="AU29" s="130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2"/>
      <c r="BI29" s="130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2"/>
      <c r="BW29" s="130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2"/>
      <c r="CK29" s="130"/>
      <c r="CL29" s="131"/>
      <c r="CM29" s="131"/>
      <c r="CN29" s="131"/>
      <c r="CO29" s="131"/>
      <c r="CP29" s="131"/>
      <c r="CQ29" s="131"/>
      <c r="CR29" s="131"/>
      <c r="CS29" s="131"/>
      <c r="CT29" s="131"/>
      <c r="CU29" s="132"/>
      <c r="CV29" s="130"/>
      <c r="CW29" s="131"/>
      <c r="CX29" s="131"/>
      <c r="CY29" s="131"/>
      <c r="CZ29" s="131"/>
      <c r="DA29" s="131"/>
      <c r="DB29" s="131"/>
      <c r="DC29" s="131"/>
      <c r="DD29" s="131"/>
      <c r="DE29" s="132"/>
      <c r="DF29" s="130">
        <f>ROUNDUP(AG29*U29*12,0)</f>
        <v>0</v>
      </c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2"/>
    </row>
    <row r="30" spans="1:125" s="29" customFormat="1" ht="30.75" hidden="1" customHeight="1" x14ac:dyDescent="0.25">
      <c r="A30" s="142"/>
      <c r="B30" s="143"/>
      <c r="C30" s="143"/>
      <c r="D30" s="144"/>
      <c r="E30" s="145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7"/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2"/>
      <c r="AG30" s="130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2"/>
      <c r="AU30" s="130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2"/>
      <c r="BI30" s="130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2"/>
      <c r="BW30" s="130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2"/>
      <c r="CK30" s="130"/>
      <c r="CL30" s="131"/>
      <c r="CM30" s="131"/>
      <c r="CN30" s="131"/>
      <c r="CO30" s="131"/>
      <c r="CP30" s="131"/>
      <c r="CQ30" s="131"/>
      <c r="CR30" s="131"/>
      <c r="CS30" s="131"/>
      <c r="CT30" s="131"/>
      <c r="CU30" s="132"/>
      <c r="CV30" s="130"/>
      <c r="CW30" s="131"/>
      <c r="CX30" s="131"/>
      <c r="CY30" s="131"/>
      <c r="CZ30" s="131"/>
      <c r="DA30" s="131"/>
      <c r="DB30" s="131"/>
      <c r="DC30" s="131"/>
      <c r="DD30" s="131"/>
      <c r="DE30" s="132"/>
      <c r="DF30" s="130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2"/>
    </row>
    <row r="31" spans="1:125" s="30" customFormat="1" ht="24" customHeight="1" x14ac:dyDescent="0.25">
      <c r="A31" s="133" t="s">
        <v>145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  <c r="U31" s="133" t="s">
        <v>22</v>
      </c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5"/>
      <c r="AG31" s="133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5"/>
      <c r="AU31" s="133" t="s">
        <v>22</v>
      </c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5"/>
      <c r="BI31" s="133" t="s">
        <v>22</v>
      </c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5"/>
      <c r="BW31" s="133" t="s">
        <v>22</v>
      </c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5"/>
      <c r="CK31" s="136" t="s">
        <v>22</v>
      </c>
      <c r="CL31" s="137"/>
      <c r="CM31" s="137"/>
      <c r="CN31" s="137"/>
      <c r="CO31" s="137"/>
      <c r="CP31" s="137"/>
      <c r="CQ31" s="137"/>
      <c r="CR31" s="137"/>
      <c r="CS31" s="137"/>
      <c r="CT31" s="137"/>
      <c r="CU31" s="138"/>
      <c r="CV31" s="133" t="s">
        <v>22</v>
      </c>
      <c r="CW31" s="134"/>
      <c r="CX31" s="134"/>
      <c r="CY31" s="134"/>
      <c r="CZ31" s="134"/>
      <c r="DA31" s="134"/>
      <c r="DB31" s="134"/>
      <c r="DC31" s="134"/>
      <c r="DD31" s="134"/>
      <c r="DE31" s="135"/>
      <c r="DF31" s="139">
        <f>ROUND(SUM(DF28:DS30),-1)</f>
        <v>727800</v>
      </c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1"/>
      <c r="DU31" s="30">
        <f>DU28-DF31</f>
        <v>0</v>
      </c>
    </row>
    <row r="32" spans="1:125" s="26" customFormat="1" ht="12.75" x14ac:dyDescent="0.2">
      <c r="DU32" s="92">
        <f>DU31/U28/12</f>
        <v>0</v>
      </c>
    </row>
    <row r="33" spans="19:79" s="26" customFormat="1" ht="12.75" x14ac:dyDescent="0.2"/>
    <row r="34" spans="19:79" s="26" customFormat="1" ht="12.75" x14ac:dyDescent="0.2">
      <c r="S34" s="26" t="str">
        <f>'стр 1'!J10</f>
        <v>Директор МАУСОШ №4 им. А.И.Миргородского</v>
      </c>
      <c r="CA34" s="26" t="str">
        <f>'стр 1'!M12</f>
        <v>Лазирская Г.В.</v>
      </c>
    </row>
    <row r="35" spans="19:79" s="26" customFormat="1" ht="12.75" x14ac:dyDescent="0.2"/>
    <row r="36" spans="19:79" s="26" customFormat="1" ht="12.75" x14ac:dyDescent="0.2"/>
    <row r="37" spans="19:79" s="26" customFormat="1" ht="12.75" x14ac:dyDescent="0.2"/>
    <row r="38" spans="19:79" s="26" customFormat="1" ht="12.75" x14ac:dyDescent="0.2"/>
    <row r="39" spans="19:79" s="26" customFormat="1" ht="12.75" x14ac:dyDescent="0.2"/>
    <row r="40" spans="19:79" s="26" customFormat="1" ht="12.75" x14ac:dyDescent="0.2"/>
    <row r="41" spans="19:79" s="26" customFormat="1" ht="12.75" x14ac:dyDescent="0.2"/>
    <row r="42" spans="19:79" s="26" customFormat="1" ht="12.75" x14ac:dyDescent="0.2"/>
    <row r="43" spans="19:79" s="26" customFormat="1" ht="12.75" x14ac:dyDescent="0.2"/>
    <row r="44" spans="19:79" s="26" customFormat="1" ht="12.75" x14ac:dyDescent="0.2"/>
    <row r="45" spans="19:79" s="26" customFormat="1" ht="12.75" x14ac:dyDescent="0.2"/>
    <row r="46" spans="19:79" s="26" customFormat="1" ht="12.75" x14ac:dyDescent="0.2"/>
    <row r="47" spans="19:79" s="26" customFormat="1" ht="12.75" x14ac:dyDescent="0.2"/>
    <row r="48" spans="19:79" s="26" customFormat="1" ht="12.75" x14ac:dyDescent="0.2"/>
    <row r="49" s="26" customFormat="1" ht="12.75" x14ac:dyDescent="0.2"/>
    <row r="50" s="26" customFormat="1" ht="12.75" x14ac:dyDescent="0.2"/>
    <row r="51" s="26" customFormat="1" ht="12.75" x14ac:dyDescent="0.2"/>
    <row r="52" s="26" customFormat="1" ht="12.75" x14ac:dyDescent="0.2"/>
    <row r="53" s="26" customFormat="1" ht="12.75" x14ac:dyDescent="0.2"/>
    <row r="54" s="26" customFormat="1" ht="12.75" x14ac:dyDescent="0.2"/>
    <row r="55" s="26" customFormat="1" ht="12.75" x14ac:dyDescent="0.2"/>
    <row r="56" s="26" customFormat="1" ht="12.75" x14ac:dyDescent="0.2"/>
    <row r="57" s="26" customFormat="1" ht="12.75" x14ac:dyDescent="0.2"/>
    <row r="58" s="26" customFormat="1" ht="12.75" x14ac:dyDescent="0.2"/>
    <row r="59" s="26" customFormat="1" ht="12.75" x14ac:dyDescent="0.2"/>
    <row r="60" s="26" customFormat="1" ht="12.75" x14ac:dyDescent="0.2"/>
    <row r="61" s="26" customFormat="1" ht="12.75" x14ac:dyDescent="0.2"/>
    <row r="62" s="26" customFormat="1" ht="12.75" x14ac:dyDescent="0.2"/>
    <row r="63" s="26" customFormat="1" ht="12.75" x14ac:dyDescent="0.2"/>
    <row r="64" s="26" customFormat="1" ht="12.75" x14ac:dyDescent="0.2"/>
    <row r="65" s="26" customFormat="1" ht="12.75" x14ac:dyDescent="0.2"/>
    <row r="66" s="26" customFormat="1" ht="12.75" x14ac:dyDescent="0.2"/>
    <row r="67" s="26" customFormat="1" ht="12.75" x14ac:dyDescent="0.2"/>
    <row r="68" s="26" customFormat="1" ht="12.75" x14ac:dyDescent="0.2"/>
    <row r="69" s="26" customFormat="1" ht="12.75" x14ac:dyDescent="0.2"/>
    <row r="70" s="26" customFormat="1" ht="12.75" x14ac:dyDescent="0.2"/>
    <row r="71" s="26" customFormat="1" ht="12.75" x14ac:dyDescent="0.2"/>
    <row r="72" s="26" customFormat="1" ht="12.75" x14ac:dyDescent="0.2"/>
    <row r="73" s="26" customFormat="1" ht="12.75" x14ac:dyDescent="0.2"/>
    <row r="74" s="26" customFormat="1" ht="12.75" x14ac:dyDescent="0.2"/>
    <row r="75" s="26" customFormat="1" ht="12.75" x14ac:dyDescent="0.2"/>
    <row r="76" s="26" customFormat="1" ht="12.75" x14ac:dyDescent="0.2"/>
    <row r="77" s="26" customFormat="1" ht="12.75" x14ac:dyDescent="0.2"/>
    <row r="78" s="26" customFormat="1" ht="12.75" x14ac:dyDescent="0.2"/>
    <row r="79" s="26" customFormat="1" ht="12.75" x14ac:dyDescent="0.2"/>
    <row r="80" s="26" customFormat="1" ht="12.75" x14ac:dyDescent="0.2"/>
    <row r="81" s="26" customFormat="1" ht="12.75" x14ac:dyDescent="0.2"/>
    <row r="82" s="26" customFormat="1" ht="12.75" x14ac:dyDescent="0.2"/>
    <row r="83" s="26" customFormat="1" ht="12.75" x14ac:dyDescent="0.2"/>
    <row r="84" s="26" customFormat="1" ht="12.75" x14ac:dyDescent="0.2"/>
    <row r="85" s="26" customFormat="1" ht="12.75" x14ac:dyDescent="0.2"/>
    <row r="86" s="26" customFormat="1" ht="12.75" x14ac:dyDescent="0.2"/>
    <row r="87" s="26" customFormat="1" ht="12.75" x14ac:dyDescent="0.2"/>
    <row r="88" s="26" customFormat="1" ht="12.75" x14ac:dyDescent="0.2"/>
    <row r="89" s="26" customFormat="1" ht="12.75" x14ac:dyDescent="0.2"/>
    <row r="90" s="26" customFormat="1" ht="12.75" x14ac:dyDescent="0.2"/>
    <row r="91" s="26" customFormat="1" ht="12.75" x14ac:dyDescent="0.2"/>
    <row r="92" s="26" customFormat="1" ht="12.75" x14ac:dyDescent="0.2"/>
    <row r="93" s="26" customFormat="1" ht="12.75" x14ac:dyDescent="0.2"/>
    <row r="94" s="26" customFormat="1" ht="12.75" x14ac:dyDescent="0.2"/>
    <row r="95" s="26" customFormat="1" ht="12.75" x14ac:dyDescent="0.2"/>
    <row r="96" s="26" customFormat="1" ht="12.75" x14ac:dyDescent="0.2"/>
    <row r="97" s="26" customFormat="1" ht="12.75" x14ac:dyDescent="0.2"/>
    <row r="98" s="26" customFormat="1" ht="12.75" x14ac:dyDescent="0.2"/>
    <row r="99" s="26" customFormat="1" ht="12.75" x14ac:dyDescent="0.2"/>
    <row r="100" s="26" customFormat="1" ht="12.75" x14ac:dyDescent="0.2"/>
    <row r="101" s="26" customFormat="1" ht="12.75" x14ac:dyDescent="0.2"/>
    <row r="102" s="26" customFormat="1" ht="12.75" x14ac:dyDescent="0.2"/>
    <row r="103" s="26" customFormat="1" ht="12.75" x14ac:dyDescent="0.2"/>
    <row r="104" s="26" customFormat="1" ht="12.75" x14ac:dyDescent="0.2"/>
    <row r="105" s="26" customFormat="1" ht="12.75" x14ac:dyDescent="0.2"/>
    <row r="106" s="26" customFormat="1" ht="12.75" x14ac:dyDescent="0.2"/>
    <row r="107" s="26" customFormat="1" ht="12.75" x14ac:dyDescent="0.2"/>
    <row r="108" s="26" customFormat="1" ht="12.75" x14ac:dyDescent="0.2"/>
    <row r="109" s="26" customFormat="1" ht="12.75" x14ac:dyDescent="0.2"/>
    <row r="110" s="26" customFormat="1" ht="12.75" x14ac:dyDescent="0.2"/>
    <row r="111" s="26" customFormat="1" ht="12.75" x14ac:dyDescent="0.2"/>
    <row r="112" s="26" customFormat="1" ht="12.75" x14ac:dyDescent="0.2"/>
    <row r="113" s="26" customFormat="1" ht="12.75" x14ac:dyDescent="0.2"/>
    <row r="114" s="26" customFormat="1" ht="12.75" x14ac:dyDescent="0.2"/>
    <row r="115" s="26" customFormat="1" ht="12.75" x14ac:dyDescent="0.2"/>
    <row r="116" s="26" customFormat="1" ht="12.75" x14ac:dyDescent="0.2"/>
    <row r="117" s="26" customFormat="1" ht="12.75" x14ac:dyDescent="0.2"/>
    <row r="118" s="26" customFormat="1" ht="12.75" x14ac:dyDescent="0.2"/>
    <row r="119" s="26" customFormat="1" ht="12.75" x14ac:dyDescent="0.2"/>
    <row r="120" s="26" customFormat="1" ht="12.75" x14ac:dyDescent="0.2"/>
    <row r="121" s="26" customFormat="1" ht="12.75" x14ac:dyDescent="0.2"/>
    <row r="122" s="26" customFormat="1" ht="12.75" x14ac:dyDescent="0.2"/>
    <row r="123" s="26" customFormat="1" ht="12.75" x14ac:dyDescent="0.2"/>
    <row r="124" s="26" customFormat="1" ht="12.75" x14ac:dyDescent="0.2"/>
    <row r="125" s="26" customFormat="1" ht="12.75" x14ac:dyDescent="0.2"/>
    <row r="126" s="26" customFormat="1" ht="12.75" x14ac:dyDescent="0.2"/>
    <row r="127" s="26" customFormat="1" ht="12.75" x14ac:dyDescent="0.2"/>
    <row r="128" s="26" customFormat="1" ht="12.75" x14ac:dyDescent="0.2"/>
    <row r="129" s="26" customFormat="1" ht="12.75" x14ac:dyDescent="0.2"/>
    <row r="130" s="26" customFormat="1" ht="12.75" x14ac:dyDescent="0.2"/>
    <row r="131" s="26" customFormat="1" ht="12.75" x14ac:dyDescent="0.2"/>
    <row r="132" s="26" customFormat="1" ht="12.75" x14ac:dyDescent="0.2"/>
    <row r="133" s="26" customFormat="1" ht="12.75" x14ac:dyDescent="0.2"/>
  </sheetData>
  <mergeCells count="212">
    <mergeCell ref="BW18:CJ18"/>
    <mergeCell ref="CK18:CU18"/>
    <mergeCell ref="CV18:DE18"/>
    <mergeCell ref="DF18:DS18"/>
    <mergeCell ref="A18:T18"/>
    <mergeCell ref="T20:DS20"/>
    <mergeCell ref="A28:D28"/>
    <mergeCell ref="E28:T28"/>
    <mergeCell ref="AG29:AT29"/>
    <mergeCell ref="CK22:CU22"/>
    <mergeCell ref="CV22:DE22"/>
    <mergeCell ref="DF22:DS22"/>
    <mergeCell ref="A23:D23"/>
    <mergeCell ref="E23:T23"/>
    <mergeCell ref="U23:AF23"/>
    <mergeCell ref="AG23:AT23"/>
    <mergeCell ref="A22:D22"/>
    <mergeCell ref="E22:T22"/>
    <mergeCell ref="U22:AF22"/>
    <mergeCell ref="CK23:CU23"/>
    <mergeCell ref="CV23:DE23"/>
    <mergeCell ref="DF23:DS23"/>
    <mergeCell ref="AG22:CJ22"/>
    <mergeCell ref="AU23:CJ23"/>
    <mergeCell ref="DF8:DS8"/>
    <mergeCell ref="BW9:CJ9"/>
    <mergeCell ref="CK9:CU9"/>
    <mergeCell ref="CV9:DE9"/>
    <mergeCell ref="DF9:DS9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AG8:AT8"/>
    <mergeCell ref="AU8:CJ8"/>
    <mergeCell ref="BW10:CJ10"/>
    <mergeCell ref="CK10:CU10"/>
    <mergeCell ref="CV10:DE10"/>
    <mergeCell ref="CK8:CU8"/>
    <mergeCell ref="CV8:DE8"/>
    <mergeCell ref="DF10:DS10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DF11:DS11"/>
    <mergeCell ref="A10:D10"/>
    <mergeCell ref="E10:T10"/>
    <mergeCell ref="U10:AF10"/>
    <mergeCell ref="AG10:AT10"/>
    <mergeCell ref="AU10:BH10"/>
    <mergeCell ref="BI10:BV10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CK12:CU12"/>
    <mergeCell ref="CV12:DE12"/>
    <mergeCell ref="DF15:DS15"/>
    <mergeCell ref="DF14:DS14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DF16:DS16"/>
    <mergeCell ref="U18:AF18"/>
    <mergeCell ref="AG18:AT18"/>
    <mergeCell ref="AU18:BH18"/>
    <mergeCell ref="BI18:BV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U17:BH17"/>
    <mergeCell ref="BI17:BV17"/>
    <mergeCell ref="BW17:CJ17"/>
    <mergeCell ref="CK17:CU17"/>
    <mergeCell ref="CV17:DE17"/>
    <mergeCell ref="DF17:DS17"/>
    <mergeCell ref="DF24:DS24"/>
    <mergeCell ref="DF25:DS25"/>
    <mergeCell ref="A24:D24"/>
    <mergeCell ref="E24:T24"/>
    <mergeCell ref="U24:AF24"/>
    <mergeCell ref="AG24:AT24"/>
    <mergeCell ref="AU24:BH24"/>
    <mergeCell ref="BI24:BV24"/>
    <mergeCell ref="BW24:CJ24"/>
    <mergeCell ref="CK24:CU24"/>
    <mergeCell ref="CV24:DE24"/>
    <mergeCell ref="A25:D25"/>
    <mergeCell ref="E25:T25"/>
    <mergeCell ref="U25:AF25"/>
    <mergeCell ref="AG25:AT25"/>
    <mergeCell ref="AU25:BH25"/>
    <mergeCell ref="BI25:BV25"/>
    <mergeCell ref="BW25:CJ25"/>
    <mergeCell ref="CK25:CU25"/>
    <mergeCell ref="CV25:DE25"/>
    <mergeCell ref="DF28:DS28"/>
    <mergeCell ref="DF29:DS29"/>
    <mergeCell ref="DF27:DS27"/>
    <mergeCell ref="BW26:CJ26"/>
    <mergeCell ref="CK26:CU26"/>
    <mergeCell ref="CV26:DE26"/>
    <mergeCell ref="DF26:DS26"/>
    <mergeCell ref="A27:D27"/>
    <mergeCell ref="E27:T27"/>
    <mergeCell ref="U27:AF27"/>
    <mergeCell ref="AG27:AT27"/>
    <mergeCell ref="AU27:BH27"/>
    <mergeCell ref="BI27:BV27"/>
    <mergeCell ref="A26:D26"/>
    <mergeCell ref="E26:T26"/>
    <mergeCell ref="U26:AF26"/>
    <mergeCell ref="AG26:AT26"/>
    <mergeCell ref="AU26:BH26"/>
    <mergeCell ref="BI26:BV26"/>
    <mergeCell ref="BW27:CJ27"/>
    <mergeCell ref="CK27:CU27"/>
    <mergeCell ref="CV27:DE27"/>
    <mergeCell ref="A29:D29"/>
    <mergeCell ref="E29:T29"/>
    <mergeCell ref="DF30:DS30"/>
    <mergeCell ref="A31:T31"/>
    <mergeCell ref="U31:AF31"/>
    <mergeCell ref="AG31:AT31"/>
    <mergeCell ref="AU31:BH31"/>
    <mergeCell ref="BI31:BV31"/>
    <mergeCell ref="BW31:CJ31"/>
    <mergeCell ref="CK31:CU31"/>
    <mergeCell ref="CV31:DE31"/>
    <mergeCell ref="DF31:DS31"/>
    <mergeCell ref="A30:D30"/>
    <mergeCell ref="E30:T30"/>
    <mergeCell ref="U30:AF30"/>
    <mergeCell ref="AG30:AT30"/>
    <mergeCell ref="AU30:BH30"/>
    <mergeCell ref="BI30:BV30"/>
    <mergeCell ref="BW30:CJ30"/>
    <mergeCell ref="CK30:CU30"/>
    <mergeCell ref="CV30:DE30"/>
    <mergeCell ref="CK28:CU28"/>
    <mergeCell ref="CV28:DE28"/>
    <mergeCell ref="U29:AF29"/>
    <mergeCell ref="U28:AF28"/>
    <mergeCell ref="AG28:AT28"/>
    <mergeCell ref="AU28:BH28"/>
    <mergeCell ref="BI28:BV28"/>
    <mergeCell ref="BW28:CJ28"/>
    <mergeCell ref="AU29:BH29"/>
    <mergeCell ref="BI29:BV29"/>
    <mergeCell ref="BW29:CJ29"/>
    <mergeCell ref="CK29:CU29"/>
    <mergeCell ref="CV29:DE29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1"/>
  <sheetViews>
    <sheetView view="pageBreakPreview" topLeftCell="A16" zoomScaleSheetLayoutView="100" workbookViewId="0">
      <selection activeCell="T39" sqref="T39"/>
    </sheetView>
  </sheetViews>
  <sheetFormatPr defaultColWidth="1.140625" defaultRowHeight="12.75" x14ac:dyDescent="0.2"/>
  <cols>
    <col min="1" max="1" width="7.42578125" style="26" bestFit="1" customWidth="1"/>
    <col min="2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73" width="1.140625" style="26"/>
    <col min="274" max="274" width="10" style="26" bestFit="1" customWidth="1"/>
    <col min="275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29" width="1.140625" style="26"/>
    <col min="530" max="530" width="10" style="26" bestFit="1" customWidth="1"/>
    <col min="531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85" width="1.140625" style="26"/>
    <col min="786" max="786" width="10" style="26" bestFit="1" customWidth="1"/>
    <col min="787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41" width="1.140625" style="26"/>
    <col min="1042" max="1042" width="10" style="26" bestFit="1" customWidth="1"/>
    <col min="1043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297" width="1.140625" style="26"/>
    <col min="1298" max="1298" width="10" style="26" bestFit="1" customWidth="1"/>
    <col min="1299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53" width="1.140625" style="26"/>
    <col min="1554" max="1554" width="10" style="26" bestFit="1" customWidth="1"/>
    <col min="1555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09" width="1.140625" style="26"/>
    <col min="1810" max="1810" width="10" style="26" bestFit="1" customWidth="1"/>
    <col min="1811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65" width="1.140625" style="26"/>
    <col min="2066" max="2066" width="10" style="26" bestFit="1" customWidth="1"/>
    <col min="2067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21" width="1.140625" style="26"/>
    <col min="2322" max="2322" width="10" style="26" bestFit="1" customWidth="1"/>
    <col min="2323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77" width="1.140625" style="26"/>
    <col min="2578" max="2578" width="10" style="26" bestFit="1" customWidth="1"/>
    <col min="2579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33" width="1.140625" style="26"/>
    <col min="2834" max="2834" width="10" style="26" bestFit="1" customWidth="1"/>
    <col min="2835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089" width="1.140625" style="26"/>
    <col min="3090" max="3090" width="10" style="26" bestFit="1" customWidth="1"/>
    <col min="3091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45" width="1.140625" style="26"/>
    <col min="3346" max="3346" width="10" style="26" bestFit="1" customWidth="1"/>
    <col min="3347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01" width="1.140625" style="26"/>
    <col min="3602" max="3602" width="10" style="26" bestFit="1" customWidth="1"/>
    <col min="3603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57" width="1.140625" style="26"/>
    <col min="3858" max="3858" width="10" style="26" bestFit="1" customWidth="1"/>
    <col min="3859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13" width="1.140625" style="26"/>
    <col min="4114" max="4114" width="10" style="26" bestFit="1" customWidth="1"/>
    <col min="4115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69" width="1.140625" style="26"/>
    <col min="4370" max="4370" width="10" style="26" bestFit="1" customWidth="1"/>
    <col min="4371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25" width="1.140625" style="26"/>
    <col min="4626" max="4626" width="10" style="26" bestFit="1" customWidth="1"/>
    <col min="4627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81" width="1.140625" style="26"/>
    <col min="4882" max="4882" width="10" style="26" bestFit="1" customWidth="1"/>
    <col min="4883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37" width="1.140625" style="26"/>
    <col min="5138" max="5138" width="10" style="26" bestFit="1" customWidth="1"/>
    <col min="5139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393" width="1.140625" style="26"/>
    <col min="5394" max="5394" width="10" style="26" bestFit="1" customWidth="1"/>
    <col min="5395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49" width="1.140625" style="26"/>
    <col min="5650" max="5650" width="10" style="26" bestFit="1" customWidth="1"/>
    <col min="5651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05" width="1.140625" style="26"/>
    <col min="5906" max="5906" width="10" style="26" bestFit="1" customWidth="1"/>
    <col min="5907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61" width="1.140625" style="26"/>
    <col min="6162" max="6162" width="10" style="26" bestFit="1" customWidth="1"/>
    <col min="6163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17" width="1.140625" style="26"/>
    <col min="6418" max="6418" width="10" style="26" bestFit="1" customWidth="1"/>
    <col min="6419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73" width="1.140625" style="26"/>
    <col min="6674" max="6674" width="10" style="26" bestFit="1" customWidth="1"/>
    <col min="6675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29" width="1.140625" style="26"/>
    <col min="6930" max="6930" width="10" style="26" bestFit="1" customWidth="1"/>
    <col min="6931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85" width="1.140625" style="26"/>
    <col min="7186" max="7186" width="10" style="26" bestFit="1" customWidth="1"/>
    <col min="7187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41" width="1.140625" style="26"/>
    <col min="7442" max="7442" width="10" style="26" bestFit="1" customWidth="1"/>
    <col min="7443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697" width="1.140625" style="26"/>
    <col min="7698" max="7698" width="10" style="26" bestFit="1" customWidth="1"/>
    <col min="7699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53" width="1.140625" style="26"/>
    <col min="7954" max="7954" width="10" style="26" bestFit="1" customWidth="1"/>
    <col min="7955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09" width="1.140625" style="26"/>
    <col min="8210" max="8210" width="10" style="26" bestFit="1" customWidth="1"/>
    <col min="8211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65" width="1.140625" style="26"/>
    <col min="8466" max="8466" width="10" style="26" bestFit="1" customWidth="1"/>
    <col min="8467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21" width="1.140625" style="26"/>
    <col min="8722" max="8722" width="10" style="26" bestFit="1" customWidth="1"/>
    <col min="8723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77" width="1.140625" style="26"/>
    <col min="8978" max="8978" width="10" style="26" bestFit="1" customWidth="1"/>
    <col min="8979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33" width="1.140625" style="26"/>
    <col min="9234" max="9234" width="10" style="26" bestFit="1" customWidth="1"/>
    <col min="9235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489" width="1.140625" style="26"/>
    <col min="9490" max="9490" width="10" style="26" bestFit="1" customWidth="1"/>
    <col min="9491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45" width="1.140625" style="26"/>
    <col min="9746" max="9746" width="10" style="26" bestFit="1" customWidth="1"/>
    <col min="9747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01" width="1.140625" style="26"/>
    <col min="10002" max="10002" width="10" style="26" bestFit="1" customWidth="1"/>
    <col min="10003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57" width="1.140625" style="26"/>
    <col min="10258" max="10258" width="10" style="26" bestFit="1" customWidth="1"/>
    <col min="10259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13" width="1.140625" style="26"/>
    <col min="10514" max="10514" width="10" style="26" bestFit="1" customWidth="1"/>
    <col min="10515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69" width="1.140625" style="26"/>
    <col min="10770" max="10770" width="10" style="26" bestFit="1" customWidth="1"/>
    <col min="10771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25" width="1.140625" style="26"/>
    <col min="11026" max="11026" width="10" style="26" bestFit="1" customWidth="1"/>
    <col min="11027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81" width="1.140625" style="26"/>
    <col min="11282" max="11282" width="10" style="26" bestFit="1" customWidth="1"/>
    <col min="11283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37" width="1.140625" style="26"/>
    <col min="11538" max="11538" width="10" style="26" bestFit="1" customWidth="1"/>
    <col min="11539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793" width="1.140625" style="26"/>
    <col min="11794" max="11794" width="10" style="26" bestFit="1" customWidth="1"/>
    <col min="11795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49" width="1.140625" style="26"/>
    <col min="12050" max="12050" width="10" style="26" bestFit="1" customWidth="1"/>
    <col min="12051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05" width="1.140625" style="26"/>
    <col min="12306" max="12306" width="10" style="26" bestFit="1" customWidth="1"/>
    <col min="12307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61" width="1.140625" style="26"/>
    <col min="12562" max="12562" width="10" style="26" bestFit="1" customWidth="1"/>
    <col min="12563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17" width="1.140625" style="26"/>
    <col min="12818" max="12818" width="10" style="26" bestFit="1" customWidth="1"/>
    <col min="12819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73" width="1.140625" style="26"/>
    <col min="13074" max="13074" width="10" style="26" bestFit="1" customWidth="1"/>
    <col min="13075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29" width="1.140625" style="26"/>
    <col min="13330" max="13330" width="10" style="26" bestFit="1" customWidth="1"/>
    <col min="13331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85" width="1.140625" style="26"/>
    <col min="13586" max="13586" width="10" style="26" bestFit="1" customWidth="1"/>
    <col min="13587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41" width="1.140625" style="26"/>
    <col min="13842" max="13842" width="10" style="26" bestFit="1" customWidth="1"/>
    <col min="13843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097" width="1.140625" style="26"/>
    <col min="14098" max="14098" width="10" style="26" bestFit="1" customWidth="1"/>
    <col min="14099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53" width="1.140625" style="26"/>
    <col min="14354" max="14354" width="10" style="26" bestFit="1" customWidth="1"/>
    <col min="14355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09" width="1.140625" style="26"/>
    <col min="14610" max="14610" width="10" style="26" bestFit="1" customWidth="1"/>
    <col min="14611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65" width="1.140625" style="26"/>
    <col min="14866" max="14866" width="10" style="26" bestFit="1" customWidth="1"/>
    <col min="14867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21" width="1.140625" style="26"/>
    <col min="15122" max="15122" width="10" style="26" bestFit="1" customWidth="1"/>
    <col min="15123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77" width="1.140625" style="26"/>
    <col min="15378" max="15378" width="10" style="26" bestFit="1" customWidth="1"/>
    <col min="15379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33" width="1.140625" style="26"/>
    <col min="15634" max="15634" width="10" style="26" bestFit="1" customWidth="1"/>
    <col min="15635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889" width="1.140625" style="26"/>
    <col min="15890" max="15890" width="10" style="26" bestFit="1" customWidth="1"/>
    <col min="15891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45" width="1.140625" style="26"/>
    <col min="16146" max="16146" width="10" style="26" bestFit="1" customWidth="1"/>
    <col min="16147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95" t="s">
        <v>313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</row>
    <row r="2" spans="1:80" s="22" customFormat="1" ht="15.75" x14ac:dyDescent="0.25">
      <c r="A2" s="53" t="s">
        <v>113</v>
      </c>
      <c r="T2" s="161" t="s">
        <v>406</v>
      </c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</row>
    <row r="3" spans="1:80" s="27" customFormat="1" ht="9.75" x14ac:dyDescent="0.2">
      <c r="A3" s="2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</row>
    <row r="4" spans="1:80" x14ac:dyDescent="0.2">
      <c r="A4" s="154" t="s">
        <v>115</v>
      </c>
      <c r="B4" s="155"/>
      <c r="C4" s="155"/>
      <c r="D4" s="156"/>
      <c r="E4" s="154" t="s">
        <v>147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6"/>
      <c r="AJ4" s="154" t="s">
        <v>148</v>
      </c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6"/>
      <c r="AX4" s="154" t="s">
        <v>149</v>
      </c>
      <c r="AY4" s="155"/>
      <c r="AZ4" s="155"/>
      <c r="BA4" s="155"/>
      <c r="BB4" s="155"/>
      <c r="BC4" s="155"/>
      <c r="BD4" s="155"/>
      <c r="BE4" s="155"/>
      <c r="BF4" s="156"/>
      <c r="BG4" s="154" t="s">
        <v>149</v>
      </c>
      <c r="BH4" s="155"/>
      <c r="BI4" s="155"/>
      <c r="BJ4" s="155"/>
      <c r="BK4" s="155"/>
      <c r="BL4" s="155"/>
      <c r="BM4" s="155"/>
      <c r="BN4" s="155"/>
      <c r="BO4" s="156"/>
      <c r="BP4" s="154" t="s">
        <v>150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6"/>
    </row>
    <row r="5" spans="1:80" x14ac:dyDescent="0.2">
      <c r="A5" s="151" t="s">
        <v>122</v>
      </c>
      <c r="B5" s="152"/>
      <c r="C5" s="152"/>
      <c r="D5" s="153"/>
      <c r="E5" s="151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3"/>
      <c r="AJ5" s="151" t="s">
        <v>151</v>
      </c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3"/>
      <c r="AX5" s="151" t="s">
        <v>152</v>
      </c>
      <c r="AY5" s="152"/>
      <c r="AZ5" s="152"/>
      <c r="BA5" s="152"/>
      <c r="BB5" s="152"/>
      <c r="BC5" s="152"/>
      <c r="BD5" s="152"/>
      <c r="BE5" s="152"/>
      <c r="BF5" s="153"/>
      <c r="BG5" s="151" t="s">
        <v>153</v>
      </c>
      <c r="BH5" s="152"/>
      <c r="BI5" s="152"/>
      <c r="BJ5" s="152"/>
      <c r="BK5" s="152"/>
      <c r="BL5" s="152"/>
      <c r="BM5" s="152"/>
      <c r="BN5" s="152"/>
      <c r="BO5" s="153"/>
      <c r="BP5" s="151" t="s">
        <v>154</v>
      </c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3"/>
    </row>
    <row r="6" spans="1:80" x14ac:dyDescent="0.2">
      <c r="A6" s="151"/>
      <c r="B6" s="152"/>
      <c r="C6" s="152"/>
      <c r="D6" s="153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3"/>
      <c r="AJ6" s="151" t="s">
        <v>155</v>
      </c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3"/>
      <c r="AX6" s="151" t="s">
        <v>156</v>
      </c>
      <c r="AY6" s="152"/>
      <c r="AZ6" s="152"/>
      <c r="BA6" s="152"/>
      <c r="BB6" s="152"/>
      <c r="BC6" s="152"/>
      <c r="BD6" s="152"/>
      <c r="BE6" s="152"/>
      <c r="BF6" s="153"/>
      <c r="BG6" s="151"/>
      <c r="BH6" s="152"/>
      <c r="BI6" s="152"/>
      <c r="BJ6" s="152"/>
      <c r="BK6" s="152"/>
      <c r="BL6" s="152"/>
      <c r="BM6" s="152"/>
      <c r="BN6" s="152"/>
      <c r="BO6" s="153"/>
      <c r="BP6" s="151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3"/>
    </row>
    <row r="7" spans="1:80" x14ac:dyDescent="0.2">
      <c r="A7" s="177"/>
      <c r="B7" s="178"/>
      <c r="C7" s="178"/>
      <c r="D7" s="179"/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9"/>
      <c r="AJ7" s="177" t="s">
        <v>157</v>
      </c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9"/>
      <c r="AX7" s="177"/>
      <c r="AY7" s="178"/>
      <c r="AZ7" s="178"/>
      <c r="BA7" s="178"/>
      <c r="BB7" s="178"/>
      <c r="BC7" s="178"/>
      <c r="BD7" s="178"/>
      <c r="BE7" s="178"/>
      <c r="BF7" s="179"/>
      <c r="BG7" s="177"/>
      <c r="BH7" s="178"/>
      <c r="BI7" s="178"/>
      <c r="BJ7" s="178"/>
      <c r="BK7" s="178"/>
      <c r="BL7" s="178"/>
      <c r="BM7" s="178"/>
      <c r="BN7" s="178"/>
      <c r="BO7" s="179"/>
      <c r="BP7" s="177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9"/>
    </row>
    <row r="8" spans="1:80" x14ac:dyDescent="0.2">
      <c r="A8" s="177">
        <v>1</v>
      </c>
      <c r="B8" s="178"/>
      <c r="C8" s="178"/>
      <c r="D8" s="179"/>
      <c r="E8" s="177">
        <v>2</v>
      </c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9"/>
      <c r="AJ8" s="177">
        <v>3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9"/>
      <c r="AX8" s="177">
        <v>4</v>
      </c>
      <c r="AY8" s="178"/>
      <c r="AZ8" s="178"/>
      <c r="BA8" s="178"/>
      <c r="BB8" s="178"/>
      <c r="BC8" s="178"/>
      <c r="BD8" s="178"/>
      <c r="BE8" s="178"/>
      <c r="BF8" s="179"/>
      <c r="BG8" s="177">
        <v>5</v>
      </c>
      <c r="BH8" s="178"/>
      <c r="BI8" s="178"/>
      <c r="BJ8" s="178"/>
      <c r="BK8" s="178"/>
      <c r="BL8" s="178"/>
      <c r="BM8" s="178"/>
      <c r="BN8" s="178"/>
      <c r="BO8" s="179"/>
      <c r="BP8" s="177">
        <v>6</v>
      </c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9"/>
    </row>
    <row r="9" spans="1:80" x14ac:dyDescent="0.2">
      <c r="A9" s="148">
        <v>1</v>
      </c>
      <c r="B9" s="149"/>
      <c r="C9" s="149"/>
      <c r="D9" s="150"/>
      <c r="E9" s="162" t="s">
        <v>308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4"/>
      <c r="AJ9" s="165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7"/>
      <c r="AX9" s="165"/>
      <c r="AY9" s="166"/>
      <c r="AZ9" s="166"/>
      <c r="BA9" s="166"/>
      <c r="BB9" s="166"/>
      <c r="BC9" s="166"/>
      <c r="BD9" s="166"/>
      <c r="BE9" s="166"/>
      <c r="BF9" s="167"/>
      <c r="BG9" s="165"/>
      <c r="BH9" s="166"/>
      <c r="BI9" s="166"/>
      <c r="BJ9" s="166"/>
      <c r="BK9" s="166"/>
      <c r="BL9" s="166"/>
      <c r="BM9" s="166"/>
      <c r="BN9" s="166"/>
      <c r="BO9" s="167"/>
      <c r="BP9" s="165">
        <v>8200</v>
      </c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7"/>
    </row>
    <row r="10" spans="1:80" x14ac:dyDescent="0.2">
      <c r="A10" s="162"/>
      <c r="B10" s="163"/>
      <c r="C10" s="163"/>
      <c r="D10" s="164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4"/>
      <c r="AJ10" s="165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7"/>
      <c r="AX10" s="165"/>
      <c r="AY10" s="166"/>
      <c r="AZ10" s="166"/>
      <c r="BA10" s="166"/>
      <c r="BB10" s="166"/>
      <c r="BC10" s="166"/>
      <c r="BD10" s="166"/>
      <c r="BE10" s="166"/>
      <c r="BF10" s="167"/>
      <c r="BG10" s="165"/>
      <c r="BH10" s="166"/>
      <c r="BI10" s="166"/>
      <c r="BJ10" s="166"/>
      <c r="BK10" s="166"/>
      <c r="BL10" s="166"/>
      <c r="BM10" s="166"/>
      <c r="BN10" s="166"/>
      <c r="BO10" s="167"/>
      <c r="BP10" s="165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7"/>
    </row>
    <row r="11" spans="1:80" x14ac:dyDescent="0.2">
      <c r="A11" s="162"/>
      <c r="B11" s="163"/>
      <c r="C11" s="163"/>
      <c r="D11" s="164"/>
      <c r="E11" s="168" t="s">
        <v>145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70"/>
      <c r="AJ11" s="171" t="s">
        <v>22</v>
      </c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3"/>
      <c r="AX11" s="171" t="s">
        <v>22</v>
      </c>
      <c r="AY11" s="172"/>
      <c r="AZ11" s="172"/>
      <c r="BA11" s="172"/>
      <c r="BB11" s="172"/>
      <c r="BC11" s="172"/>
      <c r="BD11" s="172"/>
      <c r="BE11" s="172"/>
      <c r="BF11" s="173"/>
      <c r="BG11" s="171" t="s">
        <v>22</v>
      </c>
      <c r="BH11" s="172"/>
      <c r="BI11" s="172"/>
      <c r="BJ11" s="172"/>
      <c r="BK11" s="172"/>
      <c r="BL11" s="172"/>
      <c r="BM11" s="172"/>
      <c r="BN11" s="172"/>
      <c r="BO11" s="173"/>
      <c r="BP11" s="174">
        <f>BP9</f>
        <v>8200</v>
      </c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6"/>
    </row>
    <row r="12" spans="1:80" x14ac:dyDescent="0.2">
      <c r="A12" s="36"/>
      <c r="B12" s="36"/>
      <c r="C12" s="36"/>
      <c r="D12" s="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</row>
    <row r="13" spans="1:80" x14ac:dyDescent="0.2">
      <c r="A13" s="36"/>
      <c r="B13" s="36"/>
      <c r="C13" s="36"/>
      <c r="D13" s="36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</row>
    <row r="14" spans="1:80" s="22" customFormat="1" ht="15.75" x14ac:dyDescent="0.25">
      <c r="A14" s="66" t="s">
        <v>113</v>
      </c>
      <c r="T14" s="161" t="s">
        <v>348</v>
      </c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</row>
    <row r="15" spans="1:80" s="27" customFormat="1" ht="9.75" x14ac:dyDescent="0.2">
      <c r="A15" s="2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0" x14ac:dyDescent="0.2">
      <c r="A16" s="154" t="s">
        <v>115</v>
      </c>
      <c r="B16" s="155"/>
      <c r="C16" s="155"/>
      <c r="D16" s="156"/>
      <c r="E16" s="154" t="s">
        <v>147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6"/>
      <c r="AJ16" s="154" t="s">
        <v>148</v>
      </c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6"/>
      <c r="AX16" s="154" t="s">
        <v>149</v>
      </c>
      <c r="AY16" s="155"/>
      <c r="AZ16" s="155"/>
      <c r="BA16" s="155"/>
      <c r="BB16" s="155"/>
      <c r="BC16" s="155"/>
      <c r="BD16" s="155"/>
      <c r="BE16" s="155"/>
      <c r="BF16" s="156"/>
      <c r="BG16" s="154" t="s">
        <v>149</v>
      </c>
      <c r="BH16" s="155"/>
      <c r="BI16" s="155"/>
      <c r="BJ16" s="155"/>
      <c r="BK16" s="155"/>
      <c r="BL16" s="155"/>
      <c r="BM16" s="155"/>
      <c r="BN16" s="155"/>
      <c r="BO16" s="156"/>
      <c r="BP16" s="154" t="s">
        <v>150</v>
      </c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6"/>
    </row>
    <row r="17" spans="1:80" x14ac:dyDescent="0.2">
      <c r="A17" s="151" t="s">
        <v>122</v>
      </c>
      <c r="B17" s="152"/>
      <c r="C17" s="152"/>
      <c r="D17" s="153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3"/>
      <c r="AJ17" s="151" t="s">
        <v>151</v>
      </c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3"/>
      <c r="AX17" s="151" t="s">
        <v>152</v>
      </c>
      <c r="AY17" s="152"/>
      <c r="AZ17" s="152"/>
      <c r="BA17" s="152"/>
      <c r="BB17" s="152"/>
      <c r="BC17" s="152"/>
      <c r="BD17" s="152"/>
      <c r="BE17" s="152"/>
      <c r="BF17" s="153"/>
      <c r="BG17" s="151" t="s">
        <v>153</v>
      </c>
      <c r="BH17" s="152"/>
      <c r="BI17" s="152"/>
      <c r="BJ17" s="152"/>
      <c r="BK17" s="152"/>
      <c r="BL17" s="152"/>
      <c r="BM17" s="152"/>
      <c r="BN17" s="152"/>
      <c r="BO17" s="153"/>
      <c r="BP17" s="151" t="s">
        <v>154</v>
      </c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3"/>
    </row>
    <row r="18" spans="1:80" x14ac:dyDescent="0.2">
      <c r="A18" s="151"/>
      <c r="B18" s="152"/>
      <c r="C18" s="152"/>
      <c r="D18" s="153"/>
      <c r="E18" s="151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3"/>
      <c r="AJ18" s="151" t="s">
        <v>155</v>
      </c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3"/>
      <c r="AX18" s="151" t="s">
        <v>156</v>
      </c>
      <c r="AY18" s="152"/>
      <c r="AZ18" s="152"/>
      <c r="BA18" s="152"/>
      <c r="BB18" s="152"/>
      <c r="BC18" s="152"/>
      <c r="BD18" s="152"/>
      <c r="BE18" s="152"/>
      <c r="BF18" s="153"/>
      <c r="BG18" s="151"/>
      <c r="BH18" s="152"/>
      <c r="BI18" s="152"/>
      <c r="BJ18" s="152"/>
      <c r="BK18" s="152"/>
      <c r="BL18" s="152"/>
      <c r="BM18" s="152"/>
      <c r="BN18" s="152"/>
      <c r="BO18" s="153"/>
      <c r="BP18" s="151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3"/>
    </row>
    <row r="19" spans="1:80" x14ac:dyDescent="0.2">
      <c r="A19" s="177"/>
      <c r="B19" s="178"/>
      <c r="C19" s="178"/>
      <c r="D19" s="179"/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9"/>
      <c r="AJ19" s="177" t="s">
        <v>157</v>
      </c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9"/>
      <c r="AX19" s="177"/>
      <c r="AY19" s="178"/>
      <c r="AZ19" s="178"/>
      <c r="BA19" s="178"/>
      <c r="BB19" s="178"/>
      <c r="BC19" s="178"/>
      <c r="BD19" s="178"/>
      <c r="BE19" s="178"/>
      <c r="BF19" s="179"/>
      <c r="BG19" s="177"/>
      <c r="BH19" s="178"/>
      <c r="BI19" s="178"/>
      <c r="BJ19" s="178"/>
      <c r="BK19" s="178"/>
      <c r="BL19" s="178"/>
      <c r="BM19" s="178"/>
      <c r="BN19" s="178"/>
      <c r="BO19" s="179"/>
      <c r="BP19" s="177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9"/>
    </row>
    <row r="20" spans="1:80" x14ac:dyDescent="0.2">
      <c r="A20" s="177">
        <v>1</v>
      </c>
      <c r="B20" s="178"/>
      <c r="C20" s="178"/>
      <c r="D20" s="179"/>
      <c r="E20" s="177">
        <v>2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9"/>
      <c r="AJ20" s="177">
        <v>3</v>
      </c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9"/>
      <c r="AX20" s="177">
        <v>4</v>
      </c>
      <c r="AY20" s="178"/>
      <c r="AZ20" s="178"/>
      <c r="BA20" s="178"/>
      <c r="BB20" s="178"/>
      <c r="BC20" s="178"/>
      <c r="BD20" s="178"/>
      <c r="BE20" s="178"/>
      <c r="BF20" s="179"/>
      <c r="BG20" s="177">
        <v>5</v>
      </c>
      <c r="BH20" s="178"/>
      <c r="BI20" s="178"/>
      <c r="BJ20" s="178"/>
      <c r="BK20" s="178"/>
      <c r="BL20" s="178"/>
      <c r="BM20" s="178"/>
      <c r="BN20" s="178"/>
      <c r="BO20" s="179"/>
      <c r="BP20" s="177">
        <v>6</v>
      </c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9"/>
    </row>
    <row r="21" spans="1:80" x14ac:dyDescent="0.2">
      <c r="A21" s="148">
        <v>1</v>
      </c>
      <c r="B21" s="149"/>
      <c r="C21" s="149"/>
      <c r="D21" s="150"/>
      <c r="E21" s="162" t="s">
        <v>308</v>
      </c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4"/>
      <c r="AJ21" s="192">
        <f>BP21/BG21/AX21</f>
        <v>0</v>
      </c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4"/>
      <c r="AX21" s="165">
        <v>4</v>
      </c>
      <c r="AY21" s="166"/>
      <c r="AZ21" s="166"/>
      <c r="BA21" s="166"/>
      <c r="BB21" s="166"/>
      <c r="BC21" s="166"/>
      <c r="BD21" s="166"/>
      <c r="BE21" s="166"/>
      <c r="BF21" s="167"/>
      <c r="BG21" s="165">
        <v>5</v>
      </c>
      <c r="BH21" s="166"/>
      <c r="BI21" s="166"/>
      <c r="BJ21" s="166"/>
      <c r="BK21" s="166"/>
      <c r="BL21" s="166"/>
      <c r="BM21" s="166"/>
      <c r="BN21" s="166"/>
      <c r="BO21" s="167"/>
      <c r="BP21" s="165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7"/>
    </row>
    <row r="22" spans="1:80" x14ac:dyDescent="0.2">
      <c r="A22" s="162"/>
      <c r="B22" s="163"/>
      <c r="C22" s="163"/>
      <c r="D22" s="164"/>
      <c r="E22" s="162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4"/>
      <c r="AJ22" s="165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7"/>
      <c r="AX22" s="165"/>
      <c r="AY22" s="166"/>
      <c r="AZ22" s="166"/>
      <c r="BA22" s="166"/>
      <c r="BB22" s="166"/>
      <c r="BC22" s="166"/>
      <c r="BD22" s="166"/>
      <c r="BE22" s="166"/>
      <c r="BF22" s="167"/>
      <c r="BG22" s="165"/>
      <c r="BH22" s="166"/>
      <c r="BI22" s="166"/>
      <c r="BJ22" s="166"/>
      <c r="BK22" s="166"/>
      <c r="BL22" s="166"/>
      <c r="BM22" s="166"/>
      <c r="BN22" s="166"/>
      <c r="BO22" s="167"/>
      <c r="BP22" s="165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7"/>
    </row>
    <row r="23" spans="1:80" x14ac:dyDescent="0.2">
      <c r="A23" s="162"/>
      <c r="B23" s="163"/>
      <c r="C23" s="163"/>
      <c r="D23" s="164"/>
      <c r="E23" s="168" t="s">
        <v>145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70"/>
      <c r="AJ23" s="171" t="s">
        <v>22</v>
      </c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3"/>
      <c r="AX23" s="171" t="s">
        <v>22</v>
      </c>
      <c r="AY23" s="172"/>
      <c r="AZ23" s="172"/>
      <c r="BA23" s="172"/>
      <c r="BB23" s="172"/>
      <c r="BC23" s="172"/>
      <c r="BD23" s="172"/>
      <c r="BE23" s="172"/>
      <c r="BF23" s="173"/>
      <c r="BG23" s="171" t="s">
        <v>22</v>
      </c>
      <c r="BH23" s="172"/>
      <c r="BI23" s="172"/>
      <c r="BJ23" s="172"/>
      <c r="BK23" s="172"/>
      <c r="BL23" s="172"/>
      <c r="BM23" s="172"/>
      <c r="BN23" s="172"/>
      <c r="BO23" s="173"/>
      <c r="BP23" s="174">
        <f>BP21</f>
        <v>0</v>
      </c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6"/>
    </row>
    <row r="24" spans="1:80" x14ac:dyDescent="0.2">
      <c r="A24" s="36"/>
      <c r="B24" s="36"/>
      <c r="C24" s="36"/>
      <c r="D24" s="3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</row>
    <row r="25" spans="1:80" x14ac:dyDescent="0.2">
      <c r="A25" s="36"/>
      <c r="B25" s="36"/>
      <c r="C25" s="36"/>
      <c r="D25" s="3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</row>
    <row r="26" spans="1:80" s="53" customFormat="1" ht="15.75" x14ac:dyDescent="0.25">
      <c r="A26" s="160" t="s">
        <v>314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</row>
    <row r="27" spans="1:80" s="22" customFormat="1" ht="15.75" x14ac:dyDescent="0.25">
      <c r="A27" s="66" t="s">
        <v>113</v>
      </c>
      <c r="T27" s="161" t="s">
        <v>407</v>
      </c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</row>
    <row r="28" spans="1:80" s="27" customFormat="1" ht="8.25" x14ac:dyDescent="0.15"/>
    <row r="29" spans="1:80" x14ac:dyDescent="0.2">
      <c r="A29" s="154" t="s">
        <v>115</v>
      </c>
      <c r="B29" s="155"/>
      <c r="C29" s="155"/>
      <c r="D29" s="156"/>
      <c r="E29" s="154" t="s">
        <v>147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6"/>
      <c r="AJ29" s="154" t="s">
        <v>158</v>
      </c>
      <c r="AK29" s="155"/>
      <c r="AL29" s="155"/>
      <c r="AM29" s="155"/>
      <c r="AN29" s="155"/>
      <c r="AO29" s="155"/>
      <c r="AP29" s="155"/>
      <c r="AQ29" s="155"/>
      <c r="AR29" s="155"/>
      <c r="AS29" s="155"/>
      <c r="AT29" s="156"/>
      <c r="AU29" s="154" t="s">
        <v>149</v>
      </c>
      <c r="AV29" s="155"/>
      <c r="AW29" s="155"/>
      <c r="AX29" s="155"/>
      <c r="AY29" s="155"/>
      <c r="AZ29" s="155"/>
      <c r="BA29" s="155"/>
      <c r="BB29" s="155"/>
      <c r="BC29" s="155"/>
      <c r="BD29" s="156"/>
      <c r="BE29" s="154" t="s">
        <v>159</v>
      </c>
      <c r="BF29" s="155"/>
      <c r="BG29" s="155"/>
      <c r="BH29" s="155"/>
      <c r="BI29" s="155"/>
      <c r="BJ29" s="155"/>
      <c r="BK29" s="155"/>
      <c r="BL29" s="155"/>
      <c r="BM29" s="155"/>
      <c r="BN29" s="155"/>
      <c r="BO29" s="156"/>
      <c r="BP29" s="154" t="s">
        <v>150</v>
      </c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6"/>
    </row>
    <row r="30" spans="1:80" x14ac:dyDescent="0.2">
      <c r="A30" s="151" t="s">
        <v>122</v>
      </c>
      <c r="B30" s="152"/>
      <c r="C30" s="152"/>
      <c r="D30" s="153"/>
      <c r="E30" s="151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3"/>
      <c r="AJ30" s="151" t="s">
        <v>152</v>
      </c>
      <c r="AK30" s="152"/>
      <c r="AL30" s="152"/>
      <c r="AM30" s="152"/>
      <c r="AN30" s="152"/>
      <c r="AO30" s="152"/>
      <c r="AP30" s="152"/>
      <c r="AQ30" s="152"/>
      <c r="AR30" s="152"/>
      <c r="AS30" s="152"/>
      <c r="AT30" s="153"/>
      <c r="AU30" s="151" t="s">
        <v>160</v>
      </c>
      <c r="AV30" s="152"/>
      <c r="AW30" s="152"/>
      <c r="AX30" s="152"/>
      <c r="AY30" s="152"/>
      <c r="AZ30" s="152"/>
      <c r="BA30" s="152"/>
      <c r="BB30" s="152"/>
      <c r="BC30" s="152"/>
      <c r="BD30" s="153"/>
      <c r="BE30" s="151" t="s">
        <v>161</v>
      </c>
      <c r="BF30" s="152"/>
      <c r="BG30" s="152"/>
      <c r="BH30" s="152"/>
      <c r="BI30" s="152"/>
      <c r="BJ30" s="152"/>
      <c r="BK30" s="152"/>
      <c r="BL30" s="152"/>
      <c r="BM30" s="152"/>
      <c r="BN30" s="152"/>
      <c r="BO30" s="153"/>
      <c r="BP30" s="151" t="s">
        <v>154</v>
      </c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3"/>
    </row>
    <row r="31" spans="1:80" x14ac:dyDescent="0.2">
      <c r="A31" s="151"/>
      <c r="B31" s="152"/>
      <c r="C31" s="152"/>
      <c r="D31" s="153"/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3"/>
      <c r="AJ31" s="151" t="s">
        <v>162</v>
      </c>
      <c r="AK31" s="152"/>
      <c r="AL31" s="152"/>
      <c r="AM31" s="152"/>
      <c r="AN31" s="152"/>
      <c r="AO31" s="152"/>
      <c r="AP31" s="152"/>
      <c r="AQ31" s="152"/>
      <c r="AR31" s="152"/>
      <c r="AS31" s="152"/>
      <c r="AT31" s="153"/>
      <c r="AU31" s="151" t="s">
        <v>163</v>
      </c>
      <c r="AV31" s="152"/>
      <c r="AW31" s="152"/>
      <c r="AX31" s="152"/>
      <c r="AY31" s="152"/>
      <c r="AZ31" s="152"/>
      <c r="BA31" s="152"/>
      <c r="BB31" s="152"/>
      <c r="BC31" s="152"/>
      <c r="BD31" s="153"/>
      <c r="BE31" s="151" t="s">
        <v>164</v>
      </c>
      <c r="BF31" s="152"/>
      <c r="BG31" s="152"/>
      <c r="BH31" s="152"/>
      <c r="BI31" s="152"/>
      <c r="BJ31" s="152"/>
      <c r="BK31" s="152"/>
      <c r="BL31" s="152"/>
      <c r="BM31" s="152"/>
      <c r="BN31" s="152"/>
      <c r="BO31" s="153"/>
      <c r="BP31" s="151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3"/>
    </row>
    <row r="32" spans="1:80" x14ac:dyDescent="0.2">
      <c r="A32" s="177"/>
      <c r="B32" s="178"/>
      <c r="C32" s="178"/>
      <c r="D32" s="179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9"/>
      <c r="AJ32" s="177" t="s">
        <v>165</v>
      </c>
      <c r="AK32" s="178"/>
      <c r="AL32" s="178"/>
      <c r="AM32" s="178"/>
      <c r="AN32" s="178"/>
      <c r="AO32" s="178"/>
      <c r="AP32" s="178"/>
      <c r="AQ32" s="178"/>
      <c r="AR32" s="178"/>
      <c r="AS32" s="178"/>
      <c r="AT32" s="179"/>
      <c r="AU32" s="177" t="s">
        <v>166</v>
      </c>
      <c r="AV32" s="178"/>
      <c r="AW32" s="178"/>
      <c r="AX32" s="178"/>
      <c r="AY32" s="178"/>
      <c r="AZ32" s="178"/>
      <c r="BA32" s="178"/>
      <c r="BB32" s="178"/>
      <c r="BC32" s="178"/>
      <c r="BD32" s="179"/>
      <c r="BE32" s="177" t="s">
        <v>167</v>
      </c>
      <c r="BF32" s="178"/>
      <c r="BG32" s="178"/>
      <c r="BH32" s="178"/>
      <c r="BI32" s="178"/>
      <c r="BJ32" s="178"/>
      <c r="BK32" s="178"/>
      <c r="BL32" s="178"/>
      <c r="BM32" s="178"/>
      <c r="BN32" s="178"/>
      <c r="BO32" s="179"/>
      <c r="BP32" s="177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9"/>
    </row>
    <row r="33" spans="1:80" x14ac:dyDescent="0.2">
      <c r="A33" s="177">
        <v>1</v>
      </c>
      <c r="B33" s="178"/>
      <c r="C33" s="178"/>
      <c r="D33" s="179"/>
      <c r="E33" s="177">
        <v>2</v>
      </c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9"/>
      <c r="AJ33" s="177">
        <v>3</v>
      </c>
      <c r="AK33" s="178"/>
      <c r="AL33" s="178"/>
      <c r="AM33" s="178"/>
      <c r="AN33" s="178"/>
      <c r="AO33" s="178"/>
      <c r="AP33" s="178"/>
      <c r="AQ33" s="178"/>
      <c r="AR33" s="178"/>
      <c r="AS33" s="178"/>
      <c r="AT33" s="179"/>
      <c r="AU33" s="177">
        <v>4</v>
      </c>
      <c r="AV33" s="178"/>
      <c r="AW33" s="178"/>
      <c r="AX33" s="178"/>
      <c r="AY33" s="178"/>
      <c r="AZ33" s="178"/>
      <c r="BA33" s="178"/>
      <c r="BB33" s="178"/>
      <c r="BC33" s="178"/>
      <c r="BD33" s="179"/>
      <c r="BE33" s="177">
        <v>5</v>
      </c>
      <c r="BF33" s="178"/>
      <c r="BG33" s="178"/>
      <c r="BH33" s="178"/>
      <c r="BI33" s="178"/>
      <c r="BJ33" s="178"/>
      <c r="BK33" s="178"/>
      <c r="BL33" s="178"/>
      <c r="BM33" s="178"/>
      <c r="BN33" s="178"/>
      <c r="BO33" s="179"/>
      <c r="BP33" s="177">
        <v>6</v>
      </c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9"/>
    </row>
    <row r="34" spans="1:80" x14ac:dyDescent="0.2">
      <c r="A34" s="171">
        <v>1</v>
      </c>
      <c r="B34" s="172"/>
      <c r="C34" s="172"/>
      <c r="D34" s="173"/>
      <c r="E34" s="162" t="s">
        <v>309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4"/>
      <c r="AJ34" s="165"/>
      <c r="AK34" s="166"/>
      <c r="AL34" s="166"/>
      <c r="AM34" s="166"/>
      <c r="AN34" s="166"/>
      <c r="AO34" s="166"/>
      <c r="AP34" s="166"/>
      <c r="AQ34" s="166"/>
      <c r="AR34" s="166"/>
      <c r="AS34" s="166"/>
      <c r="AT34" s="167"/>
      <c r="AU34" s="165"/>
      <c r="AV34" s="166"/>
      <c r="AW34" s="166"/>
      <c r="AX34" s="166"/>
      <c r="AY34" s="166"/>
      <c r="AZ34" s="166"/>
      <c r="BA34" s="166"/>
      <c r="BB34" s="166"/>
      <c r="BC34" s="166"/>
      <c r="BD34" s="167"/>
      <c r="BE34" s="165"/>
      <c r="BF34" s="166"/>
      <c r="BG34" s="166"/>
      <c r="BH34" s="166"/>
      <c r="BI34" s="166"/>
      <c r="BJ34" s="166"/>
      <c r="BK34" s="166"/>
      <c r="BL34" s="166"/>
      <c r="BM34" s="166"/>
      <c r="BN34" s="166"/>
      <c r="BO34" s="167"/>
      <c r="BP34" s="180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2"/>
    </row>
    <row r="35" spans="1:80" x14ac:dyDescent="0.2">
      <c r="A35" s="171"/>
      <c r="B35" s="172"/>
      <c r="C35" s="172"/>
      <c r="D35" s="173"/>
      <c r="E35" s="162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4"/>
      <c r="AJ35" s="165"/>
      <c r="AK35" s="166"/>
      <c r="AL35" s="166"/>
      <c r="AM35" s="166"/>
      <c r="AN35" s="166"/>
      <c r="AO35" s="166"/>
      <c r="AP35" s="166"/>
      <c r="AQ35" s="166"/>
      <c r="AR35" s="166"/>
      <c r="AS35" s="166"/>
      <c r="AT35" s="167"/>
      <c r="AU35" s="165"/>
      <c r="AV35" s="166"/>
      <c r="AW35" s="166"/>
      <c r="AX35" s="166"/>
      <c r="AY35" s="166"/>
      <c r="AZ35" s="166"/>
      <c r="BA35" s="166"/>
      <c r="BB35" s="166"/>
      <c r="BC35" s="166"/>
      <c r="BD35" s="167"/>
      <c r="BE35" s="165"/>
      <c r="BF35" s="166"/>
      <c r="BG35" s="166"/>
      <c r="BH35" s="166"/>
      <c r="BI35" s="166"/>
      <c r="BJ35" s="166"/>
      <c r="BK35" s="166"/>
      <c r="BL35" s="166"/>
      <c r="BM35" s="166"/>
      <c r="BN35" s="166"/>
      <c r="BO35" s="167"/>
      <c r="BP35" s="180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2"/>
    </row>
    <row r="36" spans="1:80" x14ac:dyDescent="0.2">
      <c r="A36" s="171"/>
      <c r="B36" s="172"/>
      <c r="C36" s="172"/>
      <c r="D36" s="173"/>
      <c r="E36" s="183" t="s">
        <v>145</v>
      </c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5"/>
      <c r="AJ36" s="186" t="s">
        <v>22</v>
      </c>
      <c r="AK36" s="187"/>
      <c r="AL36" s="187"/>
      <c r="AM36" s="187"/>
      <c r="AN36" s="187"/>
      <c r="AO36" s="187"/>
      <c r="AP36" s="187"/>
      <c r="AQ36" s="187"/>
      <c r="AR36" s="187"/>
      <c r="AS36" s="187"/>
      <c r="AT36" s="188"/>
      <c r="AU36" s="186" t="s">
        <v>22</v>
      </c>
      <c r="AV36" s="187"/>
      <c r="AW36" s="187"/>
      <c r="AX36" s="187"/>
      <c r="AY36" s="187"/>
      <c r="AZ36" s="187"/>
      <c r="BA36" s="187"/>
      <c r="BB36" s="187"/>
      <c r="BC36" s="187"/>
      <c r="BD36" s="188"/>
      <c r="BE36" s="186" t="s">
        <v>22</v>
      </c>
      <c r="BF36" s="187"/>
      <c r="BG36" s="187"/>
      <c r="BH36" s="187"/>
      <c r="BI36" s="187"/>
      <c r="BJ36" s="187"/>
      <c r="BK36" s="187"/>
      <c r="BL36" s="187"/>
      <c r="BM36" s="187"/>
      <c r="BN36" s="187"/>
      <c r="BO36" s="188"/>
      <c r="BP36" s="189">
        <f>BP34+BP35</f>
        <v>0</v>
      </c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1"/>
    </row>
    <row r="37" spans="1:80" s="22" customFormat="1" ht="15.75" x14ac:dyDescent="0.25"/>
    <row r="38" spans="1:80" s="22" customFormat="1" ht="15.75" x14ac:dyDescent="0.25">
      <c r="A38" s="66" t="s">
        <v>113</v>
      </c>
      <c r="T38" s="161" t="s">
        <v>408</v>
      </c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</row>
    <row r="39" spans="1:80" s="27" customFormat="1" ht="9.75" x14ac:dyDescent="0.2">
      <c r="A39" s="2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</row>
    <row r="40" spans="1:80" s="27" customFormat="1" ht="8.25" x14ac:dyDescent="0.15"/>
    <row r="41" spans="1:80" x14ac:dyDescent="0.2">
      <c r="A41" s="154" t="s">
        <v>115</v>
      </c>
      <c r="B41" s="155"/>
      <c r="C41" s="155"/>
      <c r="D41" s="156"/>
      <c r="E41" s="154" t="s">
        <v>147</v>
      </c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6"/>
      <c r="AJ41" s="154" t="s">
        <v>158</v>
      </c>
      <c r="AK41" s="155"/>
      <c r="AL41" s="155"/>
      <c r="AM41" s="155"/>
      <c r="AN41" s="155"/>
      <c r="AO41" s="155"/>
      <c r="AP41" s="155"/>
      <c r="AQ41" s="155"/>
      <c r="AR41" s="155"/>
      <c r="AS41" s="155"/>
      <c r="AT41" s="156"/>
      <c r="AU41" s="154" t="s">
        <v>149</v>
      </c>
      <c r="AV41" s="155"/>
      <c r="AW41" s="155"/>
      <c r="AX41" s="155"/>
      <c r="AY41" s="155"/>
      <c r="AZ41" s="155"/>
      <c r="BA41" s="155"/>
      <c r="BB41" s="155"/>
      <c r="BC41" s="155"/>
      <c r="BD41" s="156"/>
      <c r="BE41" s="154" t="s">
        <v>159</v>
      </c>
      <c r="BF41" s="155"/>
      <c r="BG41" s="155"/>
      <c r="BH41" s="155"/>
      <c r="BI41" s="155"/>
      <c r="BJ41" s="155"/>
      <c r="BK41" s="155"/>
      <c r="BL41" s="155"/>
      <c r="BM41" s="155"/>
      <c r="BN41" s="155"/>
      <c r="BO41" s="156"/>
      <c r="BP41" s="154" t="s">
        <v>150</v>
      </c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6"/>
    </row>
    <row r="42" spans="1:80" x14ac:dyDescent="0.2">
      <c r="A42" s="151" t="s">
        <v>122</v>
      </c>
      <c r="B42" s="152"/>
      <c r="C42" s="152"/>
      <c r="D42" s="153"/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3"/>
      <c r="AJ42" s="151" t="s">
        <v>152</v>
      </c>
      <c r="AK42" s="152"/>
      <c r="AL42" s="152"/>
      <c r="AM42" s="152"/>
      <c r="AN42" s="152"/>
      <c r="AO42" s="152"/>
      <c r="AP42" s="152"/>
      <c r="AQ42" s="152"/>
      <c r="AR42" s="152"/>
      <c r="AS42" s="152"/>
      <c r="AT42" s="153"/>
      <c r="AU42" s="151" t="s">
        <v>160</v>
      </c>
      <c r="AV42" s="152"/>
      <c r="AW42" s="152"/>
      <c r="AX42" s="152"/>
      <c r="AY42" s="152"/>
      <c r="AZ42" s="152"/>
      <c r="BA42" s="152"/>
      <c r="BB42" s="152"/>
      <c r="BC42" s="152"/>
      <c r="BD42" s="153"/>
      <c r="BE42" s="151" t="s">
        <v>161</v>
      </c>
      <c r="BF42" s="152"/>
      <c r="BG42" s="152"/>
      <c r="BH42" s="152"/>
      <c r="BI42" s="152"/>
      <c r="BJ42" s="152"/>
      <c r="BK42" s="152"/>
      <c r="BL42" s="152"/>
      <c r="BM42" s="152"/>
      <c r="BN42" s="152"/>
      <c r="BO42" s="153"/>
      <c r="BP42" s="151" t="s">
        <v>154</v>
      </c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3"/>
    </row>
    <row r="43" spans="1:80" x14ac:dyDescent="0.2">
      <c r="A43" s="151"/>
      <c r="B43" s="152"/>
      <c r="C43" s="152"/>
      <c r="D43" s="153"/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3"/>
      <c r="AJ43" s="151" t="s">
        <v>162</v>
      </c>
      <c r="AK43" s="152"/>
      <c r="AL43" s="152"/>
      <c r="AM43" s="152"/>
      <c r="AN43" s="152"/>
      <c r="AO43" s="152"/>
      <c r="AP43" s="152"/>
      <c r="AQ43" s="152"/>
      <c r="AR43" s="152"/>
      <c r="AS43" s="152"/>
      <c r="AT43" s="153"/>
      <c r="AU43" s="151" t="s">
        <v>163</v>
      </c>
      <c r="AV43" s="152"/>
      <c r="AW43" s="152"/>
      <c r="AX43" s="152"/>
      <c r="AY43" s="152"/>
      <c r="AZ43" s="152"/>
      <c r="BA43" s="152"/>
      <c r="BB43" s="152"/>
      <c r="BC43" s="152"/>
      <c r="BD43" s="153"/>
      <c r="BE43" s="151" t="s">
        <v>164</v>
      </c>
      <c r="BF43" s="152"/>
      <c r="BG43" s="152"/>
      <c r="BH43" s="152"/>
      <c r="BI43" s="152"/>
      <c r="BJ43" s="152"/>
      <c r="BK43" s="152"/>
      <c r="BL43" s="152"/>
      <c r="BM43" s="152"/>
      <c r="BN43" s="152"/>
      <c r="BO43" s="153"/>
      <c r="BP43" s="151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3"/>
    </row>
    <row r="44" spans="1:80" x14ac:dyDescent="0.2">
      <c r="A44" s="177"/>
      <c r="B44" s="178"/>
      <c r="C44" s="178"/>
      <c r="D44" s="179"/>
      <c r="E44" s="177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9"/>
      <c r="AJ44" s="177" t="s">
        <v>165</v>
      </c>
      <c r="AK44" s="178"/>
      <c r="AL44" s="178"/>
      <c r="AM44" s="178"/>
      <c r="AN44" s="178"/>
      <c r="AO44" s="178"/>
      <c r="AP44" s="178"/>
      <c r="AQ44" s="178"/>
      <c r="AR44" s="178"/>
      <c r="AS44" s="178"/>
      <c r="AT44" s="179"/>
      <c r="AU44" s="177" t="s">
        <v>166</v>
      </c>
      <c r="AV44" s="178"/>
      <c r="AW44" s="178"/>
      <c r="AX44" s="178"/>
      <c r="AY44" s="178"/>
      <c r="AZ44" s="178"/>
      <c r="BA44" s="178"/>
      <c r="BB44" s="178"/>
      <c r="BC44" s="178"/>
      <c r="BD44" s="179"/>
      <c r="BE44" s="177" t="s">
        <v>167</v>
      </c>
      <c r="BF44" s="178"/>
      <c r="BG44" s="178"/>
      <c r="BH44" s="178"/>
      <c r="BI44" s="178"/>
      <c r="BJ44" s="178"/>
      <c r="BK44" s="178"/>
      <c r="BL44" s="178"/>
      <c r="BM44" s="178"/>
      <c r="BN44" s="178"/>
      <c r="BO44" s="179"/>
      <c r="BP44" s="177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9"/>
    </row>
    <row r="45" spans="1:80" x14ac:dyDescent="0.2">
      <c r="A45" s="177">
        <v>1</v>
      </c>
      <c r="B45" s="178"/>
      <c r="C45" s="178"/>
      <c r="D45" s="179"/>
      <c r="E45" s="177">
        <v>2</v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9"/>
      <c r="AJ45" s="177">
        <v>3</v>
      </c>
      <c r="AK45" s="178"/>
      <c r="AL45" s="178"/>
      <c r="AM45" s="178"/>
      <c r="AN45" s="178"/>
      <c r="AO45" s="178"/>
      <c r="AP45" s="178"/>
      <c r="AQ45" s="178"/>
      <c r="AR45" s="178"/>
      <c r="AS45" s="178"/>
      <c r="AT45" s="179"/>
      <c r="AU45" s="177">
        <v>4</v>
      </c>
      <c r="AV45" s="178"/>
      <c r="AW45" s="178"/>
      <c r="AX45" s="178"/>
      <c r="AY45" s="178"/>
      <c r="AZ45" s="178"/>
      <c r="BA45" s="178"/>
      <c r="BB45" s="178"/>
      <c r="BC45" s="178"/>
      <c r="BD45" s="179"/>
      <c r="BE45" s="177">
        <v>5</v>
      </c>
      <c r="BF45" s="178"/>
      <c r="BG45" s="178"/>
      <c r="BH45" s="178"/>
      <c r="BI45" s="178"/>
      <c r="BJ45" s="178"/>
      <c r="BK45" s="178"/>
      <c r="BL45" s="178"/>
      <c r="BM45" s="178"/>
      <c r="BN45" s="178"/>
      <c r="BO45" s="179"/>
      <c r="BP45" s="177">
        <v>6</v>
      </c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9"/>
    </row>
    <row r="46" spans="1:80" x14ac:dyDescent="0.2">
      <c r="A46" s="171">
        <v>1</v>
      </c>
      <c r="B46" s="172"/>
      <c r="C46" s="172"/>
      <c r="D46" s="173"/>
      <c r="E46" s="162" t="s">
        <v>309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4"/>
      <c r="AJ46" s="165">
        <v>1</v>
      </c>
      <c r="AK46" s="166"/>
      <c r="AL46" s="166"/>
      <c r="AM46" s="166"/>
      <c r="AN46" s="166"/>
      <c r="AO46" s="166"/>
      <c r="AP46" s="166"/>
      <c r="AQ46" s="166"/>
      <c r="AR46" s="166"/>
      <c r="AS46" s="166"/>
      <c r="AT46" s="167"/>
      <c r="AU46" s="165">
        <v>11</v>
      </c>
      <c r="AV46" s="166"/>
      <c r="AW46" s="166"/>
      <c r="AX46" s="166"/>
      <c r="AY46" s="166"/>
      <c r="AZ46" s="166"/>
      <c r="BA46" s="166"/>
      <c r="BB46" s="166"/>
      <c r="BC46" s="166"/>
      <c r="BD46" s="167"/>
      <c r="BE46" s="192">
        <f>BP46/AU46/AJ46</f>
        <v>47.272727272727273</v>
      </c>
      <c r="BF46" s="193"/>
      <c r="BG46" s="193"/>
      <c r="BH46" s="193"/>
      <c r="BI46" s="193"/>
      <c r="BJ46" s="193"/>
      <c r="BK46" s="193"/>
      <c r="BL46" s="193"/>
      <c r="BM46" s="193"/>
      <c r="BN46" s="193"/>
      <c r="BO46" s="194"/>
      <c r="BP46" s="180">
        <v>520</v>
      </c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2"/>
    </row>
    <row r="47" spans="1:80" x14ac:dyDescent="0.2">
      <c r="A47" s="171"/>
      <c r="B47" s="172"/>
      <c r="C47" s="172"/>
      <c r="D47" s="173"/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4"/>
      <c r="AJ47" s="165"/>
      <c r="AK47" s="166"/>
      <c r="AL47" s="166"/>
      <c r="AM47" s="166"/>
      <c r="AN47" s="166"/>
      <c r="AO47" s="166"/>
      <c r="AP47" s="166"/>
      <c r="AQ47" s="166"/>
      <c r="AR47" s="166"/>
      <c r="AS47" s="166"/>
      <c r="AT47" s="167"/>
      <c r="AU47" s="165"/>
      <c r="AV47" s="166"/>
      <c r="AW47" s="166"/>
      <c r="AX47" s="166"/>
      <c r="AY47" s="166"/>
      <c r="AZ47" s="166"/>
      <c r="BA47" s="166"/>
      <c r="BB47" s="166"/>
      <c r="BC47" s="166"/>
      <c r="BD47" s="167"/>
      <c r="BE47" s="165"/>
      <c r="BF47" s="166"/>
      <c r="BG47" s="166"/>
      <c r="BH47" s="166"/>
      <c r="BI47" s="166"/>
      <c r="BJ47" s="166"/>
      <c r="BK47" s="166"/>
      <c r="BL47" s="166"/>
      <c r="BM47" s="166"/>
      <c r="BN47" s="166"/>
      <c r="BO47" s="167"/>
      <c r="BP47" s="180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2"/>
    </row>
    <row r="48" spans="1:80" x14ac:dyDescent="0.2">
      <c r="A48" s="171"/>
      <c r="B48" s="172"/>
      <c r="C48" s="172"/>
      <c r="D48" s="173"/>
      <c r="E48" s="183" t="s">
        <v>145</v>
      </c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5"/>
      <c r="AJ48" s="186" t="s">
        <v>22</v>
      </c>
      <c r="AK48" s="187"/>
      <c r="AL48" s="187"/>
      <c r="AM48" s="187"/>
      <c r="AN48" s="187"/>
      <c r="AO48" s="187"/>
      <c r="AP48" s="187"/>
      <c r="AQ48" s="187"/>
      <c r="AR48" s="187"/>
      <c r="AS48" s="187"/>
      <c r="AT48" s="188"/>
      <c r="AU48" s="186" t="s">
        <v>22</v>
      </c>
      <c r="AV48" s="187"/>
      <c r="AW48" s="187"/>
      <c r="AX48" s="187"/>
      <c r="AY48" s="187"/>
      <c r="AZ48" s="187"/>
      <c r="BA48" s="187"/>
      <c r="BB48" s="187"/>
      <c r="BC48" s="187"/>
      <c r="BD48" s="188"/>
      <c r="BE48" s="186" t="s">
        <v>22</v>
      </c>
      <c r="BF48" s="187"/>
      <c r="BG48" s="187"/>
      <c r="BH48" s="187"/>
      <c r="BI48" s="187"/>
      <c r="BJ48" s="187"/>
      <c r="BK48" s="187"/>
      <c r="BL48" s="187"/>
      <c r="BM48" s="187"/>
      <c r="BN48" s="187"/>
      <c r="BO48" s="188"/>
      <c r="BP48" s="189">
        <f>BP46+BP47</f>
        <v>520</v>
      </c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1"/>
    </row>
    <row r="51" spans="6:54" x14ac:dyDescent="0.2">
      <c r="F51" s="26" t="str">
        <f>'111'!S34</f>
        <v>Директор МАУСОШ №4 им. А.И.Миргородского</v>
      </c>
      <c r="BB51" s="26" t="str">
        <f>'111'!CA34</f>
        <v>Лазирская Г.В.</v>
      </c>
    </row>
  </sheetData>
  <mergeCells count="198"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30:D30"/>
    <mergeCell ref="E30:AI30"/>
    <mergeCell ref="AJ30:AT30"/>
    <mergeCell ref="AU30:BD30"/>
    <mergeCell ref="BE30:BO30"/>
    <mergeCell ref="BP30:CB30"/>
    <mergeCell ref="A29:D29"/>
    <mergeCell ref="E29:AI29"/>
    <mergeCell ref="AJ29:AT29"/>
    <mergeCell ref="AU29:BD29"/>
    <mergeCell ref="BE29:BO29"/>
    <mergeCell ref="BP29:CB29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18:D18"/>
    <mergeCell ref="E18:AI18"/>
    <mergeCell ref="AJ18:AW18"/>
    <mergeCell ref="A20:D20"/>
    <mergeCell ref="E20:AI20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U35:BD35"/>
    <mergeCell ref="BE35:BO35"/>
    <mergeCell ref="BP35:CB35"/>
    <mergeCell ref="AU36:BD36"/>
    <mergeCell ref="BE36:BO36"/>
    <mergeCell ref="BP36:CB36"/>
    <mergeCell ref="A34:D34"/>
    <mergeCell ref="E34:AI34"/>
    <mergeCell ref="AJ34:AT34"/>
    <mergeCell ref="AU34:BD34"/>
    <mergeCell ref="BE34:BO34"/>
    <mergeCell ref="BP34:CB34"/>
    <mergeCell ref="A36:D36"/>
    <mergeCell ref="E36:AI36"/>
    <mergeCell ref="AJ36:AT36"/>
    <mergeCell ref="T38:CB38"/>
    <mergeCell ref="A46:D46"/>
    <mergeCell ref="E46:AI46"/>
    <mergeCell ref="AJ46:AT46"/>
    <mergeCell ref="AU46:BD46"/>
    <mergeCell ref="BE46:BO46"/>
    <mergeCell ref="BP46:CB46"/>
    <mergeCell ref="A47:D47"/>
    <mergeCell ref="E47:AI47"/>
    <mergeCell ref="AJ47:AT47"/>
    <mergeCell ref="AU47:BD47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43:D43"/>
    <mergeCell ref="E43:AI43"/>
    <mergeCell ref="AJ43:AT43"/>
    <mergeCell ref="AU43:BD43"/>
    <mergeCell ref="BE43:BO43"/>
    <mergeCell ref="BP43:CB43"/>
    <mergeCell ref="A44:D44"/>
    <mergeCell ref="E44:AI44"/>
    <mergeCell ref="AJ44:AT44"/>
    <mergeCell ref="AU44:BD44"/>
    <mergeCell ref="BE44:BO44"/>
    <mergeCell ref="BP44:CB44"/>
    <mergeCell ref="A45:D45"/>
    <mergeCell ref="E45:AI45"/>
    <mergeCell ref="AJ45:AT45"/>
    <mergeCell ref="AU45:BD45"/>
    <mergeCell ref="BE45:BO45"/>
    <mergeCell ref="BP45:CB45"/>
    <mergeCell ref="BE47:BO47"/>
    <mergeCell ref="BP47:CB47"/>
    <mergeCell ref="A48:D48"/>
    <mergeCell ref="E48:AI48"/>
    <mergeCell ref="AJ48:AT48"/>
    <mergeCell ref="AU48:BD48"/>
    <mergeCell ref="BE48:BO48"/>
    <mergeCell ref="BP48:CB48"/>
    <mergeCell ref="T14:CB14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T27:CB27"/>
    <mergeCell ref="A22:D22"/>
    <mergeCell ref="E22:AI22"/>
    <mergeCell ref="AJ22:AW22"/>
    <mergeCell ref="AX22:BF22"/>
    <mergeCell ref="BG22:BO22"/>
    <mergeCell ref="BP22:CB22"/>
    <mergeCell ref="A23:D23"/>
    <mergeCell ref="E23:AI23"/>
    <mergeCell ref="AJ23:AW23"/>
    <mergeCell ref="AX23:BF23"/>
    <mergeCell ref="BG23:BO23"/>
    <mergeCell ref="BP23:CB23"/>
    <mergeCell ref="A26:CB26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"/>
  <sheetViews>
    <sheetView topLeftCell="A4" workbookViewId="0">
      <selection activeCell="CE4" sqref="CE1:CE1048576"/>
    </sheetView>
  </sheetViews>
  <sheetFormatPr defaultColWidth="1.140625" defaultRowHeight="12.75" x14ac:dyDescent="0.2"/>
  <cols>
    <col min="1" max="1" width="7.42578125" style="26" bestFit="1" customWidth="1"/>
    <col min="2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58" width="1.140625" style="26"/>
    <col min="59" max="59" width="1.85546875" style="26" bestFit="1" customWidth="1"/>
    <col min="60" max="254" width="1.140625" style="26"/>
    <col min="255" max="255" width="7.42578125" style="26" bestFit="1" customWidth="1"/>
    <col min="256" max="271" width="1.140625" style="26"/>
    <col min="272" max="272" width="10" style="26" bestFit="1" customWidth="1"/>
    <col min="273" max="284" width="1.140625" style="26"/>
    <col min="285" max="285" width="7.42578125" style="26" bestFit="1" customWidth="1"/>
    <col min="286" max="510" width="1.140625" style="26"/>
    <col min="511" max="511" width="7.42578125" style="26" bestFit="1" customWidth="1"/>
    <col min="512" max="527" width="1.140625" style="26"/>
    <col min="528" max="528" width="10" style="26" bestFit="1" customWidth="1"/>
    <col min="529" max="540" width="1.140625" style="26"/>
    <col min="541" max="541" width="7.42578125" style="26" bestFit="1" customWidth="1"/>
    <col min="542" max="766" width="1.140625" style="26"/>
    <col min="767" max="767" width="7.42578125" style="26" bestFit="1" customWidth="1"/>
    <col min="768" max="783" width="1.140625" style="26"/>
    <col min="784" max="784" width="10" style="26" bestFit="1" customWidth="1"/>
    <col min="785" max="796" width="1.140625" style="26"/>
    <col min="797" max="797" width="7.42578125" style="26" bestFit="1" customWidth="1"/>
    <col min="798" max="1022" width="1.140625" style="26"/>
    <col min="1023" max="1023" width="7.42578125" style="26" bestFit="1" customWidth="1"/>
    <col min="1024" max="1039" width="1.140625" style="26"/>
    <col min="1040" max="1040" width="10" style="26" bestFit="1" customWidth="1"/>
    <col min="1041" max="1052" width="1.140625" style="26"/>
    <col min="1053" max="1053" width="7.42578125" style="26" bestFit="1" customWidth="1"/>
    <col min="1054" max="1278" width="1.140625" style="26"/>
    <col min="1279" max="1279" width="7.42578125" style="26" bestFit="1" customWidth="1"/>
    <col min="1280" max="1295" width="1.140625" style="26"/>
    <col min="1296" max="1296" width="10" style="26" bestFit="1" customWidth="1"/>
    <col min="1297" max="1308" width="1.140625" style="26"/>
    <col min="1309" max="1309" width="7.42578125" style="26" bestFit="1" customWidth="1"/>
    <col min="1310" max="1534" width="1.140625" style="26"/>
    <col min="1535" max="1535" width="7.42578125" style="26" bestFit="1" customWidth="1"/>
    <col min="1536" max="1551" width="1.140625" style="26"/>
    <col min="1552" max="1552" width="10" style="26" bestFit="1" customWidth="1"/>
    <col min="1553" max="1564" width="1.140625" style="26"/>
    <col min="1565" max="1565" width="7.42578125" style="26" bestFit="1" customWidth="1"/>
    <col min="1566" max="1790" width="1.140625" style="26"/>
    <col min="1791" max="1791" width="7.42578125" style="26" bestFit="1" customWidth="1"/>
    <col min="1792" max="1807" width="1.140625" style="26"/>
    <col min="1808" max="1808" width="10" style="26" bestFit="1" customWidth="1"/>
    <col min="1809" max="1820" width="1.140625" style="26"/>
    <col min="1821" max="1821" width="7.42578125" style="26" bestFit="1" customWidth="1"/>
    <col min="1822" max="2046" width="1.140625" style="26"/>
    <col min="2047" max="2047" width="7.42578125" style="26" bestFit="1" customWidth="1"/>
    <col min="2048" max="2063" width="1.140625" style="26"/>
    <col min="2064" max="2064" width="10" style="26" bestFit="1" customWidth="1"/>
    <col min="2065" max="2076" width="1.140625" style="26"/>
    <col min="2077" max="2077" width="7.42578125" style="26" bestFit="1" customWidth="1"/>
    <col min="2078" max="2302" width="1.140625" style="26"/>
    <col min="2303" max="2303" width="7.42578125" style="26" bestFit="1" customWidth="1"/>
    <col min="2304" max="2319" width="1.140625" style="26"/>
    <col min="2320" max="2320" width="10" style="26" bestFit="1" customWidth="1"/>
    <col min="2321" max="2332" width="1.140625" style="26"/>
    <col min="2333" max="2333" width="7.42578125" style="26" bestFit="1" customWidth="1"/>
    <col min="2334" max="2558" width="1.140625" style="26"/>
    <col min="2559" max="2559" width="7.42578125" style="26" bestFit="1" customWidth="1"/>
    <col min="2560" max="2575" width="1.140625" style="26"/>
    <col min="2576" max="2576" width="10" style="26" bestFit="1" customWidth="1"/>
    <col min="2577" max="2588" width="1.140625" style="26"/>
    <col min="2589" max="2589" width="7.42578125" style="26" bestFit="1" customWidth="1"/>
    <col min="2590" max="2814" width="1.140625" style="26"/>
    <col min="2815" max="2815" width="7.42578125" style="26" bestFit="1" customWidth="1"/>
    <col min="2816" max="2831" width="1.140625" style="26"/>
    <col min="2832" max="2832" width="10" style="26" bestFit="1" customWidth="1"/>
    <col min="2833" max="2844" width="1.140625" style="26"/>
    <col min="2845" max="2845" width="7.42578125" style="26" bestFit="1" customWidth="1"/>
    <col min="2846" max="3070" width="1.140625" style="26"/>
    <col min="3071" max="3071" width="7.42578125" style="26" bestFit="1" customWidth="1"/>
    <col min="3072" max="3087" width="1.140625" style="26"/>
    <col min="3088" max="3088" width="10" style="26" bestFit="1" customWidth="1"/>
    <col min="3089" max="3100" width="1.140625" style="26"/>
    <col min="3101" max="3101" width="7.42578125" style="26" bestFit="1" customWidth="1"/>
    <col min="3102" max="3326" width="1.140625" style="26"/>
    <col min="3327" max="3327" width="7.42578125" style="26" bestFit="1" customWidth="1"/>
    <col min="3328" max="3343" width="1.140625" style="26"/>
    <col min="3344" max="3344" width="10" style="26" bestFit="1" customWidth="1"/>
    <col min="3345" max="3356" width="1.140625" style="26"/>
    <col min="3357" max="3357" width="7.42578125" style="26" bestFit="1" customWidth="1"/>
    <col min="3358" max="3582" width="1.140625" style="26"/>
    <col min="3583" max="3583" width="7.42578125" style="26" bestFit="1" customWidth="1"/>
    <col min="3584" max="3599" width="1.140625" style="26"/>
    <col min="3600" max="3600" width="10" style="26" bestFit="1" customWidth="1"/>
    <col min="3601" max="3612" width="1.140625" style="26"/>
    <col min="3613" max="3613" width="7.42578125" style="26" bestFit="1" customWidth="1"/>
    <col min="3614" max="3838" width="1.140625" style="26"/>
    <col min="3839" max="3839" width="7.42578125" style="26" bestFit="1" customWidth="1"/>
    <col min="3840" max="3855" width="1.140625" style="26"/>
    <col min="3856" max="3856" width="10" style="26" bestFit="1" customWidth="1"/>
    <col min="3857" max="3868" width="1.140625" style="26"/>
    <col min="3869" max="3869" width="7.42578125" style="26" bestFit="1" customWidth="1"/>
    <col min="3870" max="4094" width="1.140625" style="26"/>
    <col min="4095" max="4095" width="7.42578125" style="26" bestFit="1" customWidth="1"/>
    <col min="4096" max="4111" width="1.140625" style="26"/>
    <col min="4112" max="4112" width="10" style="26" bestFit="1" customWidth="1"/>
    <col min="4113" max="4124" width="1.140625" style="26"/>
    <col min="4125" max="4125" width="7.42578125" style="26" bestFit="1" customWidth="1"/>
    <col min="4126" max="4350" width="1.140625" style="26"/>
    <col min="4351" max="4351" width="7.42578125" style="26" bestFit="1" customWidth="1"/>
    <col min="4352" max="4367" width="1.140625" style="26"/>
    <col min="4368" max="4368" width="10" style="26" bestFit="1" customWidth="1"/>
    <col min="4369" max="4380" width="1.140625" style="26"/>
    <col min="4381" max="4381" width="7.42578125" style="26" bestFit="1" customWidth="1"/>
    <col min="4382" max="4606" width="1.140625" style="26"/>
    <col min="4607" max="4607" width="7.42578125" style="26" bestFit="1" customWidth="1"/>
    <col min="4608" max="4623" width="1.140625" style="26"/>
    <col min="4624" max="4624" width="10" style="26" bestFit="1" customWidth="1"/>
    <col min="4625" max="4636" width="1.140625" style="26"/>
    <col min="4637" max="4637" width="7.42578125" style="26" bestFit="1" customWidth="1"/>
    <col min="4638" max="4862" width="1.140625" style="26"/>
    <col min="4863" max="4863" width="7.42578125" style="26" bestFit="1" customWidth="1"/>
    <col min="4864" max="4879" width="1.140625" style="26"/>
    <col min="4880" max="4880" width="10" style="26" bestFit="1" customWidth="1"/>
    <col min="4881" max="4892" width="1.140625" style="26"/>
    <col min="4893" max="4893" width="7.42578125" style="26" bestFit="1" customWidth="1"/>
    <col min="4894" max="5118" width="1.140625" style="26"/>
    <col min="5119" max="5119" width="7.42578125" style="26" bestFit="1" customWidth="1"/>
    <col min="5120" max="5135" width="1.140625" style="26"/>
    <col min="5136" max="5136" width="10" style="26" bestFit="1" customWidth="1"/>
    <col min="5137" max="5148" width="1.140625" style="26"/>
    <col min="5149" max="5149" width="7.42578125" style="26" bestFit="1" customWidth="1"/>
    <col min="5150" max="5374" width="1.140625" style="26"/>
    <col min="5375" max="5375" width="7.42578125" style="26" bestFit="1" customWidth="1"/>
    <col min="5376" max="5391" width="1.140625" style="26"/>
    <col min="5392" max="5392" width="10" style="26" bestFit="1" customWidth="1"/>
    <col min="5393" max="5404" width="1.140625" style="26"/>
    <col min="5405" max="5405" width="7.42578125" style="26" bestFit="1" customWidth="1"/>
    <col min="5406" max="5630" width="1.140625" style="26"/>
    <col min="5631" max="5631" width="7.42578125" style="26" bestFit="1" customWidth="1"/>
    <col min="5632" max="5647" width="1.140625" style="26"/>
    <col min="5648" max="5648" width="10" style="26" bestFit="1" customWidth="1"/>
    <col min="5649" max="5660" width="1.140625" style="26"/>
    <col min="5661" max="5661" width="7.42578125" style="26" bestFit="1" customWidth="1"/>
    <col min="5662" max="5886" width="1.140625" style="26"/>
    <col min="5887" max="5887" width="7.42578125" style="26" bestFit="1" customWidth="1"/>
    <col min="5888" max="5903" width="1.140625" style="26"/>
    <col min="5904" max="5904" width="10" style="26" bestFit="1" customWidth="1"/>
    <col min="5905" max="5916" width="1.140625" style="26"/>
    <col min="5917" max="5917" width="7.42578125" style="26" bestFit="1" customWidth="1"/>
    <col min="5918" max="6142" width="1.140625" style="26"/>
    <col min="6143" max="6143" width="7.42578125" style="26" bestFit="1" customWidth="1"/>
    <col min="6144" max="6159" width="1.140625" style="26"/>
    <col min="6160" max="6160" width="10" style="26" bestFit="1" customWidth="1"/>
    <col min="6161" max="6172" width="1.140625" style="26"/>
    <col min="6173" max="6173" width="7.42578125" style="26" bestFit="1" customWidth="1"/>
    <col min="6174" max="6398" width="1.140625" style="26"/>
    <col min="6399" max="6399" width="7.42578125" style="26" bestFit="1" customWidth="1"/>
    <col min="6400" max="6415" width="1.140625" style="26"/>
    <col min="6416" max="6416" width="10" style="26" bestFit="1" customWidth="1"/>
    <col min="6417" max="6428" width="1.140625" style="26"/>
    <col min="6429" max="6429" width="7.42578125" style="26" bestFit="1" customWidth="1"/>
    <col min="6430" max="6654" width="1.140625" style="26"/>
    <col min="6655" max="6655" width="7.42578125" style="26" bestFit="1" customWidth="1"/>
    <col min="6656" max="6671" width="1.140625" style="26"/>
    <col min="6672" max="6672" width="10" style="26" bestFit="1" customWidth="1"/>
    <col min="6673" max="6684" width="1.140625" style="26"/>
    <col min="6685" max="6685" width="7.42578125" style="26" bestFit="1" customWidth="1"/>
    <col min="6686" max="6910" width="1.140625" style="26"/>
    <col min="6911" max="6911" width="7.42578125" style="26" bestFit="1" customWidth="1"/>
    <col min="6912" max="6927" width="1.140625" style="26"/>
    <col min="6928" max="6928" width="10" style="26" bestFit="1" customWidth="1"/>
    <col min="6929" max="6940" width="1.140625" style="26"/>
    <col min="6941" max="6941" width="7.42578125" style="26" bestFit="1" customWidth="1"/>
    <col min="6942" max="7166" width="1.140625" style="26"/>
    <col min="7167" max="7167" width="7.42578125" style="26" bestFit="1" customWidth="1"/>
    <col min="7168" max="7183" width="1.140625" style="26"/>
    <col min="7184" max="7184" width="10" style="26" bestFit="1" customWidth="1"/>
    <col min="7185" max="7196" width="1.140625" style="26"/>
    <col min="7197" max="7197" width="7.42578125" style="26" bestFit="1" customWidth="1"/>
    <col min="7198" max="7422" width="1.140625" style="26"/>
    <col min="7423" max="7423" width="7.42578125" style="26" bestFit="1" customWidth="1"/>
    <col min="7424" max="7439" width="1.140625" style="26"/>
    <col min="7440" max="7440" width="10" style="26" bestFit="1" customWidth="1"/>
    <col min="7441" max="7452" width="1.140625" style="26"/>
    <col min="7453" max="7453" width="7.42578125" style="26" bestFit="1" customWidth="1"/>
    <col min="7454" max="7678" width="1.140625" style="26"/>
    <col min="7679" max="7679" width="7.42578125" style="26" bestFit="1" customWidth="1"/>
    <col min="7680" max="7695" width="1.140625" style="26"/>
    <col min="7696" max="7696" width="10" style="26" bestFit="1" customWidth="1"/>
    <col min="7697" max="7708" width="1.140625" style="26"/>
    <col min="7709" max="7709" width="7.42578125" style="26" bestFit="1" customWidth="1"/>
    <col min="7710" max="7934" width="1.140625" style="26"/>
    <col min="7935" max="7935" width="7.42578125" style="26" bestFit="1" customWidth="1"/>
    <col min="7936" max="7951" width="1.140625" style="26"/>
    <col min="7952" max="7952" width="10" style="26" bestFit="1" customWidth="1"/>
    <col min="7953" max="7964" width="1.140625" style="26"/>
    <col min="7965" max="7965" width="7.42578125" style="26" bestFit="1" customWidth="1"/>
    <col min="7966" max="8190" width="1.140625" style="26"/>
    <col min="8191" max="8191" width="7.42578125" style="26" bestFit="1" customWidth="1"/>
    <col min="8192" max="8207" width="1.140625" style="26"/>
    <col min="8208" max="8208" width="10" style="26" bestFit="1" customWidth="1"/>
    <col min="8209" max="8220" width="1.140625" style="26"/>
    <col min="8221" max="8221" width="7.42578125" style="26" bestFit="1" customWidth="1"/>
    <col min="8222" max="8446" width="1.140625" style="26"/>
    <col min="8447" max="8447" width="7.42578125" style="26" bestFit="1" customWidth="1"/>
    <col min="8448" max="8463" width="1.140625" style="26"/>
    <col min="8464" max="8464" width="10" style="26" bestFit="1" customWidth="1"/>
    <col min="8465" max="8476" width="1.140625" style="26"/>
    <col min="8477" max="8477" width="7.42578125" style="26" bestFit="1" customWidth="1"/>
    <col min="8478" max="8702" width="1.140625" style="26"/>
    <col min="8703" max="8703" width="7.42578125" style="26" bestFit="1" customWidth="1"/>
    <col min="8704" max="8719" width="1.140625" style="26"/>
    <col min="8720" max="8720" width="10" style="26" bestFit="1" customWidth="1"/>
    <col min="8721" max="8732" width="1.140625" style="26"/>
    <col min="8733" max="8733" width="7.42578125" style="26" bestFit="1" customWidth="1"/>
    <col min="8734" max="8958" width="1.140625" style="26"/>
    <col min="8959" max="8959" width="7.42578125" style="26" bestFit="1" customWidth="1"/>
    <col min="8960" max="8975" width="1.140625" style="26"/>
    <col min="8976" max="8976" width="10" style="26" bestFit="1" customWidth="1"/>
    <col min="8977" max="8988" width="1.140625" style="26"/>
    <col min="8989" max="8989" width="7.42578125" style="26" bestFit="1" customWidth="1"/>
    <col min="8990" max="9214" width="1.140625" style="26"/>
    <col min="9215" max="9215" width="7.42578125" style="26" bestFit="1" customWidth="1"/>
    <col min="9216" max="9231" width="1.140625" style="26"/>
    <col min="9232" max="9232" width="10" style="26" bestFit="1" customWidth="1"/>
    <col min="9233" max="9244" width="1.140625" style="26"/>
    <col min="9245" max="9245" width="7.42578125" style="26" bestFit="1" customWidth="1"/>
    <col min="9246" max="9470" width="1.140625" style="26"/>
    <col min="9471" max="9471" width="7.42578125" style="26" bestFit="1" customWidth="1"/>
    <col min="9472" max="9487" width="1.140625" style="26"/>
    <col min="9488" max="9488" width="10" style="26" bestFit="1" customWidth="1"/>
    <col min="9489" max="9500" width="1.140625" style="26"/>
    <col min="9501" max="9501" width="7.42578125" style="26" bestFit="1" customWidth="1"/>
    <col min="9502" max="9726" width="1.140625" style="26"/>
    <col min="9727" max="9727" width="7.42578125" style="26" bestFit="1" customWidth="1"/>
    <col min="9728" max="9743" width="1.140625" style="26"/>
    <col min="9744" max="9744" width="10" style="26" bestFit="1" customWidth="1"/>
    <col min="9745" max="9756" width="1.140625" style="26"/>
    <col min="9757" max="9757" width="7.42578125" style="26" bestFit="1" customWidth="1"/>
    <col min="9758" max="9982" width="1.140625" style="26"/>
    <col min="9983" max="9983" width="7.42578125" style="26" bestFit="1" customWidth="1"/>
    <col min="9984" max="9999" width="1.140625" style="26"/>
    <col min="10000" max="10000" width="10" style="26" bestFit="1" customWidth="1"/>
    <col min="10001" max="10012" width="1.140625" style="26"/>
    <col min="10013" max="10013" width="7.42578125" style="26" bestFit="1" customWidth="1"/>
    <col min="10014" max="10238" width="1.140625" style="26"/>
    <col min="10239" max="10239" width="7.42578125" style="26" bestFit="1" customWidth="1"/>
    <col min="10240" max="10255" width="1.140625" style="26"/>
    <col min="10256" max="10256" width="10" style="26" bestFit="1" customWidth="1"/>
    <col min="10257" max="10268" width="1.140625" style="26"/>
    <col min="10269" max="10269" width="7.42578125" style="26" bestFit="1" customWidth="1"/>
    <col min="10270" max="10494" width="1.140625" style="26"/>
    <col min="10495" max="10495" width="7.42578125" style="26" bestFit="1" customWidth="1"/>
    <col min="10496" max="10511" width="1.140625" style="26"/>
    <col min="10512" max="10512" width="10" style="26" bestFit="1" customWidth="1"/>
    <col min="10513" max="10524" width="1.140625" style="26"/>
    <col min="10525" max="10525" width="7.42578125" style="26" bestFit="1" customWidth="1"/>
    <col min="10526" max="10750" width="1.140625" style="26"/>
    <col min="10751" max="10751" width="7.42578125" style="26" bestFit="1" customWidth="1"/>
    <col min="10752" max="10767" width="1.140625" style="26"/>
    <col min="10768" max="10768" width="10" style="26" bestFit="1" customWidth="1"/>
    <col min="10769" max="10780" width="1.140625" style="26"/>
    <col min="10781" max="10781" width="7.42578125" style="26" bestFit="1" customWidth="1"/>
    <col min="10782" max="11006" width="1.140625" style="26"/>
    <col min="11007" max="11007" width="7.42578125" style="26" bestFit="1" customWidth="1"/>
    <col min="11008" max="11023" width="1.140625" style="26"/>
    <col min="11024" max="11024" width="10" style="26" bestFit="1" customWidth="1"/>
    <col min="11025" max="11036" width="1.140625" style="26"/>
    <col min="11037" max="11037" width="7.42578125" style="26" bestFit="1" customWidth="1"/>
    <col min="11038" max="11262" width="1.140625" style="26"/>
    <col min="11263" max="11263" width="7.42578125" style="26" bestFit="1" customWidth="1"/>
    <col min="11264" max="11279" width="1.140625" style="26"/>
    <col min="11280" max="11280" width="10" style="26" bestFit="1" customWidth="1"/>
    <col min="11281" max="11292" width="1.140625" style="26"/>
    <col min="11293" max="11293" width="7.42578125" style="26" bestFit="1" customWidth="1"/>
    <col min="11294" max="11518" width="1.140625" style="26"/>
    <col min="11519" max="11519" width="7.42578125" style="26" bestFit="1" customWidth="1"/>
    <col min="11520" max="11535" width="1.140625" style="26"/>
    <col min="11536" max="11536" width="10" style="26" bestFit="1" customWidth="1"/>
    <col min="11537" max="11548" width="1.140625" style="26"/>
    <col min="11549" max="11549" width="7.42578125" style="26" bestFit="1" customWidth="1"/>
    <col min="11550" max="11774" width="1.140625" style="26"/>
    <col min="11775" max="11775" width="7.42578125" style="26" bestFit="1" customWidth="1"/>
    <col min="11776" max="11791" width="1.140625" style="26"/>
    <col min="11792" max="11792" width="10" style="26" bestFit="1" customWidth="1"/>
    <col min="11793" max="11804" width="1.140625" style="26"/>
    <col min="11805" max="11805" width="7.42578125" style="26" bestFit="1" customWidth="1"/>
    <col min="11806" max="12030" width="1.140625" style="26"/>
    <col min="12031" max="12031" width="7.42578125" style="26" bestFit="1" customWidth="1"/>
    <col min="12032" max="12047" width="1.140625" style="26"/>
    <col min="12048" max="12048" width="10" style="26" bestFit="1" customWidth="1"/>
    <col min="12049" max="12060" width="1.140625" style="26"/>
    <col min="12061" max="12061" width="7.42578125" style="26" bestFit="1" customWidth="1"/>
    <col min="12062" max="12286" width="1.140625" style="26"/>
    <col min="12287" max="12287" width="7.42578125" style="26" bestFit="1" customWidth="1"/>
    <col min="12288" max="12303" width="1.140625" style="26"/>
    <col min="12304" max="12304" width="10" style="26" bestFit="1" customWidth="1"/>
    <col min="12305" max="12316" width="1.140625" style="26"/>
    <col min="12317" max="12317" width="7.42578125" style="26" bestFit="1" customWidth="1"/>
    <col min="12318" max="12542" width="1.140625" style="26"/>
    <col min="12543" max="12543" width="7.42578125" style="26" bestFit="1" customWidth="1"/>
    <col min="12544" max="12559" width="1.140625" style="26"/>
    <col min="12560" max="12560" width="10" style="26" bestFit="1" customWidth="1"/>
    <col min="12561" max="12572" width="1.140625" style="26"/>
    <col min="12573" max="12573" width="7.42578125" style="26" bestFit="1" customWidth="1"/>
    <col min="12574" max="12798" width="1.140625" style="26"/>
    <col min="12799" max="12799" width="7.42578125" style="26" bestFit="1" customWidth="1"/>
    <col min="12800" max="12815" width="1.140625" style="26"/>
    <col min="12816" max="12816" width="10" style="26" bestFit="1" customWidth="1"/>
    <col min="12817" max="12828" width="1.140625" style="26"/>
    <col min="12829" max="12829" width="7.42578125" style="26" bestFit="1" customWidth="1"/>
    <col min="12830" max="13054" width="1.140625" style="26"/>
    <col min="13055" max="13055" width="7.42578125" style="26" bestFit="1" customWidth="1"/>
    <col min="13056" max="13071" width="1.140625" style="26"/>
    <col min="13072" max="13072" width="10" style="26" bestFit="1" customWidth="1"/>
    <col min="13073" max="13084" width="1.140625" style="26"/>
    <col min="13085" max="13085" width="7.42578125" style="26" bestFit="1" customWidth="1"/>
    <col min="13086" max="13310" width="1.140625" style="26"/>
    <col min="13311" max="13311" width="7.42578125" style="26" bestFit="1" customWidth="1"/>
    <col min="13312" max="13327" width="1.140625" style="26"/>
    <col min="13328" max="13328" width="10" style="26" bestFit="1" customWidth="1"/>
    <col min="13329" max="13340" width="1.140625" style="26"/>
    <col min="13341" max="13341" width="7.42578125" style="26" bestFit="1" customWidth="1"/>
    <col min="13342" max="13566" width="1.140625" style="26"/>
    <col min="13567" max="13567" width="7.42578125" style="26" bestFit="1" customWidth="1"/>
    <col min="13568" max="13583" width="1.140625" style="26"/>
    <col min="13584" max="13584" width="10" style="26" bestFit="1" customWidth="1"/>
    <col min="13585" max="13596" width="1.140625" style="26"/>
    <col min="13597" max="13597" width="7.42578125" style="26" bestFit="1" customWidth="1"/>
    <col min="13598" max="13822" width="1.140625" style="26"/>
    <col min="13823" max="13823" width="7.42578125" style="26" bestFit="1" customWidth="1"/>
    <col min="13824" max="13839" width="1.140625" style="26"/>
    <col min="13840" max="13840" width="10" style="26" bestFit="1" customWidth="1"/>
    <col min="13841" max="13852" width="1.140625" style="26"/>
    <col min="13853" max="13853" width="7.42578125" style="26" bestFit="1" customWidth="1"/>
    <col min="13854" max="14078" width="1.140625" style="26"/>
    <col min="14079" max="14079" width="7.42578125" style="26" bestFit="1" customWidth="1"/>
    <col min="14080" max="14095" width="1.140625" style="26"/>
    <col min="14096" max="14096" width="10" style="26" bestFit="1" customWidth="1"/>
    <col min="14097" max="14108" width="1.140625" style="26"/>
    <col min="14109" max="14109" width="7.42578125" style="26" bestFit="1" customWidth="1"/>
    <col min="14110" max="14334" width="1.140625" style="26"/>
    <col min="14335" max="14335" width="7.42578125" style="26" bestFit="1" customWidth="1"/>
    <col min="14336" max="14351" width="1.140625" style="26"/>
    <col min="14352" max="14352" width="10" style="26" bestFit="1" customWidth="1"/>
    <col min="14353" max="14364" width="1.140625" style="26"/>
    <col min="14365" max="14365" width="7.42578125" style="26" bestFit="1" customWidth="1"/>
    <col min="14366" max="14590" width="1.140625" style="26"/>
    <col min="14591" max="14591" width="7.42578125" style="26" bestFit="1" customWidth="1"/>
    <col min="14592" max="14607" width="1.140625" style="26"/>
    <col min="14608" max="14608" width="10" style="26" bestFit="1" customWidth="1"/>
    <col min="14609" max="14620" width="1.140625" style="26"/>
    <col min="14621" max="14621" width="7.42578125" style="26" bestFit="1" customWidth="1"/>
    <col min="14622" max="14846" width="1.140625" style="26"/>
    <col min="14847" max="14847" width="7.42578125" style="26" bestFit="1" customWidth="1"/>
    <col min="14848" max="14863" width="1.140625" style="26"/>
    <col min="14864" max="14864" width="10" style="26" bestFit="1" customWidth="1"/>
    <col min="14865" max="14876" width="1.140625" style="26"/>
    <col min="14877" max="14877" width="7.42578125" style="26" bestFit="1" customWidth="1"/>
    <col min="14878" max="15102" width="1.140625" style="26"/>
    <col min="15103" max="15103" width="7.42578125" style="26" bestFit="1" customWidth="1"/>
    <col min="15104" max="15119" width="1.140625" style="26"/>
    <col min="15120" max="15120" width="10" style="26" bestFit="1" customWidth="1"/>
    <col min="15121" max="15132" width="1.140625" style="26"/>
    <col min="15133" max="15133" width="7.42578125" style="26" bestFit="1" customWidth="1"/>
    <col min="15134" max="15358" width="1.140625" style="26"/>
    <col min="15359" max="15359" width="7.42578125" style="26" bestFit="1" customWidth="1"/>
    <col min="15360" max="15375" width="1.140625" style="26"/>
    <col min="15376" max="15376" width="10" style="26" bestFit="1" customWidth="1"/>
    <col min="15377" max="15388" width="1.140625" style="26"/>
    <col min="15389" max="15389" width="7.42578125" style="26" bestFit="1" customWidth="1"/>
    <col min="15390" max="15614" width="1.140625" style="26"/>
    <col min="15615" max="15615" width="7.42578125" style="26" bestFit="1" customWidth="1"/>
    <col min="15616" max="15631" width="1.140625" style="26"/>
    <col min="15632" max="15632" width="10" style="26" bestFit="1" customWidth="1"/>
    <col min="15633" max="15644" width="1.140625" style="26"/>
    <col min="15645" max="15645" width="7.42578125" style="26" bestFit="1" customWidth="1"/>
    <col min="15646" max="15870" width="1.140625" style="26"/>
    <col min="15871" max="15871" width="7.42578125" style="26" bestFit="1" customWidth="1"/>
    <col min="15872" max="15887" width="1.140625" style="26"/>
    <col min="15888" max="15888" width="10" style="26" bestFit="1" customWidth="1"/>
    <col min="15889" max="15900" width="1.140625" style="26"/>
    <col min="15901" max="15901" width="7.42578125" style="26" bestFit="1" customWidth="1"/>
    <col min="15902" max="16126" width="1.140625" style="26"/>
    <col min="16127" max="16127" width="7.42578125" style="26" bestFit="1" customWidth="1"/>
    <col min="16128" max="16143" width="1.140625" style="26"/>
    <col min="16144" max="16144" width="10" style="26" bestFit="1" customWidth="1"/>
    <col min="16145" max="16156" width="1.140625" style="26"/>
    <col min="16157" max="16157" width="7.42578125" style="26" bestFit="1" customWidth="1"/>
    <col min="16158" max="16384" width="1.140625" style="26"/>
  </cols>
  <sheetData>
    <row r="1" spans="1:80" s="66" customFormat="1" ht="15.75" x14ac:dyDescent="0.25">
      <c r="A1" s="160" t="s">
        <v>349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</row>
    <row r="2" spans="1:80" ht="15.75" x14ac:dyDescent="0.25">
      <c r="A2" s="160" t="s">
        <v>168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</row>
    <row r="3" spans="1:80" ht="15.75" x14ac:dyDescent="0.25">
      <c r="A3" s="160" t="s">
        <v>169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</row>
    <row r="4" spans="1:80" s="27" customFormat="1" ht="8.25" x14ac:dyDescent="0.15"/>
    <row r="5" spans="1:80" x14ac:dyDescent="0.2">
      <c r="A5" s="154" t="s">
        <v>115</v>
      </c>
      <c r="B5" s="155"/>
      <c r="C5" s="155"/>
      <c r="D5" s="156"/>
      <c r="E5" s="154" t="s">
        <v>170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6"/>
      <c r="BE5" s="217" t="s">
        <v>171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218"/>
      <c r="BQ5" s="154" t="s">
        <v>172</v>
      </c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6"/>
    </row>
    <row r="6" spans="1:80" x14ac:dyDescent="0.2">
      <c r="A6" s="151" t="s">
        <v>122</v>
      </c>
      <c r="B6" s="152"/>
      <c r="C6" s="152"/>
      <c r="D6" s="153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3"/>
      <c r="BE6" s="241" t="s">
        <v>173</v>
      </c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3"/>
      <c r="BQ6" s="151" t="s">
        <v>157</v>
      </c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3"/>
    </row>
    <row r="7" spans="1:80" x14ac:dyDescent="0.2">
      <c r="A7" s="151"/>
      <c r="B7" s="152"/>
      <c r="C7" s="152"/>
      <c r="D7" s="153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3"/>
      <c r="BE7" s="241" t="s">
        <v>174</v>
      </c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3"/>
      <c r="BQ7" s="151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3"/>
    </row>
    <row r="8" spans="1:80" x14ac:dyDescent="0.2">
      <c r="A8" s="177"/>
      <c r="B8" s="178"/>
      <c r="C8" s="178"/>
      <c r="D8" s="179"/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9"/>
      <c r="BE8" s="171" t="s">
        <v>175</v>
      </c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3"/>
      <c r="BQ8" s="177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9"/>
    </row>
    <row r="9" spans="1:80" x14ac:dyDescent="0.2">
      <c r="A9" s="148">
        <v>1</v>
      </c>
      <c r="B9" s="149"/>
      <c r="C9" s="149"/>
      <c r="D9" s="150"/>
      <c r="E9" s="148">
        <v>2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50"/>
      <c r="BE9" s="231">
        <v>3</v>
      </c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3"/>
      <c r="BQ9" s="148">
        <v>4</v>
      </c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50"/>
    </row>
    <row r="10" spans="1:80" x14ac:dyDescent="0.2">
      <c r="A10" s="228" t="s">
        <v>114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30"/>
    </row>
    <row r="11" spans="1:80" x14ac:dyDescent="0.2">
      <c r="A11" s="231">
        <v>1</v>
      </c>
      <c r="B11" s="232"/>
      <c r="C11" s="232"/>
      <c r="D11" s="233"/>
      <c r="E11" s="234" t="s">
        <v>176</v>
      </c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6"/>
      <c r="BE11" s="231" t="s">
        <v>22</v>
      </c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3"/>
      <c r="BQ11" s="180">
        <f>SUM(BQ12:CB13)</f>
        <v>2890468.56</v>
      </c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2"/>
    </row>
    <row r="12" spans="1:80" x14ac:dyDescent="0.2">
      <c r="A12" s="154" t="s">
        <v>77</v>
      </c>
      <c r="B12" s="155"/>
      <c r="C12" s="155"/>
      <c r="D12" s="156"/>
      <c r="E12" s="199" t="s">
        <v>24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1"/>
      <c r="BE12" s="244">
        <f>'111'!DF18</f>
        <v>13121748</v>
      </c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6"/>
      <c r="BQ12" s="205">
        <f>BE12*22%+3684</f>
        <v>2890468.56</v>
      </c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7"/>
    </row>
    <row r="13" spans="1:80" ht="14.25" customHeight="1" x14ac:dyDescent="0.2">
      <c r="A13" s="177"/>
      <c r="B13" s="178"/>
      <c r="C13" s="178"/>
      <c r="D13" s="179"/>
      <c r="E13" s="211" t="s">
        <v>177</v>
      </c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3"/>
      <c r="BE13" s="247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9"/>
      <c r="BQ13" s="208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10"/>
    </row>
    <row r="14" spans="1:80" x14ac:dyDescent="0.2">
      <c r="A14" s="154">
        <v>2</v>
      </c>
      <c r="B14" s="155"/>
      <c r="C14" s="155"/>
      <c r="D14" s="156"/>
      <c r="E14" s="214" t="s">
        <v>178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6"/>
      <c r="BE14" s="217" t="s">
        <v>22</v>
      </c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218"/>
      <c r="BQ14" s="205">
        <f>SUM(BQ16:CB20)</f>
        <v>406774.18799999997</v>
      </c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7"/>
    </row>
    <row r="15" spans="1:80" x14ac:dyDescent="0.2">
      <c r="A15" s="177"/>
      <c r="B15" s="178"/>
      <c r="C15" s="178"/>
      <c r="D15" s="179"/>
      <c r="E15" s="162" t="s">
        <v>179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4"/>
      <c r="BE15" s="171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3"/>
      <c r="BQ15" s="208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10"/>
    </row>
    <row r="16" spans="1:80" x14ac:dyDescent="0.2">
      <c r="A16" s="154" t="s">
        <v>180</v>
      </c>
      <c r="B16" s="155"/>
      <c r="C16" s="155"/>
      <c r="D16" s="156"/>
      <c r="E16" s="199" t="s">
        <v>24</v>
      </c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1"/>
      <c r="BE16" s="202">
        <f>BE12</f>
        <v>13121748</v>
      </c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4"/>
      <c r="BQ16" s="205">
        <f>BE16*2.9%</f>
        <v>380530.69199999998</v>
      </c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7"/>
    </row>
    <row r="17" spans="1:80" x14ac:dyDescent="0.2">
      <c r="A17" s="151"/>
      <c r="B17" s="152"/>
      <c r="C17" s="152"/>
      <c r="D17" s="153"/>
      <c r="E17" s="225" t="s">
        <v>181</v>
      </c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7"/>
      <c r="BE17" s="219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1"/>
      <c r="BQ17" s="222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4"/>
    </row>
    <row r="18" spans="1:80" x14ac:dyDescent="0.2">
      <c r="A18" s="177"/>
      <c r="B18" s="178"/>
      <c r="C18" s="178"/>
      <c r="D18" s="179"/>
      <c r="E18" s="211" t="s">
        <v>182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3"/>
      <c r="BE18" s="165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7"/>
      <c r="BQ18" s="208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10"/>
    </row>
    <row r="19" spans="1:80" x14ac:dyDescent="0.2">
      <c r="A19" s="154" t="s">
        <v>183</v>
      </c>
      <c r="B19" s="155"/>
      <c r="C19" s="155"/>
      <c r="D19" s="156"/>
      <c r="E19" s="199" t="s">
        <v>184</v>
      </c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1"/>
      <c r="BE19" s="202">
        <f>BE12</f>
        <v>13121748</v>
      </c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4"/>
      <c r="BQ19" s="205">
        <f>BE19*0.2%</f>
        <v>26243.495999999999</v>
      </c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7"/>
    </row>
    <row r="20" spans="1:80" x14ac:dyDescent="0.2">
      <c r="A20" s="177"/>
      <c r="B20" s="178"/>
      <c r="C20" s="178"/>
      <c r="D20" s="179"/>
      <c r="E20" s="211" t="s">
        <v>185</v>
      </c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3"/>
      <c r="BE20" s="165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7"/>
      <c r="BQ20" s="208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10"/>
    </row>
    <row r="21" spans="1:80" x14ac:dyDescent="0.2">
      <c r="A21" s="154">
        <v>3</v>
      </c>
      <c r="B21" s="155"/>
      <c r="C21" s="155"/>
      <c r="D21" s="156"/>
      <c r="E21" s="214" t="s">
        <v>186</v>
      </c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6"/>
      <c r="BE21" s="202">
        <f>BE12</f>
        <v>13121748</v>
      </c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4"/>
      <c r="BQ21" s="205">
        <f>BE21*5.1%</f>
        <v>669209.14799999993</v>
      </c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7"/>
    </row>
    <row r="22" spans="1:80" x14ac:dyDescent="0.2">
      <c r="A22" s="177"/>
      <c r="B22" s="178"/>
      <c r="C22" s="178"/>
      <c r="D22" s="179"/>
      <c r="E22" s="162" t="s">
        <v>187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4"/>
      <c r="BE22" s="165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7"/>
      <c r="BQ22" s="208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10"/>
    </row>
    <row r="23" spans="1:80" s="32" customFormat="1" ht="18.75" customHeight="1" x14ac:dyDescent="0.2">
      <c r="A23" s="196"/>
      <c r="B23" s="197"/>
      <c r="C23" s="197"/>
      <c r="D23" s="198"/>
      <c r="E23" s="183" t="s">
        <v>145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5"/>
      <c r="BE23" s="196" t="s">
        <v>22</v>
      </c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8"/>
      <c r="BQ23" s="189">
        <f>ROUND((BQ21+BQ14+BQ11),0)</f>
        <v>3966452</v>
      </c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1"/>
    </row>
    <row r="24" spans="1:80" s="22" customFormat="1" ht="15.75" x14ac:dyDescent="0.25"/>
    <row r="25" spans="1:80" s="27" customFormat="1" ht="8.25" x14ac:dyDescent="0.15"/>
    <row r="26" spans="1:80" x14ac:dyDescent="0.2">
      <c r="A26" s="154" t="s">
        <v>115</v>
      </c>
      <c r="B26" s="155"/>
      <c r="C26" s="155"/>
      <c r="D26" s="156"/>
      <c r="E26" s="154" t="s">
        <v>170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6"/>
      <c r="BE26" s="217" t="s">
        <v>171</v>
      </c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218"/>
      <c r="BQ26" s="154" t="s">
        <v>172</v>
      </c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6"/>
    </row>
    <row r="27" spans="1:80" x14ac:dyDescent="0.2">
      <c r="A27" s="151" t="s">
        <v>122</v>
      </c>
      <c r="B27" s="152"/>
      <c r="C27" s="152"/>
      <c r="D27" s="153"/>
      <c r="E27" s="151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3"/>
      <c r="BE27" s="241" t="s">
        <v>173</v>
      </c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3"/>
      <c r="BQ27" s="151" t="s">
        <v>157</v>
      </c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3"/>
    </row>
    <row r="28" spans="1:80" x14ac:dyDescent="0.2">
      <c r="A28" s="151"/>
      <c r="B28" s="152"/>
      <c r="C28" s="152"/>
      <c r="D28" s="153"/>
      <c r="E28" s="151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3"/>
      <c r="BE28" s="241" t="s">
        <v>174</v>
      </c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3"/>
      <c r="BQ28" s="151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3"/>
    </row>
    <row r="29" spans="1:80" x14ac:dyDescent="0.2">
      <c r="A29" s="177"/>
      <c r="B29" s="178"/>
      <c r="C29" s="178"/>
      <c r="D29" s="179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9"/>
      <c r="BE29" s="171" t="s">
        <v>175</v>
      </c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3"/>
      <c r="BQ29" s="177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9"/>
    </row>
    <row r="30" spans="1:80" x14ac:dyDescent="0.2">
      <c r="A30" s="148">
        <v>1</v>
      </c>
      <c r="B30" s="149"/>
      <c r="C30" s="149"/>
      <c r="D30" s="150"/>
      <c r="E30" s="148">
        <v>2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50"/>
      <c r="BE30" s="231">
        <v>3</v>
      </c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3"/>
      <c r="BQ30" s="148">
        <v>4</v>
      </c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50"/>
    </row>
    <row r="31" spans="1:80" x14ac:dyDescent="0.2">
      <c r="A31" s="228" t="s">
        <v>146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30"/>
    </row>
    <row r="32" spans="1:80" x14ac:dyDescent="0.2">
      <c r="A32" s="231">
        <v>1</v>
      </c>
      <c r="B32" s="232"/>
      <c r="C32" s="232"/>
      <c r="D32" s="233"/>
      <c r="E32" s="234" t="s">
        <v>176</v>
      </c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6"/>
      <c r="BE32" s="231" t="s">
        <v>22</v>
      </c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3"/>
      <c r="BQ32" s="237">
        <f>SUM(BQ33:CB34)</f>
        <v>160116</v>
      </c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9"/>
    </row>
    <row r="33" spans="1:80" x14ac:dyDescent="0.2">
      <c r="A33" s="154" t="s">
        <v>77</v>
      </c>
      <c r="B33" s="155"/>
      <c r="C33" s="155"/>
      <c r="D33" s="156"/>
      <c r="E33" s="199" t="s">
        <v>24</v>
      </c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1"/>
      <c r="BE33" s="240">
        <f>'111'!DF31</f>
        <v>727800</v>
      </c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4"/>
      <c r="BQ33" s="205">
        <f>BE33*22%</f>
        <v>160116</v>
      </c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7"/>
    </row>
    <row r="34" spans="1:80" ht="14.25" customHeight="1" x14ac:dyDescent="0.2">
      <c r="A34" s="177"/>
      <c r="B34" s="178"/>
      <c r="C34" s="178"/>
      <c r="D34" s="179"/>
      <c r="E34" s="211" t="s">
        <v>177</v>
      </c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3"/>
      <c r="BE34" s="165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7"/>
      <c r="BQ34" s="208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10"/>
    </row>
    <row r="35" spans="1:80" x14ac:dyDescent="0.2">
      <c r="A35" s="154">
        <v>2</v>
      </c>
      <c r="B35" s="155"/>
      <c r="C35" s="155"/>
      <c r="D35" s="156"/>
      <c r="E35" s="214" t="s">
        <v>178</v>
      </c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6"/>
      <c r="BE35" s="217" t="s">
        <v>22</v>
      </c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218"/>
      <c r="BQ35" s="205">
        <f>SUM(BQ37:CB41)</f>
        <v>22561.799999999996</v>
      </c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7"/>
    </row>
    <row r="36" spans="1:80" x14ac:dyDescent="0.2">
      <c r="A36" s="177"/>
      <c r="B36" s="178"/>
      <c r="C36" s="178"/>
      <c r="D36" s="179"/>
      <c r="E36" s="162" t="s">
        <v>179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4"/>
      <c r="BE36" s="171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208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10"/>
    </row>
    <row r="37" spans="1:80" x14ac:dyDescent="0.2">
      <c r="A37" s="154" t="s">
        <v>180</v>
      </c>
      <c r="B37" s="155"/>
      <c r="C37" s="155"/>
      <c r="D37" s="156"/>
      <c r="E37" s="199" t="s">
        <v>24</v>
      </c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1"/>
      <c r="BE37" s="202">
        <f>BE33</f>
        <v>727800</v>
      </c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4"/>
      <c r="BQ37" s="205">
        <f>BE37*2.9%</f>
        <v>21106.199999999997</v>
      </c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7"/>
    </row>
    <row r="38" spans="1:80" x14ac:dyDescent="0.2">
      <c r="A38" s="151"/>
      <c r="B38" s="152"/>
      <c r="C38" s="152"/>
      <c r="D38" s="153"/>
      <c r="E38" s="225" t="s">
        <v>181</v>
      </c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7"/>
      <c r="BE38" s="219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1"/>
      <c r="BQ38" s="222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4"/>
    </row>
    <row r="39" spans="1:80" x14ac:dyDescent="0.2">
      <c r="A39" s="177"/>
      <c r="B39" s="178"/>
      <c r="C39" s="178"/>
      <c r="D39" s="179"/>
      <c r="E39" s="211" t="s">
        <v>182</v>
      </c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3"/>
      <c r="BE39" s="165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7"/>
      <c r="BQ39" s="208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10"/>
    </row>
    <row r="40" spans="1:80" x14ac:dyDescent="0.2">
      <c r="A40" s="154" t="s">
        <v>183</v>
      </c>
      <c r="B40" s="155"/>
      <c r="C40" s="155"/>
      <c r="D40" s="156"/>
      <c r="E40" s="199" t="s">
        <v>184</v>
      </c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1"/>
      <c r="BE40" s="202">
        <f>BE33</f>
        <v>727800</v>
      </c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4"/>
      <c r="BQ40" s="205">
        <f>BE40*0.2%</f>
        <v>1455.6000000000001</v>
      </c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7"/>
    </row>
    <row r="41" spans="1:80" x14ac:dyDescent="0.2">
      <c r="A41" s="177"/>
      <c r="B41" s="178"/>
      <c r="C41" s="178"/>
      <c r="D41" s="179"/>
      <c r="E41" s="211" t="s">
        <v>185</v>
      </c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3"/>
      <c r="BE41" s="165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7"/>
      <c r="BQ41" s="208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10"/>
    </row>
    <row r="42" spans="1:80" x14ac:dyDescent="0.2">
      <c r="A42" s="154">
        <v>3</v>
      </c>
      <c r="B42" s="155"/>
      <c r="C42" s="155"/>
      <c r="D42" s="156"/>
      <c r="E42" s="214" t="s">
        <v>186</v>
      </c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6"/>
      <c r="BE42" s="202">
        <f>BE33</f>
        <v>727800</v>
      </c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4"/>
      <c r="BQ42" s="205">
        <f>BE42*5.1%</f>
        <v>37117.799999999996</v>
      </c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7"/>
    </row>
    <row r="43" spans="1:80" x14ac:dyDescent="0.2">
      <c r="A43" s="177"/>
      <c r="B43" s="178"/>
      <c r="C43" s="178"/>
      <c r="D43" s="179"/>
      <c r="E43" s="162" t="s">
        <v>187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4"/>
      <c r="BE43" s="165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7"/>
      <c r="BQ43" s="208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10"/>
    </row>
    <row r="44" spans="1:80" s="32" customFormat="1" ht="18.75" customHeight="1" x14ac:dyDescent="0.2">
      <c r="A44" s="196"/>
      <c r="B44" s="197"/>
      <c r="C44" s="197"/>
      <c r="D44" s="198"/>
      <c r="E44" s="183" t="s">
        <v>145</v>
      </c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5"/>
      <c r="BE44" s="196" t="s">
        <v>22</v>
      </c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8"/>
      <c r="BQ44" s="189">
        <f>ROUND((BQ42+BQ35+BQ32),)</f>
        <v>219796</v>
      </c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1"/>
    </row>
    <row r="45" spans="1:80" x14ac:dyDescent="0.2">
      <c r="BQ45" s="26" t="s">
        <v>322</v>
      </c>
    </row>
    <row r="47" spans="1:80" x14ac:dyDescent="0.2">
      <c r="K47" s="26" t="str">
        <f>'112'!F51</f>
        <v>Директор МАУСОШ №4 им. А.И.Миргородского</v>
      </c>
      <c r="BE47" s="26">
        <f>'112'!BA51</f>
        <v>0</v>
      </c>
      <c r="BF47" s="26" t="str">
        <f>'112'!BB51</f>
        <v>Лазирская Г.В.</v>
      </c>
    </row>
  </sheetData>
  <mergeCells count="113"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3"/>
  <sheetViews>
    <sheetView view="pageBreakPreview" zoomScaleSheetLayoutView="100" workbookViewId="0">
      <selection activeCell="BP24" sqref="BP24:CB24"/>
    </sheetView>
  </sheetViews>
  <sheetFormatPr defaultColWidth="1.140625" defaultRowHeight="12.75" x14ac:dyDescent="0.2"/>
  <cols>
    <col min="1" max="1" width="7.42578125" style="37" bestFit="1" customWidth="1"/>
    <col min="2" max="4" width="1.140625" style="37"/>
    <col min="5" max="30" width="1.140625" style="26"/>
    <col min="31" max="31" width="7.42578125" style="26" bestFit="1" customWidth="1"/>
    <col min="32" max="254" width="1.140625" style="26"/>
    <col min="255" max="255" width="7.42578125" style="26" bestFit="1" customWidth="1"/>
    <col min="256" max="284" width="1.140625" style="26"/>
    <col min="285" max="285" width="7.42578125" style="26" bestFit="1" customWidth="1"/>
    <col min="286" max="335" width="1.140625" style="26"/>
    <col min="336" max="336" width="26.140625" style="26" customWidth="1"/>
    <col min="337" max="510" width="1.140625" style="26"/>
    <col min="511" max="511" width="7.42578125" style="26" bestFit="1" customWidth="1"/>
    <col min="512" max="540" width="1.140625" style="26"/>
    <col min="541" max="541" width="7.42578125" style="26" bestFit="1" customWidth="1"/>
    <col min="542" max="591" width="1.140625" style="26"/>
    <col min="592" max="592" width="26.140625" style="26" customWidth="1"/>
    <col min="593" max="766" width="1.140625" style="26"/>
    <col min="767" max="767" width="7.42578125" style="26" bestFit="1" customWidth="1"/>
    <col min="768" max="796" width="1.140625" style="26"/>
    <col min="797" max="797" width="7.42578125" style="26" bestFit="1" customWidth="1"/>
    <col min="798" max="847" width="1.140625" style="26"/>
    <col min="848" max="848" width="26.140625" style="26" customWidth="1"/>
    <col min="849" max="1022" width="1.140625" style="26"/>
    <col min="1023" max="1023" width="7.42578125" style="26" bestFit="1" customWidth="1"/>
    <col min="1024" max="1052" width="1.140625" style="26"/>
    <col min="1053" max="1053" width="7.42578125" style="26" bestFit="1" customWidth="1"/>
    <col min="1054" max="1103" width="1.140625" style="26"/>
    <col min="1104" max="1104" width="26.140625" style="26" customWidth="1"/>
    <col min="1105" max="1278" width="1.140625" style="26"/>
    <col min="1279" max="1279" width="7.42578125" style="26" bestFit="1" customWidth="1"/>
    <col min="1280" max="1308" width="1.140625" style="26"/>
    <col min="1309" max="1309" width="7.42578125" style="26" bestFit="1" customWidth="1"/>
    <col min="1310" max="1359" width="1.140625" style="26"/>
    <col min="1360" max="1360" width="26.140625" style="26" customWidth="1"/>
    <col min="1361" max="1534" width="1.140625" style="26"/>
    <col min="1535" max="1535" width="7.42578125" style="26" bestFit="1" customWidth="1"/>
    <col min="1536" max="1564" width="1.140625" style="26"/>
    <col min="1565" max="1565" width="7.42578125" style="26" bestFit="1" customWidth="1"/>
    <col min="1566" max="1615" width="1.140625" style="26"/>
    <col min="1616" max="1616" width="26.140625" style="26" customWidth="1"/>
    <col min="1617" max="1790" width="1.140625" style="26"/>
    <col min="1791" max="1791" width="7.42578125" style="26" bestFit="1" customWidth="1"/>
    <col min="1792" max="1820" width="1.140625" style="26"/>
    <col min="1821" max="1821" width="7.42578125" style="26" bestFit="1" customWidth="1"/>
    <col min="1822" max="1871" width="1.140625" style="26"/>
    <col min="1872" max="1872" width="26.140625" style="26" customWidth="1"/>
    <col min="1873" max="2046" width="1.140625" style="26"/>
    <col min="2047" max="2047" width="7.42578125" style="26" bestFit="1" customWidth="1"/>
    <col min="2048" max="2076" width="1.140625" style="26"/>
    <col min="2077" max="2077" width="7.42578125" style="26" bestFit="1" customWidth="1"/>
    <col min="2078" max="2127" width="1.140625" style="26"/>
    <col min="2128" max="2128" width="26.140625" style="26" customWidth="1"/>
    <col min="2129" max="2302" width="1.140625" style="26"/>
    <col min="2303" max="2303" width="7.42578125" style="26" bestFit="1" customWidth="1"/>
    <col min="2304" max="2332" width="1.140625" style="26"/>
    <col min="2333" max="2333" width="7.42578125" style="26" bestFit="1" customWidth="1"/>
    <col min="2334" max="2383" width="1.140625" style="26"/>
    <col min="2384" max="2384" width="26.140625" style="26" customWidth="1"/>
    <col min="2385" max="2558" width="1.140625" style="26"/>
    <col min="2559" max="2559" width="7.42578125" style="26" bestFit="1" customWidth="1"/>
    <col min="2560" max="2588" width="1.140625" style="26"/>
    <col min="2589" max="2589" width="7.42578125" style="26" bestFit="1" customWidth="1"/>
    <col min="2590" max="2639" width="1.140625" style="26"/>
    <col min="2640" max="2640" width="26.140625" style="26" customWidth="1"/>
    <col min="2641" max="2814" width="1.140625" style="26"/>
    <col min="2815" max="2815" width="7.42578125" style="26" bestFit="1" customWidth="1"/>
    <col min="2816" max="2844" width="1.140625" style="26"/>
    <col min="2845" max="2845" width="7.42578125" style="26" bestFit="1" customWidth="1"/>
    <col min="2846" max="2895" width="1.140625" style="26"/>
    <col min="2896" max="2896" width="26.140625" style="26" customWidth="1"/>
    <col min="2897" max="3070" width="1.140625" style="26"/>
    <col min="3071" max="3071" width="7.42578125" style="26" bestFit="1" customWidth="1"/>
    <col min="3072" max="3100" width="1.140625" style="26"/>
    <col min="3101" max="3101" width="7.42578125" style="26" bestFit="1" customWidth="1"/>
    <col min="3102" max="3151" width="1.140625" style="26"/>
    <col min="3152" max="3152" width="26.140625" style="26" customWidth="1"/>
    <col min="3153" max="3326" width="1.140625" style="26"/>
    <col min="3327" max="3327" width="7.42578125" style="26" bestFit="1" customWidth="1"/>
    <col min="3328" max="3356" width="1.140625" style="26"/>
    <col min="3357" max="3357" width="7.42578125" style="26" bestFit="1" customWidth="1"/>
    <col min="3358" max="3407" width="1.140625" style="26"/>
    <col min="3408" max="3408" width="26.140625" style="26" customWidth="1"/>
    <col min="3409" max="3582" width="1.140625" style="26"/>
    <col min="3583" max="3583" width="7.42578125" style="26" bestFit="1" customWidth="1"/>
    <col min="3584" max="3612" width="1.140625" style="26"/>
    <col min="3613" max="3613" width="7.42578125" style="26" bestFit="1" customWidth="1"/>
    <col min="3614" max="3663" width="1.140625" style="26"/>
    <col min="3664" max="3664" width="26.140625" style="26" customWidth="1"/>
    <col min="3665" max="3838" width="1.140625" style="26"/>
    <col min="3839" max="3839" width="7.42578125" style="26" bestFit="1" customWidth="1"/>
    <col min="3840" max="3868" width="1.140625" style="26"/>
    <col min="3869" max="3869" width="7.42578125" style="26" bestFit="1" customWidth="1"/>
    <col min="3870" max="3919" width="1.140625" style="26"/>
    <col min="3920" max="3920" width="26.140625" style="26" customWidth="1"/>
    <col min="3921" max="4094" width="1.140625" style="26"/>
    <col min="4095" max="4095" width="7.42578125" style="26" bestFit="1" customWidth="1"/>
    <col min="4096" max="4124" width="1.140625" style="26"/>
    <col min="4125" max="4125" width="7.42578125" style="26" bestFit="1" customWidth="1"/>
    <col min="4126" max="4175" width="1.140625" style="26"/>
    <col min="4176" max="4176" width="26.140625" style="26" customWidth="1"/>
    <col min="4177" max="4350" width="1.140625" style="26"/>
    <col min="4351" max="4351" width="7.42578125" style="26" bestFit="1" customWidth="1"/>
    <col min="4352" max="4380" width="1.140625" style="26"/>
    <col min="4381" max="4381" width="7.42578125" style="26" bestFit="1" customWidth="1"/>
    <col min="4382" max="4431" width="1.140625" style="26"/>
    <col min="4432" max="4432" width="26.140625" style="26" customWidth="1"/>
    <col min="4433" max="4606" width="1.140625" style="26"/>
    <col min="4607" max="4607" width="7.42578125" style="26" bestFit="1" customWidth="1"/>
    <col min="4608" max="4636" width="1.140625" style="26"/>
    <col min="4637" max="4637" width="7.42578125" style="26" bestFit="1" customWidth="1"/>
    <col min="4638" max="4687" width="1.140625" style="26"/>
    <col min="4688" max="4688" width="26.140625" style="26" customWidth="1"/>
    <col min="4689" max="4862" width="1.140625" style="26"/>
    <col min="4863" max="4863" width="7.42578125" style="26" bestFit="1" customWidth="1"/>
    <col min="4864" max="4892" width="1.140625" style="26"/>
    <col min="4893" max="4893" width="7.42578125" style="26" bestFit="1" customWidth="1"/>
    <col min="4894" max="4943" width="1.140625" style="26"/>
    <col min="4944" max="4944" width="26.140625" style="26" customWidth="1"/>
    <col min="4945" max="5118" width="1.140625" style="26"/>
    <col min="5119" max="5119" width="7.42578125" style="26" bestFit="1" customWidth="1"/>
    <col min="5120" max="5148" width="1.140625" style="26"/>
    <col min="5149" max="5149" width="7.42578125" style="26" bestFit="1" customWidth="1"/>
    <col min="5150" max="5199" width="1.140625" style="26"/>
    <col min="5200" max="5200" width="26.140625" style="26" customWidth="1"/>
    <col min="5201" max="5374" width="1.140625" style="26"/>
    <col min="5375" max="5375" width="7.42578125" style="26" bestFit="1" customWidth="1"/>
    <col min="5376" max="5404" width="1.140625" style="26"/>
    <col min="5405" max="5405" width="7.42578125" style="26" bestFit="1" customWidth="1"/>
    <col min="5406" max="5455" width="1.140625" style="26"/>
    <col min="5456" max="5456" width="26.140625" style="26" customWidth="1"/>
    <col min="5457" max="5630" width="1.140625" style="26"/>
    <col min="5631" max="5631" width="7.42578125" style="26" bestFit="1" customWidth="1"/>
    <col min="5632" max="5660" width="1.140625" style="26"/>
    <col min="5661" max="5661" width="7.42578125" style="26" bestFit="1" customWidth="1"/>
    <col min="5662" max="5711" width="1.140625" style="26"/>
    <col min="5712" max="5712" width="26.140625" style="26" customWidth="1"/>
    <col min="5713" max="5886" width="1.140625" style="26"/>
    <col min="5887" max="5887" width="7.42578125" style="26" bestFit="1" customWidth="1"/>
    <col min="5888" max="5916" width="1.140625" style="26"/>
    <col min="5917" max="5917" width="7.42578125" style="26" bestFit="1" customWidth="1"/>
    <col min="5918" max="5967" width="1.140625" style="26"/>
    <col min="5968" max="5968" width="26.140625" style="26" customWidth="1"/>
    <col min="5969" max="6142" width="1.140625" style="26"/>
    <col min="6143" max="6143" width="7.42578125" style="26" bestFit="1" customWidth="1"/>
    <col min="6144" max="6172" width="1.140625" style="26"/>
    <col min="6173" max="6173" width="7.42578125" style="26" bestFit="1" customWidth="1"/>
    <col min="6174" max="6223" width="1.140625" style="26"/>
    <col min="6224" max="6224" width="26.140625" style="26" customWidth="1"/>
    <col min="6225" max="6398" width="1.140625" style="26"/>
    <col min="6399" max="6399" width="7.42578125" style="26" bestFit="1" customWidth="1"/>
    <col min="6400" max="6428" width="1.140625" style="26"/>
    <col min="6429" max="6429" width="7.42578125" style="26" bestFit="1" customWidth="1"/>
    <col min="6430" max="6479" width="1.140625" style="26"/>
    <col min="6480" max="6480" width="26.140625" style="26" customWidth="1"/>
    <col min="6481" max="6654" width="1.140625" style="26"/>
    <col min="6655" max="6655" width="7.42578125" style="26" bestFit="1" customWidth="1"/>
    <col min="6656" max="6684" width="1.140625" style="26"/>
    <col min="6685" max="6685" width="7.42578125" style="26" bestFit="1" customWidth="1"/>
    <col min="6686" max="6735" width="1.140625" style="26"/>
    <col min="6736" max="6736" width="26.140625" style="26" customWidth="1"/>
    <col min="6737" max="6910" width="1.140625" style="26"/>
    <col min="6911" max="6911" width="7.42578125" style="26" bestFit="1" customWidth="1"/>
    <col min="6912" max="6940" width="1.140625" style="26"/>
    <col min="6941" max="6941" width="7.42578125" style="26" bestFit="1" customWidth="1"/>
    <col min="6942" max="6991" width="1.140625" style="26"/>
    <col min="6992" max="6992" width="26.140625" style="26" customWidth="1"/>
    <col min="6993" max="7166" width="1.140625" style="26"/>
    <col min="7167" max="7167" width="7.42578125" style="26" bestFit="1" customWidth="1"/>
    <col min="7168" max="7196" width="1.140625" style="26"/>
    <col min="7197" max="7197" width="7.42578125" style="26" bestFit="1" customWidth="1"/>
    <col min="7198" max="7247" width="1.140625" style="26"/>
    <col min="7248" max="7248" width="26.140625" style="26" customWidth="1"/>
    <col min="7249" max="7422" width="1.140625" style="26"/>
    <col min="7423" max="7423" width="7.42578125" style="26" bestFit="1" customWidth="1"/>
    <col min="7424" max="7452" width="1.140625" style="26"/>
    <col min="7453" max="7453" width="7.42578125" style="26" bestFit="1" customWidth="1"/>
    <col min="7454" max="7503" width="1.140625" style="26"/>
    <col min="7504" max="7504" width="26.140625" style="26" customWidth="1"/>
    <col min="7505" max="7678" width="1.140625" style="26"/>
    <col min="7679" max="7679" width="7.42578125" style="26" bestFit="1" customWidth="1"/>
    <col min="7680" max="7708" width="1.140625" style="26"/>
    <col min="7709" max="7709" width="7.42578125" style="26" bestFit="1" customWidth="1"/>
    <col min="7710" max="7759" width="1.140625" style="26"/>
    <col min="7760" max="7760" width="26.140625" style="26" customWidth="1"/>
    <col min="7761" max="7934" width="1.140625" style="26"/>
    <col min="7935" max="7935" width="7.42578125" style="26" bestFit="1" customWidth="1"/>
    <col min="7936" max="7964" width="1.140625" style="26"/>
    <col min="7965" max="7965" width="7.42578125" style="26" bestFit="1" customWidth="1"/>
    <col min="7966" max="8015" width="1.140625" style="26"/>
    <col min="8016" max="8016" width="26.140625" style="26" customWidth="1"/>
    <col min="8017" max="8190" width="1.140625" style="26"/>
    <col min="8191" max="8191" width="7.42578125" style="26" bestFit="1" customWidth="1"/>
    <col min="8192" max="8220" width="1.140625" style="26"/>
    <col min="8221" max="8221" width="7.42578125" style="26" bestFit="1" customWidth="1"/>
    <col min="8222" max="8271" width="1.140625" style="26"/>
    <col min="8272" max="8272" width="26.140625" style="26" customWidth="1"/>
    <col min="8273" max="8446" width="1.140625" style="26"/>
    <col min="8447" max="8447" width="7.42578125" style="26" bestFit="1" customWidth="1"/>
    <col min="8448" max="8476" width="1.140625" style="26"/>
    <col min="8477" max="8477" width="7.42578125" style="26" bestFit="1" customWidth="1"/>
    <col min="8478" max="8527" width="1.140625" style="26"/>
    <col min="8528" max="8528" width="26.140625" style="26" customWidth="1"/>
    <col min="8529" max="8702" width="1.140625" style="26"/>
    <col min="8703" max="8703" width="7.42578125" style="26" bestFit="1" customWidth="1"/>
    <col min="8704" max="8732" width="1.140625" style="26"/>
    <col min="8733" max="8733" width="7.42578125" style="26" bestFit="1" customWidth="1"/>
    <col min="8734" max="8783" width="1.140625" style="26"/>
    <col min="8784" max="8784" width="26.140625" style="26" customWidth="1"/>
    <col min="8785" max="8958" width="1.140625" style="26"/>
    <col min="8959" max="8959" width="7.42578125" style="26" bestFit="1" customWidth="1"/>
    <col min="8960" max="8988" width="1.140625" style="26"/>
    <col min="8989" max="8989" width="7.42578125" style="26" bestFit="1" customWidth="1"/>
    <col min="8990" max="9039" width="1.140625" style="26"/>
    <col min="9040" max="9040" width="26.140625" style="26" customWidth="1"/>
    <col min="9041" max="9214" width="1.140625" style="26"/>
    <col min="9215" max="9215" width="7.42578125" style="26" bestFit="1" customWidth="1"/>
    <col min="9216" max="9244" width="1.140625" style="26"/>
    <col min="9245" max="9245" width="7.42578125" style="26" bestFit="1" customWidth="1"/>
    <col min="9246" max="9295" width="1.140625" style="26"/>
    <col min="9296" max="9296" width="26.140625" style="26" customWidth="1"/>
    <col min="9297" max="9470" width="1.140625" style="26"/>
    <col min="9471" max="9471" width="7.42578125" style="26" bestFit="1" customWidth="1"/>
    <col min="9472" max="9500" width="1.140625" style="26"/>
    <col min="9501" max="9501" width="7.42578125" style="26" bestFit="1" customWidth="1"/>
    <col min="9502" max="9551" width="1.140625" style="26"/>
    <col min="9552" max="9552" width="26.140625" style="26" customWidth="1"/>
    <col min="9553" max="9726" width="1.140625" style="26"/>
    <col min="9727" max="9727" width="7.42578125" style="26" bestFit="1" customWidth="1"/>
    <col min="9728" max="9756" width="1.140625" style="26"/>
    <col min="9757" max="9757" width="7.42578125" style="26" bestFit="1" customWidth="1"/>
    <col min="9758" max="9807" width="1.140625" style="26"/>
    <col min="9808" max="9808" width="26.140625" style="26" customWidth="1"/>
    <col min="9809" max="9982" width="1.140625" style="26"/>
    <col min="9983" max="9983" width="7.42578125" style="26" bestFit="1" customWidth="1"/>
    <col min="9984" max="10012" width="1.140625" style="26"/>
    <col min="10013" max="10013" width="7.42578125" style="26" bestFit="1" customWidth="1"/>
    <col min="10014" max="10063" width="1.140625" style="26"/>
    <col min="10064" max="10064" width="26.140625" style="26" customWidth="1"/>
    <col min="10065" max="10238" width="1.140625" style="26"/>
    <col min="10239" max="10239" width="7.42578125" style="26" bestFit="1" customWidth="1"/>
    <col min="10240" max="10268" width="1.140625" style="26"/>
    <col min="10269" max="10269" width="7.42578125" style="26" bestFit="1" customWidth="1"/>
    <col min="10270" max="10319" width="1.140625" style="26"/>
    <col min="10320" max="10320" width="26.140625" style="26" customWidth="1"/>
    <col min="10321" max="10494" width="1.140625" style="26"/>
    <col min="10495" max="10495" width="7.42578125" style="26" bestFit="1" customWidth="1"/>
    <col min="10496" max="10524" width="1.140625" style="26"/>
    <col min="10525" max="10525" width="7.42578125" style="26" bestFit="1" customWidth="1"/>
    <col min="10526" max="10575" width="1.140625" style="26"/>
    <col min="10576" max="10576" width="26.140625" style="26" customWidth="1"/>
    <col min="10577" max="10750" width="1.140625" style="26"/>
    <col min="10751" max="10751" width="7.42578125" style="26" bestFit="1" customWidth="1"/>
    <col min="10752" max="10780" width="1.140625" style="26"/>
    <col min="10781" max="10781" width="7.42578125" style="26" bestFit="1" customWidth="1"/>
    <col min="10782" max="10831" width="1.140625" style="26"/>
    <col min="10832" max="10832" width="26.140625" style="26" customWidth="1"/>
    <col min="10833" max="11006" width="1.140625" style="26"/>
    <col min="11007" max="11007" width="7.42578125" style="26" bestFit="1" customWidth="1"/>
    <col min="11008" max="11036" width="1.140625" style="26"/>
    <col min="11037" max="11037" width="7.42578125" style="26" bestFit="1" customWidth="1"/>
    <col min="11038" max="11087" width="1.140625" style="26"/>
    <col min="11088" max="11088" width="26.140625" style="26" customWidth="1"/>
    <col min="11089" max="11262" width="1.140625" style="26"/>
    <col min="11263" max="11263" width="7.42578125" style="26" bestFit="1" customWidth="1"/>
    <col min="11264" max="11292" width="1.140625" style="26"/>
    <col min="11293" max="11293" width="7.42578125" style="26" bestFit="1" customWidth="1"/>
    <col min="11294" max="11343" width="1.140625" style="26"/>
    <col min="11344" max="11344" width="26.140625" style="26" customWidth="1"/>
    <col min="11345" max="11518" width="1.140625" style="26"/>
    <col min="11519" max="11519" width="7.42578125" style="26" bestFit="1" customWidth="1"/>
    <col min="11520" max="11548" width="1.140625" style="26"/>
    <col min="11549" max="11549" width="7.42578125" style="26" bestFit="1" customWidth="1"/>
    <col min="11550" max="11599" width="1.140625" style="26"/>
    <col min="11600" max="11600" width="26.140625" style="26" customWidth="1"/>
    <col min="11601" max="11774" width="1.140625" style="26"/>
    <col min="11775" max="11775" width="7.42578125" style="26" bestFit="1" customWidth="1"/>
    <col min="11776" max="11804" width="1.140625" style="26"/>
    <col min="11805" max="11805" width="7.42578125" style="26" bestFit="1" customWidth="1"/>
    <col min="11806" max="11855" width="1.140625" style="26"/>
    <col min="11856" max="11856" width="26.140625" style="26" customWidth="1"/>
    <col min="11857" max="12030" width="1.140625" style="26"/>
    <col min="12031" max="12031" width="7.42578125" style="26" bestFit="1" customWidth="1"/>
    <col min="12032" max="12060" width="1.140625" style="26"/>
    <col min="12061" max="12061" width="7.42578125" style="26" bestFit="1" customWidth="1"/>
    <col min="12062" max="12111" width="1.140625" style="26"/>
    <col min="12112" max="12112" width="26.140625" style="26" customWidth="1"/>
    <col min="12113" max="12286" width="1.140625" style="26"/>
    <col min="12287" max="12287" width="7.42578125" style="26" bestFit="1" customWidth="1"/>
    <col min="12288" max="12316" width="1.140625" style="26"/>
    <col min="12317" max="12317" width="7.42578125" style="26" bestFit="1" customWidth="1"/>
    <col min="12318" max="12367" width="1.140625" style="26"/>
    <col min="12368" max="12368" width="26.140625" style="26" customWidth="1"/>
    <col min="12369" max="12542" width="1.140625" style="26"/>
    <col min="12543" max="12543" width="7.42578125" style="26" bestFit="1" customWidth="1"/>
    <col min="12544" max="12572" width="1.140625" style="26"/>
    <col min="12573" max="12573" width="7.42578125" style="26" bestFit="1" customWidth="1"/>
    <col min="12574" max="12623" width="1.140625" style="26"/>
    <col min="12624" max="12624" width="26.140625" style="26" customWidth="1"/>
    <col min="12625" max="12798" width="1.140625" style="26"/>
    <col min="12799" max="12799" width="7.42578125" style="26" bestFit="1" customWidth="1"/>
    <col min="12800" max="12828" width="1.140625" style="26"/>
    <col min="12829" max="12829" width="7.42578125" style="26" bestFit="1" customWidth="1"/>
    <col min="12830" max="12879" width="1.140625" style="26"/>
    <col min="12880" max="12880" width="26.140625" style="26" customWidth="1"/>
    <col min="12881" max="13054" width="1.140625" style="26"/>
    <col min="13055" max="13055" width="7.42578125" style="26" bestFit="1" customWidth="1"/>
    <col min="13056" max="13084" width="1.140625" style="26"/>
    <col min="13085" max="13085" width="7.42578125" style="26" bestFit="1" customWidth="1"/>
    <col min="13086" max="13135" width="1.140625" style="26"/>
    <col min="13136" max="13136" width="26.140625" style="26" customWidth="1"/>
    <col min="13137" max="13310" width="1.140625" style="26"/>
    <col min="13311" max="13311" width="7.42578125" style="26" bestFit="1" customWidth="1"/>
    <col min="13312" max="13340" width="1.140625" style="26"/>
    <col min="13341" max="13341" width="7.42578125" style="26" bestFit="1" customWidth="1"/>
    <col min="13342" max="13391" width="1.140625" style="26"/>
    <col min="13392" max="13392" width="26.140625" style="26" customWidth="1"/>
    <col min="13393" max="13566" width="1.140625" style="26"/>
    <col min="13567" max="13567" width="7.42578125" style="26" bestFit="1" customWidth="1"/>
    <col min="13568" max="13596" width="1.140625" style="26"/>
    <col min="13597" max="13597" width="7.42578125" style="26" bestFit="1" customWidth="1"/>
    <col min="13598" max="13647" width="1.140625" style="26"/>
    <col min="13648" max="13648" width="26.140625" style="26" customWidth="1"/>
    <col min="13649" max="13822" width="1.140625" style="26"/>
    <col min="13823" max="13823" width="7.42578125" style="26" bestFit="1" customWidth="1"/>
    <col min="13824" max="13852" width="1.140625" style="26"/>
    <col min="13853" max="13853" width="7.42578125" style="26" bestFit="1" customWidth="1"/>
    <col min="13854" max="13903" width="1.140625" style="26"/>
    <col min="13904" max="13904" width="26.140625" style="26" customWidth="1"/>
    <col min="13905" max="14078" width="1.140625" style="26"/>
    <col min="14079" max="14079" width="7.42578125" style="26" bestFit="1" customWidth="1"/>
    <col min="14080" max="14108" width="1.140625" style="26"/>
    <col min="14109" max="14109" width="7.42578125" style="26" bestFit="1" customWidth="1"/>
    <col min="14110" max="14159" width="1.140625" style="26"/>
    <col min="14160" max="14160" width="26.140625" style="26" customWidth="1"/>
    <col min="14161" max="14334" width="1.140625" style="26"/>
    <col min="14335" max="14335" width="7.42578125" style="26" bestFit="1" customWidth="1"/>
    <col min="14336" max="14364" width="1.140625" style="26"/>
    <col min="14365" max="14365" width="7.42578125" style="26" bestFit="1" customWidth="1"/>
    <col min="14366" max="14415" width="1.140625" style="26"/>
    <col min="14416" max="14416" width="26.140625" style="26" customWidth="1"/>
    <col min="14417" max="14590" width="1.140625" style="26"/>
    <col min="14591" max="14591" width="7.42578125" style="26" bestFit="1" customWidth="1"/>
    <col min="14592" max="14620" width="1.140625" style="26"/>
    <col min="14621" max="14621" width="7.42578125" style="26" bestFit="1" customWidth="1"/>
    <col min="14622" max="14671" width="1.140625" style="26"/>
    <col min="14672" max="14672" width="26.140625" style="26" customWidth="1"/>
    <col min="14673" max="14846" width="1.140625" style="26"/>
    <col min="14847" max="14847" width="7.42578125" style="26" bestFit="1" customWidth="1"/>
    <col min="14848" max="14876" width="1.140625" style="26"/>
    <col min="14877" max="14877" width="7.42578125" style="26" bestFit="1" customWidth="1"/>
    <col min="14878" max="14927" width="1.140625" style="26"/>
    <col min="14928" max="14928" width="26.140625" style="26" customWidth="1"/>
    <col min="14929" max="15102" width="1.140625" style="26"/>
    <col min="15103" max="15103" width="7.42578125" style="26" bestFit="1" customWidth="1"/>
    <col min="15104" max="15132" width="1.140625" style="26"/>
    <col min="15133" max="15133" width="7.42578125" style="26" bestFit="1" customWidth="1"/>
    <col min="15134" max="15183" width="1.140625" style="26"/>
    <col min="15184" max="15184" width="26.140625" style="26" customWidth="1"/>
    <col min="15185" max="15358" width="1.140625" style="26"/>
    <col min="15359" max="15359" width="7.42578125" style="26" bestFit="1" customWidth="1"/>
    <col min="15360" max="15388" width="1.140625" style="26"/>
    <col min="15389" max="15389" width="7.42578125" style="26" bestFit="1" customWidth="1"/>
    <col min="15390" max="15439" width="1.140625" style="26"/>
    <col min="15440" max="15440" width="26.140625" style="26" customWidth="1"/>
    <col min="15441" max="15614" width="1.140625" style="26"/>
    <col min="15615" max="15615" width="7.42578125" style="26" bestFit="1" customWidth="1"/>
    <col min="15616" max="15644" width="1.140625" style="26"/>
    <col min="15645" max="15645" width="7.42578125" style="26" bestFit="1" customWidth="1"/>
    <col min="15646" max="15695" width="1.140625" style="26"/>
    <col min="15696" max="15696" width="26.140625" style="26" customWidth="1"/>
    <col min="15697" max="15870" width="1.140625" style="26"/>
    <col min="15871" max="15871" width="7.42578125" style="26" bestFit="1" customWidth="1"/>
    <col min="15872" max="15900" width="1.140625" style="26"/>
    <col min="15901" max="15901" width="7.42578125" style="26" bestFit="1" customWidth="1"/>
    <col min="15902" max="15951" width="1.140625" style="26"/>
    <col min="15952" max="15952" width="26.140625" style="26" customWidth="1"/>
    <col min="15953" max="16126" width="1.140625" style="26"/>
    <col min="16127" max="16127" width="7.42578125" style="26" bestFit="1" customWidth="1"/>
    <col min="16128" max="16156" width="1.140625" style="26"/>
    <col min="16157" max="16157" width="7.42578125" style="26" bestFit="1" customWidth="1"/>
    <col min="16158" max="16207" width="1.140625" style="26"/>
    <col min="16208" max="16208" width="26.140625" style="26" customWidth="1"/>
    <col min="16209" max="16384" width="1.140625" style="26"/>
  </cols>
  <sheetData>
    <row r="1" spans="1:80" s="23" customFormat="1" ht="15.75" x14ac:dyDescent="0.25">
      <c r="A1" s="160" t="s">
        <v>350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23" customFormat="1" ht="15.75" x14ac:dyDescent="0.25">
      <c r="A3" s="160" t="s">
        <v>315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</row>
    <row r="4" spans="1:80" s="66" customFormat="1" ht="15.75" x14ac:dyDescent="0.25">
      <c r="A4" s="66" t="s">
        <v>113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256" t="s">
        <v>357</v>
      </c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</row>
    <row r="6" spans="1:80" x14ac:dyDescent="0.2">
      <c r="A6" s="154" t="s">
        <v>115</v>
      </c>
      <c r="B6" s="155"/>
      <c r="C6" s="155"/>
      <c r="D6" s="156"/>
      <c r="E6" s="154" t="s">
        <v>147</v>
      </c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6"/>
      <c r="AJ6" s="154" t="s">
        <v>149</v>
      </c>
      <c r="AK6" s="155"/>
      <c r="AL6" s="155"/>
      <c r="AM6" s="155"/>
      <c r="AN6" s="155"/>
      <c r="AO6" s="155"/>
      <c r="AP6" s="155"/>
      <c r="AQ6" s="155"/>
      <c r="AR6" s="155"/>
      <c r="AS6" s="155"/>
      <c r="AT6" s="156"/>
      <c r="AU6" s="154" t="s">
        <v>149</v>
      </c>
      <c r="AV6" s="155"/>
      <c r="AW6" s="155"/>
      <c r="AX6" s="155"/>
      <c r="AY6" s="155"/>
      <c r="AZ6" s="155"/>
      <c r="BA6" s="155"/>
      <c r="BB6" s="155"/>
      <c r="BC6" s="155"/>
      <c r="BD6" s="156"/>
      <c r="BE6" s="154" t="s">
        <v>204</v>
      </c>
      <c r="BF6" s="155"/>
      <c r="BG6" s="155"/>
      <c r="BH6" s="155"/>
      <c r="BI6" s="155"/>
      <c r="BJ6" s="155"/>
      <c r="BK6" s="155"/>
      <c r="BL6" s="155"/>
      <c r="BM6" s="155"/>
      <c r="BN6" s="155"/>
      <c r="BO6" s="156"/>
      <c r="BP6" s="154" t="s">
        <v>150</v>
      </c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6"/>
    </row>
    <row r="7" spans="1:80" x14ac:dyDescent="0.2">
      <c r="A7" s="151" t="s">
        <v>122</v>
      </c>
      <c r="B7" s="152"/>
      <c r="C7" s="152"/>
      <c r="D7" s="153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3"/>
      <c r="AJ7" s="151" t="s">
        <v>205</v>
      </c>
      <c r="AK7" s="152"/>
      <c r="AL7" s="152"/>
      <c r="AM7" s="152"/>
      <c r="AN7" s="152"/>
      <c r="AO7" s="152"/>
      <c r="AP7" s="152"/>
      <c r="AQ7" s="152"/>
      <c r="AR7" s="152"/>
      <c r="AS7" s="152"/>
      <c r="AT7" s="153"/>
      <c r="AU7" s="151" t="s">
        <v>206</v>
      </c>
      <c r="AV7" s="152"/>
      <c r="AW7" s="152"/>
      <c r="AX7" s="152"/>
      <c r="AY7" s="152"/>
      <c r="AZ7" s="152"/>
      <c r="BA7" s="152"/>
      <c r="BB7" s="152"/>
      <c r="BC7" s="152"/>
      <c r="BD7" s="153"/>
      <c r="BE7" s="151" t="s">
        <v>207</v>
      </c>
      <c r="BF7" s="152"/>
      <c r="BG7" s="152"/>
      <c r="BH7" s="152"/>
      <c r="BI7" s="152"/>
      <c r="BJ7" s="152"/>
      <c r="BK7" s="152"/>
      <c r="BL7" s="152"/>
      <c r="BM7" s="152"/>
      <c r="BN7" s="152"/>
      <c r="BO7" s="153"/>
      <c r="BP7" s="151" t="s">
        <v>154</v>
      </c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3"/>
    </row>
    <row r="8" spans="1:80" x14ac:dyDescent="0.2">
      <c r="A8" s="151"/>
      <c r="B8" s="152"/>
      <c r="C8" s="152"/>
      <c r="D8" s="153"/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3"/>
      <c r="AJ8" s="151"/>
      <c r="AK8" s="152"/>
      <c r="AL8" s="152"/>
      <c r="AM8" s="152"/>
      <c r="AN8" s="152"/>
      <c r="AO8" s="152"/>
      <c r="AP8" s="152"/>
      <c r="AQ8" s="152"/>
      <c r="AR8" s="152"/>
      <c r="AS8" s="152"/>
      <c r="AT8" s="153"/>
      <c r="AU8" s="151" t="s">
        <v>208</v>
      </c>
      <c r="AV8" s="152"/>
      <c r="AW8" s="152"/>
      <c r="AX8" s="152"/>
      <c r="AY8" s="152"/>
      <c r="AZ8" s="152"/>
      <c r="BA8" s="152"/>
      <c r="BB8" s="152"/>
      <c r="BC8" s="152"/>
      <c r="BD8" s="153"/>
      <c r="BE8" s="151" t="s">
        <v>157</v>
      </c>
      <c r="BF8" s="152"/>
      <c r="BG8" s="152"/>
      <c r="BH8" s="152"/>
      <c r="BI8" s="152"/>
      <c r="BJ8" s="152"/>
      <c r="BK8" s="152"/>
      <c r="BL8" s="152"/>
      <c r="BM8" s="152"/>
      <c r="BN8" s="152"/>
      <c r="BO8" s="153"/>
      <c r="BP8" s="151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3"/>
    </row>
    <row r="9" spans="1:80" x14ac:dyDescent="0.2">
      <c r="A9" s="177"/>
      <c r="B9" s="178"/>
      <c r="C9" s="178"/>
      <c r="D9" s="179"/>
      <c r="E9" s="177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9"/>
      <c r="AJ9" s="177"/>
      <c r="AK9" s="178"/>
      <c r="AL9" s="178"/>
      <c r="AM9" s="178"/>
      <c r="AN9" s="178"/>
      <c r="AO9" s="178"/>
      <c r="AP9" s="178"/>
      <c r="AQ9" s="178"/>
      <c r="AR9" s="178"/>
      <c r="AS9" s="178"/>
      <c r="AT9" s="179"/>
      <c r="AU9" s="177"/>
      <c r="AV9" s="178"/>
      <c r="AW9" s="178"/>
      <c r="AX9" s="178"/>
      <c r="AY9" s="178"/>
      <c r="AZ9" s="178"/>
      <c r="BA9" s="178"/>
      <c r="BB9" s="178"/>
      <c r="BC9" s="178"/>
      <c r="BD9" s="179"/>
      <c r="BE9" s="177"/>
      <c r="BF9" s="178"/>
      <c r="BG9" s="178"/>
      <c r="BH9" s="178"/>
      <c r="BI9" s="178"/>
      <c r="BJ9" s="178"/>
      <c r="BK9" s="178"/>
      <c r="BL9" s="178"/>
      <c r="BM9" s="178"/>
      <c r="BN9" s="178"/>
      <c r="BO9" s="179"/>
      <c r="BP9" s="177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9"/>
    </row>
    <row r="10" spans="1:80" x14ac:dyDescent="0.2">
      <c r="A10" s="177">
        <v>1</v>
      </c>
      <c r="B10" s="178"/>
      <c r="C10" s="178"/>
      <c r="D10" s="179"/>
      <c r="E10" s="177">
        <v>2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9"/>
      <c r="AJ10" s="177">
        <v>3</v>
      </c>
      <c r="AK10" s="178"/>
      <c r="AL10" s="178"/>
      <c r="AM10" s="178"/>
      <c r="AN10" s="178"/>
      <c r="AO10" s="178"/>
      <c r="AP10" s="178"/>
      <c r="AQ10" s="178"/>
      <c r="AR10" s="178"/>
      <c r="AS10" s="178"/>
      <c r="AT10" s="179"/>
      <c r="AU10" s="177">
        <v>4</v>
      </c>
      <c r="AV10" s="178"/>
      <c r="AW10" s="178"/>
      <c r="AX10" s="178"/>
      <c r="AY10" s="178"/>
      <c r="AZ10" s="178"/>
      <c r="BA10" s="178"/>
      <c r="BB10" s="178"/>
      <c r="BC10" s="178"/>
      <c r="BD10" s="179"/>
      <c r="BE10" s="177">
        <v>5</v>
      </c>
      <c r="BF10" s="178"/>
      <c r="BG10" s="178"/>
      <c r="BH10" s="178"/>
      <c r="BI10" s="178"/>
      <c r="BJ10" s="178"/>
      <c r="BK10" s="178"/>
      <c r="BL10" s="178"/>
      <c r="BM10" s="178"/>
      <c r="BN10" s="178"/>
      <c r="BO10" s="179"/>
      <c r="BP10" s="177">
        <v>6</v>
      </c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9"/>
    </row>
    <row r="11" spans="1:80" x14ac:dyDescent="0.2">
      <c r="A11" s="171">
        <v>1</v>
      </c>
      <c r="B11" s="172"/>
      <c r="C11" s="172"/>
      <c r="D11" s="173"/>
      <c r="E11" s="162" t="s">
        <v>316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4"/>
      <c r="AJ11" s="165"/>
      <c r="AK11" s="166"/>
      <c r="AL11" s="166"/>
      <c r="AM11" s="166"/>
      <c r="AN11" s="166"/>
      <c r="AO11" s="166"/>
      <c r="AP11" s="166"/>
      <c r="AQ11" s="166"/>
      <c r="AR11" s="166"/>
      <c r="AS11" s="166"/>
      <c r="AT11" s="167"/>
      <c r="AU11" s="165"/>
      <c r="AV11" s="166"/>
      <c r="AW11" s="166"/>
      <c r="AX11" s="166"/>
      <c r="AY11" s="166"/>
      <c r="AZ11" s="166"/>
      <c r="BA11" s="166"/>
      <c r="BB11" s="166"/>
      <c r="BC11" s="166"/>
      <c r="BD11" s="167"/>
      <c r="BE11" s="253"/>
      <c r="BF11" s="254"/>
      <c r="BG11" s="254"/>
      <c r="BH11" s="254"/>
      <c r="BI11" s="254"/>
      <c r="BJ11" s="254"/>
      <c r="BK11" s="254"/>
      <c r="BL11" s="254"/>
      <c r="BM11" s="254"/>
      <c r="BN11" s="254"/>
      <c r="BO11" s="255"/>
      <c r="BP11" s="253">
        <v>21000</v>
      </c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5"/>
    </row>
    <row r="12" spans="1:80" x14ac:dyDescent="0.2">
      <c r="A12" s="171">
        <v>2</v>
      </c>
      <c r="B12" s="172"/>
      <c r="C12" s="172"/>
      <c r="D12" s="173"/>
      <c r="E12" s="162" t="s">
        <v>317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4"/>
      <c r="AJ12" s="165"/>
      <c r="AK12" s="166"/>
      <c r="AL12" s="166"/>
      <c r="AM12" s="166"/>
      <c r="AN12" s="166"/>
      <c r="AO12" s="166"/>
      <c r="AP12" s="166"/>
      <c r="AQ12" s="166"/>
      <c r="AR12" s="166"/>
      <c r="AS12" s="166"/>
      <c r="AT12" s="167"/>
      <c r="AU12" s="165"/>
      <c r="AV12" s="166"/>
      <c r="AW12" s="166"/>
      <c r="AX12" s="166"/>
      <c r="AY12" s="166"/>
      <c r="AZ12" s="166"/>
      <c r="BA12" s="166"/>
      <c r="BB12" s="166"/>
      <c r="BC12" s="166"/>
      <c r="BD12" s="167"/>
      <c r="BE12" s="253"/>
      <c r="BF12" s="254"/>
      <c r="BG12" s="254"/>
      <c r="BH12" s="254"/>
      <c r="BI12" s="254"/>
      <c r="BJ12" s="254"/>
      <c r="BK12" s="254"/>
      <c r="BL12" s="254"/>
      <c r="BM12" s="254"/>
      <c r="BN12" s="254"/>
      <c r="BO12" s="255"/>
      <c r="BP12" s="253">
        <v>148000</v>
      </c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5"/>
    </row>
    <row r="13" spans="1:80" s="32" customFormat="1" x14ac:dyDescent="0.2">
      <c r="A13" s="186"/>
      <c r="B13" s="187"/>
      <c r="C13" s="187"/>
      <c r="D13" s="188"/>
      <c r="E13" s="183" t="s">
        <v>145</v>
      </c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5"/>
      <c r="AJ13" s="186" t="s">
        <v>22</v>
      </c>
      <c r="AK13" s="187"/>
      <c r="AL13" s="187"/>
      <c r="AM13" s="187"/>
      <c r="AN13" s="187"/>
      <c r="AO13" s="187"/>
      <c r="AP13" s="187"/>
      <c r="AQ13" s="187"/>
      <c r="AR13" s="187"/>
      <c r="AS13" s="187"/>
      <c r="AT13" s="188"/>
      <c r="AU13" s="186" t="s">
        <v>22</v>
      </c>
      <c r="AV13" s="187"/>
      <c r="AW13" s="187"/>
      <c r="AX13" s="187"/>
      <c r="AY13" s="187"/>
      <c r="AZ13" s="187"/>
      <c r="BA13" s="187"/>
      <c r="BB13" s="187"/>
      <c r="BC13" s="187"/>
      <c r="BD13" s="188"/>
      <c r="BE13" s="186" t="s">
        <v>22</v>
      </c>
      <c r="BF13" s="187"/>
      <c r="BG13" s="187"/>
      <c r="BH13" s="187"/>
      <c r="BI13" s="187"/>
      <c r="BJ13" s="187"/>
      <c r="BK13" s="187"/>
      <c r="BL13" s="187"/>
      <c r="BM13" s="187"/>
      <c r="BN13" s="187"/>
      <c r="BO13" s="188"/>
      <c r="BP13" s="250">
        <f>BP11+BP12</f>
        <v>169000</v>
      </c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2"/>
    </row>
    <row r="14" spans="1:80" s="22" customFormat="1" ht="15.75" x14ac:dyDescent="0.25">
      <c r="A14" s="38"/>
      <c r="B14" s="38"/>
      <c r="C14" s="38"/>
      <c r="D14" s="38"/>
    </row>
    <row r="15" spans="1:80" s="101" customFormat="1" ht="15.75" x14ac:dyDescent="0.25">
      <c r="A15" s="160" t="s">
        <v>315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</row>
    <row r="16" spans="1:80" s="101" customFormat="1" ht="15.75" x14ac:dyDescent="0.25">
      <c r="A16" s="101" t="s">
        <v>113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256" t="s">
        <v>423</v>
      </c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</row>
    <row r="18" spans="1:80" x14ac:dyDescent="0.2">
      <c r="A18" s="154" t="s">
        <v>115</v>
      </c>
      <c r="B18" s="155"/>
      <c r="C18" s="155"/>
      <c r="D18" s="156"/>
      <c r="E18" s="154" t="s">
        <v>147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6"/>
      <c r="AJ18" s="154" t="s">
        <v>149</v>
      </c>
      <c r="AK18" s="155"/>
      <c r="AL18" s="155"/>
      <c r="AM18" s="155"/>
      <c r="AN18" s="155"/>
      <c r="AO18" s="155"/>
      <c r="AP18" s="155"/>
      <c r="AQ18" s="155"/>
      <c r="AR18" s="155"/>
      <c r="AS18" s="155"/>
      <c r="AT18" s="156"/>
      <c r="AU18" s="154" t="s">
        <v>149</v>
      </c>
      <c r="AV18" s="155"/>
      <c r="AW18" s="155"/>
      <c r="AX18" s="155"/>
      <c r="AY18" s="155"/>
      <c r="AZ18" s="155"/>
      <c r="BA18" s="155"/>
      <c r="BB18" s="155"/>
      <c r="BC18" s="155"/>
      <c r="BD18" s="156"/>
      <c r="BE18" s="154" t="s">
        <v>204</v>
      </c>
      <c r="BF18" s="155"/>
      <c r="BG18" s="155"/>
      <c r="BH18" s="155"/>
      <c r="BI18" s="155"/>
      <c r="BJ18" s="155"/>
      <c r="BK18" s="155"/>
      <c r="BL18" s="155"/>
      <c r="BM18" s="155"/>
      <c r="BN18" s="155"/>
      <c r="BO18" s="156"/>
      <c r="BP18" s="154" t="s">
        <v>150</v>
      </c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6"/>
    </row>
    <row r="19" spans="1:80" x14ac:dyDescent="0.2">
      <c r="A19" s="151" t="s">
        <v>122</v>
      </c>
      <c r="B19" s="152"/>
      <c r="C19" s="152"/>
      <c r="D19" s="153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3"/>
      <c r="AJ19" s="151" t="s">
        <v>205</v>
      </c>
      <c r="AK19" s="152"/>
      <c r="AL19" s="152"/>
      <c r="AM19" s="152"/>
      <c r="AN19" s="152"/>
      <c r="AO19" s="152"/>
      <c r="AP19" s="152"/>
      <c r="AQ19" s="152"/>
      <c r="AR19" s="152"/>
      <c r="AS19" s="152"/>
      <c r="AT19" s="153"/>
      <c r="AU19" s="151" t="s">
        <v>206</v>
      </c>
      <c r="AV19" s="152"/>
      <c r="AW19" s="152"/>
      <c r="AX19" s="152"/>
      <c r="AY19" s="152"/>
      <c r="AZ19" s="152"/>
      <c r="BA19" s="152"/>
      <c r="BB19" s="152"/>
      <c r="BC19" s="152"/>
      <c r="BD19" s="153"/>
      <c r="BE19" s="151" t="s">
        <v>207</v>
      </c>
      <c r="BF19" s="152"/>
      <c r="BG19" s="152"/>
      <c r="BH19" s="152"/>
      <c r="BI19" s="152"/>
      <c r="BJ19" s="152"/>
      <c r="BK19" s="152"/>
      <c r="BL19" s="152"/>
      <c r="BM19" s="152"/>
      <c r="BN19" s="152"/>
      <c r="BO19" s="153"/>
      <c r="BP19" s="151" t="s">
        <v>154</v>
      </c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3"/>
    </row>
    <row r="20" spans="1:80" x14ac:dyDescent="0.2">
      <c r="A20" s="151"/>
      <c r="B20" s="152"/>
      <c r="C20" s="152"/>
      <c r="D20" s="153"/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3"/>
      <c r="AJ20" s="151"/>
      <c r="AK20" s="152"/>
      <c r="AL20" s="152"/>
      <c r="AM20" s="152"/>
      <c r="AN20" s="152"/>
      <c r="AO20" s="152"/>
      <c r="AP20" s="152"/>
      <c r="AQ20" s="152"/>
      <c r="AR20" s="152"/>
      <c r="AS20" s="152"/>
      <c r="AT20" s="153"/>
      <c r="AU20" s="151" t="s">
        <v>208</v>
      </c>
      <c r="AV20" s="152"/>
      <c r="AW20" s="152"/>
      <c r="AX20" s="152"/>
      <c r="AY20" s="152"/>
      <c r="AZ20" s="152"/>
      <c r="BA20" s="152"/>
      <c r="BB20" s="152"/>
      <c r="BC20" s="152"/>
      <c r="BD20" s="153"/>
      <c r="BE20" s="151" t="s">
        <v>157</v>
      </c>
      <c r="BF20" s="152"/>
      <c r="BG20" s="152"/>
      <c r="BH20" s="152"/>
      <c r="BI20" s="152"/>
      <c r="BJ20" s="152"/>
      <c r="BK20" s="152"/>
      <c r="BL20" s="152"/>
      <c r="BM20" s="152"/>
      <c r="BN20" s="152"/>
      <c r="BO20" s="153"/>
      <c r="BP20" s="151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3"/>
    </row>
    <row r="21" spans="1:80" x14ac:dyDescent="0.2">
      <c r="A21" s="177"/>
      <c r="B21" s="178"/>
      <c r="C21" s="178"/>
      <c r="D21" s="179"/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9"/>
      <c r="AJ21" s="177"/>
      <c r="AK21" s="178"/>
      <c r="AL21" s="178"/>
      <c r="AM21" s="178"/>
      <c r="AN21" s="178"/>
      <c r="AO21" s="178"/>
      <c r="AP21" s="178"/>
      <c r="AQ21" s="178"/>
      <c r="AR21" s="178"/>
      <c r="AS21" s="178"/>
      <c r="AT21" s="179"/>
      <c r="AU21" s="177"/>
      <c r="AV21" s="178"/>
      <c r="AW21" s="178"/>
      <c r="AX21" s="178"/>
      <c r="AY21" s="178"/>
      <c r="AZ21" s="178"/>
      <c r="BA21" s="178"/>
      <c r="BB21" s="178"/>
      <c r="BC21" s="178"/>
      <c r="BD21" s="179"/>
      <c r="BE21" s="177"/>
      <c r="BF21" s="178"/>
      <c r="BG21" s="178"/>
      <c r="BH21" s="178"/>
      <c r="BI21" s="178"/>
      <c r="BJ21" s="178"/>
      <c r="BK21" s="178"/>
      <c r="BL21" s="178"/>
      <c r="BM21" s="178"/>
      <c r="BN21" s="178"/>
      <c r="BO21" s="179"/>
      <c r="BP21" s="177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9"/>
    </row>
    <row r="22" spans="1:80" x14ac:dyDescent="0.2">
      <c r="A22" s="177">
        <v>1</v>
      </c>
      <c r="B22" s="178"/>
      <c r="C22" s="178"/>
      <c r="D22" s="179"/>
      <c r="E22" s="177">
        <v>2</v>
      </c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9"/>
      <c r="AJ22" s="177">
        <v>3</v>
      </c>
      <c r="AK22" s="178"/>
      <c r="AL22" s="178"/>
      <c r="AM22" s="178"/>
      <c r="AN22" s="178"/>
      <c r="AO22" s="178"/>
      <c r="AP22" s="178"/>
      <c r="AQ22" s="178"/>
      <c r="AR22" s="178"/>
      <c r="AS22" s="178"/>
      <c r="AT22" s="179"/>
      <c r="AU22" s="177">
        <v>4</v>
      </c>
      <c r="AV22" s="178"/>
      <c r="AW22" s="178"/>
      <c r="AX22" s="178"/>
      <c r="AY22" s="178"/>
      <c r="AZ22" s="178"/>
      <c r="BA22" s="178"/>
      <c r="BB22" s="178"/>
      <c r="BC22" s="178"/>
      <c r="BD22" s="179"/>
      <c r="BE22" s="177">
        <v>5</v>
      </c>
      <c r="BF22" s="178"/>
      <c r="BG22" s="178"/>
      <c r="BH22" s="178"/>
      <c r="BI22" s="178"/>
      <c r="BJ22" s="178"/>
      <c r="BK22" s="178"/>
      <c r="BL22" s="178"/>
      <c r="BM22" s="178"/>
      <c r="BN22" s="178"/>
      <c r="BO22" s="179"/>
      <c r="BP22" s="177">
        <v>6</v>
      </c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9"/>
    </row>
    <row r="23" spans="1:80" x14ac:dyDescent="0.2">
      <c r="A23" s="171">
        <v>1</v>
      </c>
      <c r="B23" s="172"/>
      <c r="C23" s="172"/>
      <c r="D23" s="173"/>
      <c r="E23" s="162" t="s">
        <v>316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4"/>
      <c r="AJ23" s="165"/>
      <c r="AK23" s="166"/>
      <c r="AL23" s="166"/>
      <c r="AM23" s="166"/>
      <c r="AN23" s="166"/>
      <c r="AO23" s="166"/>
      <c r="AP23" s="166"/>
      <c r="AQ23" s="166"/>
      <c r="AR23" s="166"/>
      <c r="AS23" s="166"/>
      <c r="AT23" s="167"/>
      <c r="AU23" s="165"/>
      <c r="AV23" s="166"/>
      <c r="AW23" s="166"/>
      <c r="AX23" s="166"/>
      <c r="AY23" s="166"/>
      <c r="AZ23" s="166"/>
      <c r="BA23" s="166"/>
      <c r="BB23" s="166"/>
      <c r="BC23" s="166"/>
      <c r="BD23" s="167"/>
      <c r="BE23" s="253"/>
      <c r="BF23" s="254"/>
      <c r="BG23" s="254"/>
      <c r="BH23" s="254"/>
      <c r="BI23" s="254"/>
      <c r="BJ23" s="254"/>
      <c r="BK23" s="254"/>
      <c r="BL23" s="254"/>
      <c r="BM23" s="254"/>
      <c r="BN23" s="254"/>
      <c r="BO23" s="255"/>
      <c r="BP23" s="253">
        <v>8099.18</v>
      </c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5"/>
    </row>
    <row r="24" spans="1:80" s="32" customFormat="1" x14ac:dyDescent="0.2">
      <c r="A24" s="186"/>
      <c r="B24" s="187"/>
      <c r="C24" s="187"/>
      <c r="D24" s="188"/>
      <c r="E24" s="183" t="s">
        <v>145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5"/>
      <c r="AJ24" s="186" t="s">
        <v>22</v>
      </c>
      <c r="AK24" s="187"/>
      <c r="AL24" s="187"/>
      <c r="AM24" s="187"/>
      <c r="AN24" s="187"/>
      <c r="AO24" s="187"/>
      <c r="AP24" s="187"/>
      <c r="AQ24" s="187"/>
      <c r="AR24" s="187"/>
      <c r="AS24" s="187"/>
      <c r="AT24" s="188"/>
      <c r="AU24" s="186" t="s">
        <v>22</v>
      </c>
      <c r="AV24" s="187"/>
      <c r="AW24" s="187"/>
      <c r="AX24" s="187"/>
      <c r="AY24" s="187"/>
      <c r="AZ24" s="187"/>
      <c r="BA24" s="187"/>
      <c r="BB24" s="187"/>
      <c r="BC24" s="187"/>
      <c r="BD24" s="188"/>
      <c r="BE24" s="186" t="s">
        <v>22</v>
      </c>
      <c r="BF24" s="187"/>
      <c r="BG24" s="187"/>
      <c r="BH24" s="187"/>
      <c r="BI24" s="187"/>
      <c r="BJ24" s="187"/>
      <c r="BK24" s="187"/>
      <c r="BL24" s="187"/>
      <c r="BM24" s="187"/>
      <c r="BN24" s="187"/>
      <c r="BO24" s="188"/>
      <c r="BP24" s="250">
        <f>BP23</f>
        <v>8099.18</v>
      </c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2"/>
    </row>
    <row r="25" spans="1:80" s="32" customFormat="1" x14ac:dyDescent="0.2">
      <c r="A25" s="75"/>
      <c r="B25" s="75"/>
      <c r="C25" s="75"/>
      <c r="D25" s="75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</row>
    <row r="26" spans="1:80" s="23" customFormat="1" ht="15.75" x14ac:dyDescent="0.25">
      <c r="A26" s="160" t="s">
        <v>318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</row>
    <row r="27" spans="1:80" s="66" customFormat="1" ht="15.75" x14ac:dyDescent="0.25">
      <c r="A27" s="66" t="s">
        <v>113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256" t="s">
        <v>358</v>
      </c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</row>
    <row r="29" spans="1:80" x14ac:dyDescent="0.2">
      <c r="A29" s="154" t="s">
        <v>115</v>
      </c>
      <c r="B29" s="155"/>
      <c r="C29" s="155"/>
      <c r="D29" s="156"/>
      <c r="E29" s="154" t="s">
        <v>18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6"/>
      <c r="AJ29" s="154" t="s">
        <v>159</v>
      </c>
      <c r="AK29" s="155"/>
      <c r="AL29" s="155"/>
      <c r="AM29" s="155"/>
      <c r="AN29" s="155"/>
      <c r="AO29" s="155"/>
      <c r="AP29" s="155"/>
      <c r="AQ29" s="155"/>
      <c r="AR29" s="155"/>
      <c r="AS29" s="155"/>
      <c r="AT29" s="156"/>
      <c r="AU29" s="154" t="s">
        <v>209</v>
      </c>
      <c r="AV29" s="155"/>
      <c r="AW29" s="155"/>
      <c r="AX29" s="155"/>
      <c r="AY29" s="155"/>
      <c r="AZ29" s="155"/>
      <c r="BA29" s="155"/>
      <c r="BB29" s="155"/>
      <c r="BC29" s="155"/>
      <c r="BD29" s="156"/>
      <c r="BE29" s="154" t="s">
        <v>210</v>
      </c>
      <c r="BF29" s="155"/>
      <c r="BG29" s="155"/>
      <c r="BH29" s="155"/>
      <c r="BI29" s="155"/>
      <c r="BJ29" s="155"/>
      <c r="BK29" s="155"/>
      <c r="BL29" s="155"/>
      <c r="BM29" s="155"/>
      <c r="BN29" s="155"/>
      <c r="BO29" s="156"/>
      <c r="BP29" s="154" t="s">
        <v>150</v>
      </c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6"/>
    </row>
    <row r="30" spans="1:80" x14ac:dyDescent="0.2">
      <c r="A30" s="151" t="s">
        <v>122</v>
      </c>
      <c r="B30" s="152"/>
      <c r="C30" s="152"/>
      <c r="D30" s="153"/>
      <c r="E30" s="151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3"/>
      <c r="AJ30" s="151" t="s">
        <v>211</v>
      </c>
      <c r="AK30" s="152"/>
      <c r="AL30" s="152"/>
      <c r="AM30" s="152"/>
      <c r="AN30" s="152"/>
      <c r="AO30" s="152"/>
      <c r="AP30" s="152"/>
      <c r="AQ30" s="152"/>
      <c r="AR30" s="152"/>
      <c r="AS30" s="152"/>
      <c r="AT30" s="153"/>
      <c r="AU30" s="151" t="s">
        <v>212</v>
      </c>
      <c r="AV30" s="152"/>
      <c r="AW30" s="152"/>
      <c r="AX30" s="152"/>
      <c r="AY30" s="152"/>
      <c r="AZ30" s="152"/>
      <c r="BA30" s="152"/>
      <c r="BB30" s="152"/>
      <c r="BC30" s="152"/>
      <c r="BD30" s="153"/>
      <c r="BE30" s="151" t="s">
        <v>213</v>
      </c>
      <c r="BF30" s="152"/>
      <c r="BG30" s="152"/>
      <c r="BH30" s="152"/>
      <c r="BI30" s="152"/>
      <c r="BJ30" s="152"/>
      <c r="BK30" s="152"/>
      <c r="BL30" s="152"/>
      <c r="BM30" s="152"/>
      <c r="BN30" s="152"/>
      <c r="BO30" s="153"/>
      <c r="BP30" s="151" t="s">
        <v>214</v>
      </c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3"/>
    </row>
    <row r="31" spans="1:80" x14ac:dyDescent="0.2">
      <c r="A31" s="151"/>
      <c r="B31" s="152"/>
      <c r="C31" s="152"/>
      <c r="D31" s="153"/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3"/>
      <c r="AJ31" s="151" t="s">
        <v>215</v>
      </c>
      <c r="AK31" s="152"/>
      <c r="AL31" s="152"/>
      <c r="AM31" s="152"/>
      <c r="AN31" s="152"/>
      <c r="AO31" s="152"/>
      <c r="AP31" s="152"/>
      <c r="AQ31" s="152"/>
      <c r="AR31" s="152"/>
      <c r="AS31" s="152"/>
      <c r="AT31" s="153"/>
      <c r="AU31" s="151" t="s">
        <v>216</v>
      </c>
      <c r="AV31" s="152"/>
      <c r="AW31" s="152"/>
      <c r="AX31" s="152"/>
      <c r="AY31" s="152"/>
      <c r="AZ31" s="152"/>
      <c r="BA31" s="152"/>
      <c r="BB31" s="152"/>
      <c r="BC31" s="152"/>
      <c r="BD31" s="153"/>
      <c r="BE31" s="151"/>
      <c r="BF31" s="152"/>
      <c r="BG31" s="152"/>
      <c r="BH31" s="152"/>
      <c r="BI31" s="152"/>
      <c r="BJ31" s="152"/>
      <c r="BK31" s="152"/>
      <c r="BL31" s="152"/>
      <c r="BM31" s="152"/>
      <c r="BN31" s="152"/>
      <c r="BO31" s="153"/>
      <c r="BP31" s="151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3"/>
    </row>
    <row r="32" spans="1:80" x14ac:dyDescent="0.2">
      <c r="A32" s="177"/>
      <c r="B32" s="178"/>
      <c r="C32" s="178"/>
      <c r="D32" s="179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9"/>
      <c r="AJ32" s="177"/>
      <c r="AK32" s="178"/>
      <c r="AL32" s="178"/>
      <c r="AM32" s="178"/>
      <c r="AN32" s="178"/>
      <c r="AO32" s="178"/>
      <c r="AP32" s="178"/>
      <c r="AQ32" s="178"/>
      <c r="AR32" s="178"/>
      <c r="AS32" s="178"/>
      <c r="AT32" s="179"/>
      <c r="AU32" s="177"/>
      <c r="AV32" s="178"/>
      <c r="AW32" s="178"/>
      <c r="AX32" s="178"/>
      <c r="AY32" s="178"/>
      <c r="AZ32" s="178"/>
      <c r="BA32" s="178"/>
      <c r="BB32" s="178"/>
      <c r="BC32" s="178"/>
      <c r="BD32" s="179"/>
      <c r="BE32" s="177"/>
      <c r="BF32" s="178"/>
      <c r="BG32" s="178"/>
      <c r="BH32" s="178"/>
      <c r="BI32" s="178"/>
      <c r="BJ32" s="178"/>
      <c r="BK32" s="178"/>
      <c r="BL32" s="178"/>
      <c r="BM32" s="178"/>
      <c r="BN32" s="178"/>
      <c r="BO32" s="179"/>
      <c r="BP32" s="177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9"/>
    </row>
    <row r="33" spans="1:80" x14ac:dyDescent="0.2">
      <c r="A33" s="177">
        <v>1</v>
      </c>
      <c r="B33" s="178"/>
      <c r="C33" s="178"/>
      <c r="D33" s="179"/>
      <c r="E33" s="177">
        <v>2</v>
      </c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9"/>
      <c r="AJ33" s="177">
        <v>4</v>
      </c>
      <c r="AK33" s="178"/>
      <c r="AL33" s="178"/>
      <c r="AM33" s="178"/>
      <c r="AN33" s="178"/>
      <c r="AO33" s="178"/>
      <c r="AP33" s="178"/>
      <c r="AQ33" s="178"/>
      <c r="AR33" s="178"/>
      <c r="AS33" s="178"/>
      <c r="AT33" s="179"/>
      <c r="AU33" s="177">
        <v>5</v>
      </c>
      <c r="AV33" s="178"/>
      <c r="AW33" s="178"/>
      <c r="AX33" s="178"/>
      <c r="AY33" s="178"/>
      <c r="AZ33" s="178"/>
      <c r="BA33" s="178"/>
      <c r="BB33" s="178"/>
      <c r="BC33" s="178"/>
      <c r="BD33" s="179"/>
      <c r="BE33" s="177">
        <v>6</v>
      </c>
      <c r="BF33" s="178"/>
      <c r="BG33" s="178"/>
      <c r="BH33" s="178"/>
      <c r="BI33" s="178"/>
      <c r="BJ33" s="178"/>
      <c r="BK33" s="178"/>
      <c r="BL33" s="178"/>
      <c r="BM33" s="178"/>
      <c r="BN33" s="178"/>
      <c r="BO33" s="179"/>
      <c r="BP33" s="177">
        <v>6</v>
      </c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9"/>
    </row>
    <row r="34" spans="1:80" x14ac:dyDescent="0.2">
      <c r="A34" s="171">
        <v>1</v>
      </c>
      <c r="B34" s="172"/>
      <c r="C34" s="172"/>
      <c r="D34" s="173"/>
      <c r="E34" s="162" t="s">
        <v>217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4"/>
      <c r="AJ34" s="165">
        <v>24</v>
      </c>
      <c r="AK34" s="166"/>
      <c r="AL34" s="166"/>
      <c r="AM34" s="166"/>
      <c r="AN34" s="166"/>
      <c r="AO34" s="166"/>
      <c r="AP34" s="166"/>
      <c r="AQ34" s="166"/>
      <c r="AR34" s="166"/>
      <c r="AS34" s="166"/>
      <c r="AT34" s="167"/>
      <c r="AU34" s="253">
        <f>BP34/AJ34/1000</f>
        <v>24.872499999999999</v>
      </c>
      <c r="AV34" s="254"/>
      <c r="AW34" s="254"/>
      <c r="AX34" s="254"/>
      <c r="AY34" s="254"/>
      <c r="AZ34" s="254"/>
      <c r="BA34" s="254"/>
      <c r="BB34" s="254"/>
      <c r="BC34" s="254"/>
      <c r="BD34" s="255"/>
      <c r="BE34" s="257"/>
      <c r="BF34" s="258"/>
      <c r="BG34" s="258"/>
      <c r="BH34" s="258"/>
      <c r="BI34" s="258"/>
      <c r="BJ34" s="258"/>
      <c r="BK34" s="258"/>
      <c r="BL34" s="258"/>
      <c r="BM34" s="258"/>
      <c r="BN34" s="258"/>
      <c r="BO34" s="259"/>
      <c r="BP34" s="253">
        <v>596940</v>
      </c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5"/>
    </row>
    <row r="35" spans="1:80" hidden="1" x14ac:dyDescent="0.2">
      <c r="A35" s="171">
        <v>1</v>
      </c>
      <c r="B35" s="172"/>
      <c r="C35" s="172"/>
      <c r="D35" s="173"/>
      <c r="E35" s="162" t="s">
        <v>218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4"/>
      <c r="AJ35" s="165"/>
      <c r="AK35" s="166"/>
      <c r="AL35" s="166"/>
      <c r="AM35" s="166"/>
      <c r="AN35" s="166"/>
      <c r="AO35" s="166"/>
      <c r="AP35" s="166"/>
      <c r="AQ35" s="166"/>
      <c r="AR35" s="166"/>
      <c r="AS35" s="166"/>
      <c r="AT35" s="167"/>
      <c r="AU35" s="253"/>
      <c r="AV35" s="254"/>
      <c r="AW35" s="254"/>
      <c r="AX35" s="254"/>
      <c r="AY35" s="254"/>
      <c r="AZ35" s="254"/>
      <c r="BA35" s="254"/>
      <c r="BB35" s="254"/>
      <c r="BC35" s="254"/>
      <c r="BD35" s="255"/>
      <c r="BE35" s="257"/>
      <c r="BF35" s="258"/>
      <c r="BG35" s="258"/>
      <c r="BH35" s="258"/>
      <c r="BI35" s="258"/>
      <c r="BJ35" s="258"/>
      <c r="BK35" s="258"/>
      <c r="BL35" s="258"/>
      <c r="BM35" s="258"/>
      <c r="BN35" s="258"/>
      <c r="BO35" s="259"/>
      <c r="BP35" s="253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5"/>
    </row>
    <row r="36" spans="1:80" x14ac:dyDescent="0.2">
      <c r="A36" s="171">
        <v>2</v>
      </c>
      <c r="B36" s="172"/>
      <c r="C36" s="172"/>
      <c r="D36" s="173"/>
      <c r="E36" s="162" t="s">
        <v>219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4"/>
      <c r="AJ36" s="165">
        <v>426</v>
      </c>
      <c r="AK36" s="166"/>
      <c r="AL36" s="166"/>
      <c r="AM36" s="166"/>
      <c r="AN36" s="166"/>
      <c r="AO36" s="166"/>
      <c r="AP36" s="166"/>
      <c r="AQ36" s="166"/>
      <c r="AR36" s="166"/>
      <c r="AS36" s="166"/>
      <c r="AT36" s="167"/>
      <c r="AU36" s="253">
        <f>BP36/AJ36</f>
        <v>325.97295774647893</v>
      </c>
      <c r="AV36" s="254"/>
      <c r="AW36" s="254"/>
      <c r="AX36" s="254"/>
      <c r="AY36" s="254"/>
      <c r="AZ36" s="254"/>
      <c r="BA36" s="254"/>
      <c r="BB36" s="254"/>
      <c r="BC36" s="254"/>
      <c r="BD36" s="255"/>
      <c r="BE36" s="257"/>
      <c r="BF36" s="258"/>
      <c r="BG36" s="258"/>
      <c r="BH36" s="258"/>
      <c r="BI36" s="258"/>
      <c r="BJ36" s="258"/>
      <c r="BK36" s="258"/>
      <c r="BL36" s="258"/>
      <c r="BM36" s="258"/>
      <c r="BN36" s="258"/>
      <c r="BO36" s="259"/>
      <c r="BP36" s="253">
        <v>138864.48000000001</v>
      </c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5"/>
    </row>
    <row r="37" spans="1:80" hidden="1" x14ac:dyDescent="0.2">
      <c r="A37" s="171">
        <v>3</v>
      </c>
      <c r="B37" s="172"/>
      <c r="C37" s="172"/>
      <c r="D37" s="173"/>
      <c r="E37" s="162" t="s">
        <v>220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4"/>
      <c r="AJ37" s="165"/>
      <c r="AK37" s="166"/>
      <c r="AL37" s="166"/>
      <c r="AM37" s="166"/>
      <c r="AN37" s="166"/>
      <c r="AO37" s="166"/>
      <c r="AP37" s="166"/>
      <c r="AQ37" s="166"/>
      <c r="AR37" s="166"/>
      <c r="AS37" s="166"/>
      <c r="AT37" s="167"/>
      <c r="AU37" s="253"/>
      <c r="AV37" s="254"/>
      <c r="AW37" s="254"/>
      <c r="AX37" s="254"/>
      <c r="AY37" s="254"/>
      <c r="AZ37" s="254"/>
      <c r="BA37" s="254"/>
      <c r="BB37" s="254"/>
      <c r="BC37" s="254"/>
      <c r="BD37" s="255"/>
      <c r="BE37" s="257"/>
      <c r="BF37" s="258"/>
      <c r="BG37" s="258"/>
      <c r="BH37" s="258"/>
      <c r="BI37" s="258"/>
      <c r="BJ37" s="258"/>
      <c r="BK37" s="258"/>
      <c r="BL37" s="258"/>
      <c r="BM37" s="258"/>
      <c r="BN37" s="258"/>
      <c r="BO37" s="259"/>
      <c r="BP37" s="253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5"/>
    </row>
    <row r="38" spans="1:80" ht="12" customHeight="1" x14ac:dyDescent="0.2">
      <c r="A38" s="171">
        <v>3</v>
      </c>
      <c r="B38" s="172"/>
      <c r="C38" s="172"/>
      <c r="D38" s="173"/>
      <c r="E38" s="162" t="s">
        <v>221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4"/>
      <c r="AJ38" s="165">
        <v>215</v>
      </c>
      <c r="AK38" s="166"/>
      <c r="AL38" s="166"/>
      <c r="AM38" s="166"/>
      <c r="AN38" s="166"/>
      <c r="AO38" s="166"/>
      <c r="AP38" s="166"/>
      <c r="AQ38" s="166"/>
      <c r="AR38" s="166"/>
      <c r="AS38" s="166"/>
      <c r="AT38" s="167"/>
      <c r="AU38" s="253">
        <f>BP38/AJ38</f>
        <v>8105.8222790697673</v>
      </c>
      <c r="AV38" s="254"/>
      <c r="AW38" s="254"/>
      <c r="AX38" s="254"/>
      <c r="AY38" s="254"/>
      <c r="AZ38" s="254"/>
      <c r="BA38" s="254"/>
      <c r="BB38" s="254"/>
      <c r="BC38" s="254"/>
      <c r="BD38" s="255"/>
      <c r="BE38" s="257"/>
      <c r="BF38" s="258"/>
      <c r="BG38" s="258"/>
      <c r="BH38" s="258"/>
      <c r="BI38" s="258"/>
      <c r="BJ38" s="258"/>
      <c r="BK38" s="258"/>
      <c r="BL38" s="258"/>
      <c r="BM38" s="258"/>
      <c r="BN38" s="258"/>
      <c r="BO38" s="259"/>
      <c r="BP38" s="253">
        <v>1742751.79</v>
      </c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5"/>
    </row>
    <row r="39" spans="1:80" x14ac:dyDescent="0.2">
      <c r="A39" s="171">
        <v>5</v>
      </c>
      <c r="B39" s="172"/>
      <c r="C39" s="172"/>
      <c r="D39" s="173"/>
      <c r="E39" s="162" t="s">
        <v>421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4"/>
      <c r="AJ39" s="165"/>
      <c r="AK39" s="166"/>
      <c r="AL39" s="166"/>
      <c r="AM39" s="166"/>
      <c r="AN39" s="166"/>
      <c r="AO39" s="166"/>
      <c r="AP39" s="166"/>
      <c r="AQ39" s="166"/>
      <c r="AR39" s="166"/>
      <c r="AS39" s="166"/>
      <c r="AT39" s="167"/>
      <c r="AU39" s="253"/>
      <c r="AV39" s="254"/>
      <c r="AW39" s="254"/>
      <c r="AX39" s="254"/>
      <c r="AY39" s="254"/>
      <c r="AZ39" s="254"/>
      <c r="BA39" s="254"/>
      <c r="BB39" s="254"/>
      <c r="BC39" s="254"/>
      <c r="BD39" s="255"/>
      <c r="BE39" s="257"/>
      <c r="BF39" s="258"/>
      <c r="BG39" s="258"/>
      <c r="BH39" s="258"/>
      <c r="BI39" s="258"/>
      <c r="BJ39" s="258"/>
      <c r="BK39" s="258"/>
      <c r="BL39" s="258"/>
      <c r="BM39" s="258"/>
      <c r="BN39" s="258"/>
      <c r="BO39" s="259"/>
      <c r="BP39" s="253">
        <v>84656.52</v>
      </c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5"/>
    </row>
    <row r="40" spans="1:80" s="32" customFormat="1" x14ac:dyDescent="0.2">
      <c r="A40" s="186"/>
      <c r="B40" s="187"/>
      <c r="C40" s="187"/>
      <c r="D40" s="188"/>
      <c r="E40" s="183" t="s">
        <v>145</v>
      </c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5"/>
      <c r="AJ40" s="186" t="s">
        <v>22</v>
      </c>
      <c r="AK40" s="187"/>
      <c r="AL40" s="187"/>
      <c r="AM40" s="187"/>
      <c r="AN40" s="187"/>
      <c r="AO40" s="187"/>
      <c r="AP40" s="187"/>
      <c r="AQ40" s="187"/>
      <c r="AR40" s="187"/>
      <c r="AS40" s="187"/>
      <c r="AT40" s="188"/>
      <c r="AU40" s="186" t="s">
        <v>22</v>
      </c>
      <c r="AV40" s="187"/>
      <c r="AW40" s="187"/>
      <c r="AX40" s="187"/>
      <c r="AY40" s="187"/>
      <c r="AZ40" s="187"/>
      <c r="BA40" s="187"/>
      <c r="BB40" s="187"/>
      <c r="BC40" s="187"/>
      <c r="BD40" s="188"/>
      <c r="BE40" s="186" t="s">
        <v>22</v>
      </c>
      <c r="BF40" s="187"/>
      <c r="BG40" s="187"/>
      <c r="BH40" s="187"/>
      <c r="BI40" s="187"/>
      <c r="BJ40" s="187"/>
      <c r="BK40" s="187"/>
      <c r="BL40" s="187"/>
      <c r="BM40" s="187"/>
      <c r="BN40" s="187"/>
      <c r="BO40" s="188"/>
      <c r="BP40" s="250">
        <f>SUM(BP34:CB39)</f>
        <v>2563212.79</v>
      </c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2"/>
    </row>
    <row r="41" spans="1:80" s="22" customFormat="1" ht="15.75" x14ac:dyDescent="0.25">
      <c r="A41" s="38"/>
      <c r="B41" s="38"/>
      <c r="C41" s="38"/>
      <c r="D41" s="38"/>
    </row>
    <row r="42" spans="1:80" s="22" customFormat="1" ht="15.75" x14ac:dyDescent="0.25">
      <c r="A42" s="38"/>
      <c r="B42" s="38"/>
      <c r="C42" s="38"/>
      <c r="D42" s="38"/>
    </row>
    <row r="43" spans="1:80" x14ac:dyDescent="0.2">
      <c r="E43" s="26" t="str">
        <f>'213'!K47</f>
        <v>Директор МАУСОШ №4 им. А.И.Миргородского</v>
      </c>
      <c r="BE43" s="26" t="str">
        <f>'213'!BF47</f>
        <v>Лазирская Г.В.</v>
      </c>
    </row>
  </sheetData>
  <mergeCells count="169">
    <mergeCell ref="A7:D7"/>
    <mergeCell ref="E7:AI7"/>
    <mergeCell ref="AJ7:AT7"/>
    <mergeCell ref="AU7:BD7"/>
    <mergeCell ref="BE7:BO7"/>
    <mergeCell ref="BP7:CB7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11:D11"/>
    <mergeCell ref="E11:AI11"/>
    <mergeCell ref="AJ11:AT11"/>
    <mergeCell ref="AU11:BD11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30:D30"/>
    <mergeCell ref="E30:AI30"/>
    <mergeCell ref="AJ30:AT30"/>
    <mergeCell ref="AU30:BD30"/>
    <mergeCell ref="BE30:BO30"/>
    <mergeCell ref="BP30:CB30"/>
    <mergeCell ref="A26:CB26"/>
    <mergeCell ref="A29:D29"/>
    <mergeCell ref="E29:AI29"/>
    <mergeCell ref="AJ29:AT29"/>
    <mergeCell ref="AU29:BD29"/>
    <mergeCell ref="BE29:BO29"/>
    <mergeCell ref="BP29:CB29"/>
    <mergeCell ref="S27:CB27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34:D34"/>
    <mergeCell ref="E34:AI34"/>
    <mergeCell ref="AJ34:AT34"/>
    <mergeCell ref="AU34:BD34"/>
    <mergeCell ref="BE34:BO34"/>
    <mergeCell ref="BP34:CB34"/>
    <mergeCell ref="A33:D33"/>
    <mergeCell ref="E33:AI33"/>
    <mergeCell ref="AJ33:AT33"/>
    <mergeCell ref="AU33:BD33"/>
    <mergeCell ref="BE33:BO33"/>
    <mergeCell ref="BP33:CB33"/>
    <mergeCell ref="A36:D36"/>
    <mergeCell ref="E36:AI36"/>
    <mergeCell ref="AJ36:AT36"/>
    <mergeCell ref="AU36:BD36"/>
    <mergeCell ref="BE36:BO36"/>
    <mergeCell ref="BP36:CB36"/>
    <mergeCell ref="A35:D35"/>
    <mergeCell ref="E35:AI35"/>
    <mergeCell ref="AJ35:AT35"/>
    <mergeCell ref="AU35:BD35"/>
    <mergeCell ref="BE35:BO35"/>
    <mergeCell ref="BP35:CB35"/>
    <mergeCell ref="A38:D38"/>
    <mergeCell ref="E38:AI38"/>
    <mergeCell ref="AJ38:AT38"/>
    <mergeCell ref="AU38:BD38"/>
    <mergeCell ref="BE38:BO38"/>
    <mergeCell ref="BP38:CB38"/>
    <mergeCell ref="A37:D37"/>
    <mergeCell ref="E37:AI37"/>
    <mergeCell ref="AJ37:AT37"/>
    <mergeCell ref="AU37:BD37"/>
    <mergeCell ref="BE37:BO37"/>
    <mergeCell ref="BP37:CB37"/>
    <mergeCell ref="A40:D40"/>
    <mergeCell ref="E40:AI40"/>
    <mergeCell ref="AJ40:AT40"/>
    <mergeCell ref="AU40:BD40"/>
    <mergeCell ref="BE40:BO40"/>
    <mergeCell ref="BP40:CB40"/>
    <mergeCell ref="A39:D39"/>
    <mergeCell ref="E39:AI39"/>
    <mergeCell ref="AJ39:AT39"/>
    <mergeCell ref="AU39:BD39"/>
    <mergeCell ref="BE39:BO39"/>
    <mergeCell ref="BP39:CB39"/>
    <mergeCell ref="A15:CB15"/>
    <mergeCell ref="S16:CB16"/>
    <mergeCell ref="A18:D18"/>
    <mergeCell ref="E18:AI18"/>
    <mergeCell ref="AJ18:AT18"/>
    <mergeCell ref="AU18:BD18"/>
    <mergeCell ref="BE18:BO18"/>
    <mergeCell ref="BP18:CB18"/>
    <mergeCell ref="A19:D19"/>
    <mergeCell ref="E19:AI19"/>
    <mergeCell ref="AJ19:AT19"/>
    <mergeCell ref="AU19:BD19"/>
    <mergeCell ref="BE19:BO19"/>
    <mergeCell ref="BP19:CB19"/>
    <mergeCell ref="A20:D20"/>
    <mergeCell ref="E20:AI20"/>
    <mergeCell ref="AJ20:AT20"/>
    <mergeCell ref="AU20:BD20"/>
    <mergeCell ref="BE20:BO20"/>
    <mergeCell ref="BP20:CB20"/>
    <mergeCell ref="A21:D21"/>
    <mergeCell ref="E21:AI21"/>
    <mergeCell ref="AJ21:AT21"/>
    <mergeCell ref="AU21:BD21"/>
    <mergeCell ref="BE21:BO21"/>
    <mergeCell ref="BP21:CB21"/>
    <mergeCell ref="A24:D24"/>
    <mergeCell ref="E24:AI24"/>
    <mergeCell ref="AJ24:AT24"/>
    <mergeCell ref="AU24:BD24"/>
    <mergeCell ref="BE24:BO24"/>
    <mergeCell ref="BP24:CB24"/>
    <mergeCell ref="A22:D22"/>
    <mergeCell ref="E22:AI22"/>
    <mergeCell ref="AJ22:AT22"/>
    <mergeCell ref="AU22:BD22"/>
    <mergeCell ref="BE22:BO22"/>
    <mergeCell ref="BP22:CB22"/>
    <mergeCell ref="A23:D23"/>
    <mergeCell ref="E23:AI23"/>
    <mergeCell ref="AJ23:AT23"/>
    <mergeCell ref="AU23:BD23"/>
    <mergeCell ref="BE23:BO23"/>
    <mergeCell ref="BP23:CB23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5"/>
  <sheetViews>
    <sheetView view="pageBreakPreview" topLeftCell="A26" zoomScaleSheetLayoutView="100" workbookViewId="0">
      <selection activeCell="A111" sqref="A111:XFD123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254" width="1.140625" style="26"/>
    <col min="255" max="255" width="7.42578125" style="26" bestFit="1" customWidth="1"/>
    <col min="256" max="284" width="1.140625" style="26"/>
    <col min="285" max="285" width="7.42578125" style="26" bestFit="1" customWidth="1"/>
    <col min="286" max="336" width="1.140625" style="26"/>
    <col min="337" max="337" width="22.140625" style="26" customWidth="1"/>
    <col min="338" max="510" width="1.140625" style="26"/>
    <col min="511" max="511" width="7.42578125" style="26" bestFit="1" customWidth="1"/>
    <col min="512" max="540" width="1.140625" style="26"/>
    <col min="541" max="541" width="7.42578125" style="26" bestFit="1" customWidth="1"/>
    <col min="542" max="592" width="1.140625" style="26"/>
    <col min="593" max="593" width="22.140625" style="26" customWidth="1"/>
    <col min="594" max="766" width="1.140625" style="26"/>
    <col min="767" max="767" width="7.42578125" style="26" bestFit="1" customWidth="1"/>
    <col min="768" max="796" width="1.140625" style="26"/>
    <col min="797" max="797" width="7.42578125" style="26" bestFit="1" customWidth="1"/>
    <col min="798" max="848" width="1.140625" style="26"/>
    <col min="849" max="849" width="22.140625" style="26" customWidth="1"/>
    <col min="850" max="1022" width="1.140625" style="26"/>
    <col min="1023" max="1023" width="7.42578125" style="26" bestFit="1" customWidth="1"/>
    <col min="1024" max="1052" width="1.140625" style="26"/>
    <col min="1053" max="1053" width="7.42578125" style="26" bestFit="1" customWidth="1"/>
    <col min="1054" max="1104" width="1.140625" style="26"/>
    <col min="1105" max="1105" width="22.140625" style="26" customWidth="1"/>
    <col min="1106" max="1278" width="1.140625" style="26"/>
    <col min="1279" max="1279" width="7.42578125" style="26" bestFit="1" customWidth="1"/>
    <col min="1280" max="1308" width="1.140625" style="26"/>
    <col min="1309" max="1309" width="7.42578125" style="26" bestFit="1" customWidth="1"/>
    <col min="1310" max="1360" width="1.140625" style="26"/>
    <col min="1361" max="1361" width="22.140625" style="26" customWidth="1"/>
    <col min="1362" max="1534" width="1.140625" style="26"/>
    <col min="1535" max="1535" width="7.42578125" style="26" bestFit="1" customWidth="1"/>
    <col min="1536" max="1564" width="1.140625" style="26"/>
    <col min="1565" max="1565" width="7.42578125" style="26" bestFit="1" customWidth="1"/>
    <col min="1566" max="1616" width="1.140625" style="26"/>
    <col min="1617" max="1617" width="22.140625" style="26" customWidth="1"/>
    <col min="1618" max="1790" width="1.140625" style="26"/>
    <col min="1791" max="1791" width="7.42578125" style="26" bestFit="1" customWidth="1"/>
    <col min="1792" max="1820" width="1.140625" style="26"/>
    <col min="1821" max="1821" width="7.42578125" style="26" bestFit="1" customWidth="1"/>
    <col min="1822" max="1872" width="1.140625" style="26"/>
    <col min="1873" max="1873" width="22.140625" style="26" customWidth="1"/>
    <col min="1874" max="2046" width="1.140625" style="26"/>
    <col min="2047" max="2047" width="7.42578125" style="26" bestFit="1" customWidth="1"/>
    <col min="2048" max="2076" width="1.140625" style="26"/>
    <col min="2077" max="2077" width="7.42578125" style="26" bestFit="1" customWidth="1"/>
    <col min="2078" max="2128" width="1.140625" style="26"/>
    <col min="2129" max="2129" width="22.140625" style="26" customWidth="1"/>
    <col min="2130" max="2302" width="1.140625" style="26"/>
    <col min="2303" max="2303" width="7.42578125" style="26" bestFit="1" customWidth="1"/>
    <col min="2304" max="2332" width="1.140625" style="26"/>
    <col min="2333" max="2333" width="7.42578125" style="26" bestFit="1" customWidth="1"/>
    <col min="2334" max="2384" width="1.140625" style="26"/>
    <col min="2385" max="2385" width="22.140625" style="26" customWidth="1"/>
    <col min="2386" max="2558" width="1.140625" style="26"/>
    <col min="2559" max="2559" width="7.42578125" style="26" bestFit="1" customWidth="1"/>
    <col min="2560" max="2588" width="1.140625" style="26"/>
    <col min="2589" max="2589" width="7.42578125" style="26" bestFit="1" customWidth="1"/>
    <col min="2590" max="2640" width="1.140625" style="26"/>
    <col min="2641" max="2641" width="22.140625" style="26" customWidth="1"/>
    <col min="2642" max="2814" width="1.140625" style="26"/>
    <col min="2815" max="2815" width="7.42578125" style="26" bestFit="1" customWidth="1"/>
    <col min="2816" max="2844" width="1.140625" style="26"/>
    <col min="2845" max="2845" width="7.42578125" style="26" bestFit="1" customWidth="1"/>
    <col min="2846" max="2896" width="1.140625" style="26"/>
    <col min="2897" max="2897" width="22.140625" style="26" customWidth="1"/>
    <col min="2898" max="3070" width="1.140625" style="26"/>
    <col min="3071" max="3071" width="7.42578125" style="26" bestFit="1" customWidth="1"/>
    <col min="3072" max="3100" width="1.140625" style="26"/>
    <col min="3101" max="3101" width="7.42578125" style="26" bestFit="1" customWidth="1"/>
    <col min="3102" max="3152" width="1.140625" style="26"/>
    <col min="3153" max="3153" width="22.140625" style="26" customWidth="1"/>
    <col min="3154" max="3326" width="1.140625" style="26"/>
    <col min="3327" max="3327" width="7.42578125" style="26" bestFit="1" customWidth="1"/>
    <col min="3328" max="3356" width="1.140625" style="26"/>
    <col min="3357" max="3357" width="7.42578125" style="26" bestFit="1" customWidth="1"/>
    <col min="3358" max="3408" width="1.140625" style="26"/>
    <col min="3409" max="3409" width="22.140625" style="26" customWidth="1"/>
    <col min="3410" max="3582" width="1.140625" style="26"/>
    <col min="3583" max="3583" width="7.42578125" style="26" bestFit="1" customWidth="1"/>
    <col min="3584" max="3612" width="1.140625" style="26"/>
    <col min="3613" max="3613" width="7.42578125" style="26" bestFit="1" customWidth="1"/>
    <col min="3614" max="3664" width="1.140625" style="26"/>
    <col min="3665" max="3665" width="22.140625" style="26" customWidth="1"/>
    <col min="3666" max="3838" width="1.140625" style="26"/>
    <col min="3839" max="3839" width="7.42578125" style="26" bestFit="1" customWidth="1"/>
    <col min="3840" max="3868" width="1.140625" style="26"/>
    <col min="3869" max="3869" width="7.42578125" style="26" bestFit="1" customWidth="1"/>
    <col min="3870" max="3920" width="1.140625" style="26"/>
    <col min="3921" max="3921" width="22.140625" style="26" customWidth="1"/>
    <col min="3922" max="4094" width="1.140625" style="26"/>
    <col min="4095" max="4095" width="7.42578125" style="26" bestFit="1" customWidth="1"/>
    <col min="4096" max="4124" width="1.140625" style="26"/>
    <col min="4125" max="4125" width="7.42578125" style="26" bestFit="1" customWidth="1"/>
    <col min="4126" max="4176" width="1.140625" style="26"/>
    <col min="4177" max="4177" width="22.140625" style="26" customWidth="1"/>
    <col min="4178" max="4350" width="1.140625" style="26"/>
    <col min="4351" max="4351" width="7.42578125" style="26" bestFit="1" customWidth="1"/>
    <col min="4352" max="4380" width="1.140625" style="26"/>
    <col min="4381" max="4381" width="7.42578125" style="26" bestFit="1" customWidth="1"/>
    <col min="4382" max="4432" width="1.140625" style="26"/>
    <col min="4433" max="4433" width="22.140625" style="26" customWidth="1"/>
    <col min="4434" max="4606" width="1.140625" style="26"/>
    <col min="4607" max="4607" width="7.42578125" style="26" bestFit="1" customWidth="1"/>
    <col min="4608" max="4636" width="1.140625" style="26"/>
    <col min="4637" max="4637" width="7.42578125" style="26" bestFit="1" customWidth="1"/>
    <col min="4638" max="4688" width="1.140625" style="26"/>
    <col min="4689" max="4689" width="22.140625" style="26" customWidth="1"/>
    <col min="4690" max="4862" width="1.140625" style="26"/>
    <col min="4863" max="4863" width="7.42578125" style="26" bestFit="1" customWidth="1"/>
    <col min="4864" max="4892" width="1.140625" style="26"/>
    <col min="4893" max="4893" width="7.42578125" style="26" bestFit="1" customWidth="1"/>
    <col min="4894" max="4944" width="1.140625" style="26"/>
    <col min="4945" max="4945" width="22.140625" style="26" customWidth="1"/>
    <col min="4946" max="5118" width="1.140625" style="26"/>
    <col min="5119" max="5119" width="7.42578125" style="26" bestFit="1" customWidth="1"/>
    <col min="5120" max="5148" width="1.140625" style="26"/>
    <col min="5149" max="5149" width="7.42578125" style="26" bestFit="1" customWidth="1"/>
    <col min="5150" max="5200" width="1.140625" style="26"/>
    <col min="5201" max="5201" width="22.140625" style="26" customWidth="1"/>
    <col min="5202" max="5374" width="1.140625" style="26"/>
    <col min="5375" max="5375" width="7.42578125" style="26" bestFit="1" customWidth="1"/>
    <col min="5376" max="5404" width="1.140625" style="26"/>
    <col min="5405" max="5405" width="7.42578125" style="26" bestFit="1" customWidth="1"/>
    <col min="5406" max="5456" width="1.140625" style="26"/>
    <col min="5457" max="5457" width="22.140625" style="26" customWidth="1"/>
    <col min="5458" max="5630" width="1.140625" style="26"/>
    <col min="5631" max="5631" width="7.42578125" style="26" bestFit="1" customWidth="1"/>
    <col min="5632" max="5660" width="1.140625" style="26"/>
    <col min="5661" max="5661" width="7.42578125" style="26" bestFit="1" customWidth="1"/>
    <col min="5662" max="5712" width="1.140625" style="26"/>
    <col min="5713" max="5713" width="22.140625" style="26" customWidth="1"/>
    <col min="5714" max="5886" width="1.140625" style="26"/>
    <col min="5887" max="5887" width="7.42578125" style="26" bestFit="1" customWidth="1"/>
    <col min="5888" max="5916" width="1.140625" style="26"/>
    <col min="5917" max="5917" width="7.42578125" style="26" bestFit="1" customWidth="1"/>
    <col min="5918" max="5968" width="1.140625" style="26"/>
    <col min="5969" max="5969" width="22.140625" style="26" customWidth="1"/>
    <col min="5970" max="6142" width="1.140625" style="26"/>
    <col min="6143" max="6143" width="7.42578125" style="26" bestFit="1" customWidth="1"/>
    <col min="6144" max="6172" width="1.140625" style="26"/>
    <col min="6173" max="6173" width="7.42578125" style="26" bestFit="1" customWidth="1"/>
    <col min="6174" max="6224" width="1.140625" style="26"/>
    <col min="6225" max="6225" width="22.140625" style="26" customWidth="1"/>
    <col min="6226" max="6398" width="1.140625" style="26"/>
    <col min="6399" max="6399" width="7.42578125" style="26" bestFit="1" customWidth="1"/>
    <col min="6400" max="6428" width="1.140625" style="26"/>
    <col min="6429" max="6429" width="7.42578125" style="26" bestFit="1" customWidth="1"/>
    <col min="6430" max="6480" width="1.140625" style="26"/>
    <col min="6481" max="6481" width="22.140625" style="26" customWidth="1"/>
    <col min="6482" max="6654" width="1.140625" style="26"/>
    <col min="6655" max="6655" width="7.42578125" style="26" bestFit="1" customWidth="1"/>
    <col min="6656" max="6684" width="1.140625" style="26"/>
    <col min="6685" max="6685" width="7.42578125" style="26" bestFit="1" customWidth="1"/>
    <col min="6686" max="6736" width="1.140625" style="26"/>
    <col min="6737" max="6737" width="22.140625" style="26" customWidth="1"/>
    <col min="6738" max="6910" width="1.140625" style="26"/>
    <col min="6911" max="6911" width="7.42578125" style="26" bestFit="1" customWidth="1"/>
    <col min="6912" max="6940" width="1.140625" style="26"/>
    <col min="6941" max="6941" width="7.42578125" style="26" bestFit="1" customWidth="1"/>
    <col min="6942" max="6992" width="1.140625" style="26"/>
    <col min="6993" max="6993" width="22.140625" style="26" customWidth="1"/>
    <col min="6994" max="7166" width="1.140625" style="26"/>
    <col min="7167" max="7167" width="7.42578125" style="26" bestFit="1" customWidth="1"/>
    <col min="7168" max="7196" width="1.140625" style="26"/>
    <col min="7197" max="7197" width="7.42578125" style="26" bestFit="1" customWidth="1"/>
    <col min="7198" max="7248" width="1.140625" style="26"/>
    <col min="7249" max="7249" width="22.140625" style="26" customWidth="1"/>
    <col min="7250" max="7422" width="1.140625" style="26"/>
    <col min="7423" max="7423" width="7.42578125" style="26" bestFit="1" customWidth="1"/>
    <col min="7424" max="7452" width="1.140625" style="26"/>
    <col min="7453" max="7453" width="7.42578125" style="26" bestFit="1" customWidth="1"/>
    <col min="7454" max="7504" width="1.140625" style="26"/>
    <col min="7505" max="7505" width="22.140625" style="26" customWidth="1"/>
    <col min="7506" max="7678" width="1.140625" style="26"/>
    <col min="7679" max="7679" width="7.42578125" style="26" bestFit="1" customWidth="1"/>
    <col min="7680" max="7708" width="1.140625" style="26"/>
    <col min="7709" max="7709" width="7.42578125" style="26" bestFit="1" customWidth="1"/>
    <col min="7710" max="7760" width="1.140625" style="26"/>
    <col min="7761" max="7761" width="22.140625" style="26" customWidth="1"/>
    <col min="7762" max="7934" width="1.140625" style="26"/>
    <col min="7935" max="7935" width="7.42578125" style="26" bestFit="1" customWidth="1"/>
    <col min="7936" max="7964" width="1.140625" style="26"/>
    <col min="7965" max="7965" width="7.42578125" style="26" bestFit="1" customWidth="1"/>
    <col min="7966" max="8016" width="1.140625" style="26"/>
    <col min="8017" max="8017" width="22.140625" style="26" customWidth="1"/>
    <col min="8018" max="8190" width="1.140625" style="26"/>
    <col min="8191" max="8191" width="7.42578125" style="26" bestFit="1" customWidth="1"/>
    <col min="8192" max="8220" width="1.140625" style="26"/>
    <col min="8221" max="8221" width="7.42578125" style="26" bestFit="1" customWidth="1"/>
    <col min="8222" max="8272" width="1.140625" style="26"/>
    <col min="8273" max="8273" width="22.140625" style="26" customWidth="1"/>
    <col min="8274" max="8446" width="1.140625" style="26"/>
    <col min="8447" max="8447" width="7.42578125" style="26" bestFit="1" customWidth="1"/>
    <col min="8448" max="8476" width="1.140625" style="26"/>
    <col min="8477" max="8477" width="7.42578125" style="26" bestFit="1" customWidth="1"/>
    <col min="8478" max="8528" width="1.140625" style="26"/>
    <col min="8529" max="8529" width="22.140625" style="26" customWidth="1"/>
    <col min="8530" max="8702" width="1.140625" style="26"/>
    <col min="8703" max="8703" width="7.42578125" style="26" bestFit="1" customWidth="1"/>
    <col min="8704" max="8732" width="1.140625" style="26"/>
    <col min="8733" max="8733" width="7.42578125" style="26" bestFit="1" customWidth="1"/>
    <col min="8734" max="8784" width="1.140625" style="26"/>
    <col min="8785" max="8785" width="22.140625" style="26" customWidth="1"/>
    <col min="8786" max="8958" width="1.140625" style="26"/>
    <col min="8959" max="8959" width="7.42578125" style="26" bestFit="1" customWidth="1"/>
    <col min="8960" max="8988" width="1.140625" style="26"/>
    <col min="8989" max="8989" width="7.42578125" style="26" bestFit="1" customWidth="1"/>
    <col min="8990" max="9040" width="1.140625" style="26"/>
    <col min="9041" max="9041" width="22.140625" style="26" customWidth="1"/>
    <col min="9042" max="9214" width="1.140625" style="26"/>
    <col min="9215" max="9215" width="7.42578125" style="26" bestFit="1" customWidth="1"/>
    <col min="9216" max="9244" width="1.140625" style="26"/>
    <col min="9245" max="9245" width="7.42578125" style="26" bestFit="1" customWidth="1"/>
    <col min="9246" max="9296" width="1.140625" style="26"/>
    <col min="9297" max="9297" width="22.140625" style="26" customWidth="1"/>
    <col min="9298" max="9470" width="1.140625" style="26"/>
    <col min="9471" max="9471" width="7.42578125" style="26" bestFit="1" customWidth="1"/>
    <col min="9472" max="9500" width="1.140625" style="26"/>
    <col min="9501" max="9501" width="7.42578125" style="26" bestFit="1" customWidth="1"/>
    <col min="9502" max="9552" width="1.140625" style="26"/>
    <col min="9553" max="9553" width="22.140625" style="26" customWidth="1"/>
    <col min="9554" max="9726" width="1.140625" style="26"/>
    <col min="9727" max="9727" width="7.42578125" style="26" bestFit="1" customWidth="1"/>
    <col min="9728" max="9756" width="1.140625" style="26"/>
    <col min="9757" max="9757" width="7.42578125" style="26" bestFit="1" customWidth="1"/>
    <col min="9758" max="9808" width="1.140625" style="26"/>
    <col min="9809" max="9809" width="22.140625" style="26" customWidth="1"/>
    <col min="9810" max="9982" width="1.140625" style="26"/>
    <col min="9983" max="9983" width="7.42578125" style="26" bestFit="1" customWidth="1"/>
    <col min="9984" max="10012" width="1.140625" style="26"/>
    <col min="10013" max="10013" width="7.42578125" style="26" bestFit="1" customWidth="1"/>
    <col min="10014" max="10064" width="1.140625" style="26"/>
    <col min="10065" max="10065" width="22.140625" style="26" customWidth="1"/>
    <col min="10066" max="10238" width="1.140625" style="26"/>
    <col min="10239" max="10239" width="7.42578125" style="26" bestFit="1" customWidth="1"/>
    <col min="10240" max="10268" width="1.140625" style="26"/>
    <col min="10269" max="10269" width="7.42578125" style="26" bestFit="1" customWidth="1"/>
    <col min="10270" max="10320" width="1.140625" style="26"/>
    <col min="10321" max="10321" width="22.140625" style="26" customWidth="1"/>
    <col min="10322" max="10494" width="1.140625" style="26"/>
    <col min="10495" max="10495" width="7.42578125" style="26" bestFit="1" customWidth="1"/>
    <col min="10496" max="10524" width="1.140625" style="26"/>
    <col min="10525" max="10525" width="7.42578125" style="26" bestFit="1" customWidth="1"/>
    <col min="10526" max="10576" width="1.140625" style="26"/>
    <col min="10577" max="10577" width="22.140625" style="26" customWidth="1"/>
    <col min="10578" max="10750" width="1.140625" style="26"/>
    <col min="10751" max="10751" width="7.42578125" style="26" bestFit="1" customWidth="1"/>
    <col min="10752" max="10780" width="1.140625" style="26"/>
    <col min="10781" max="10781" width="7.42578125" style="26" bestFit="1" customWidth="1"/>
    <col min="10782" max="10832" width="1.140625" style="26"/>
    <col min="10833" max="10833" width="22.140625" style="26" customWidth="1"/>
    <col min="10834" max="11006" width="1.140625" style="26"/>
    <col min="11007" max="11007" width="7.42578125" style="26" bestFit="1" customWidth="1"/>
    <col min="11008" max="11036" width="1.140625" style="26"/>
    <col min="11037" max="11037" width="7.42578125" style="26" bestFit="1" customWidth="1"/>
    <col min="11038" max="11088" width="1.140625" style="26"/>
    <col min="11089" max="11089" width="22.140625" style="26" customWidth="1"/>
    <col min="11090" max="11262" width="1.140625" style="26"/>
    <col min="11263" max="11263" width="7.42578125" style="26" bestFit="1" customWidth="1"/>
    <col min="11264" max="11292" width="1.140625" style="26"/>
    <col min="11293" max="11293" width="7.42578125" style="26" bestFit="1" customWidth="1"/>
    <col min="11294" max="11344" width="1.140625" style="26"/>
    <col min="11345" max="11345" width="22.140625" style="26" customWidth="1"/>
    <col min="11346" max="11518" width="1.140625" style="26"/>
    <col min="11519" max="11519" width="7.42578125" style="26" bestFit="1" customWidth="1"/>
    <col min="11520" max="11548" width="1.140625" style="26"/>
    <col min="11549" max="11549" width="7.42578125" style="26" bestFit="1" customWidth="1"/>
    <col min="11550" max="11600" width="1.140625" style="26"/>
    <col min="11601" max="11601" width="22.140625" style="26" customWidth="1"/>
    <col min="11602" max="11774" width="1.140625" style="26"/>
    <col min="11775" max="11775" width="7.42578125" style="26" bestFit="1" customWidth="1"/>
    <col min="11776" max="11804" width="1.140625" style="26"/>
    <col min="11805" max="11805" width="7.42578125" style="26" bestFit="1" customWidth="1"/>
    <col min="11806" max="11856" width="1.140625" style="26"/>
    <col min="11857" max="11857" width="22.140625" style="26" customWidth="1"/>
    <col min="11858" max="12030" width="1.140625" style="26"/>
    <col min="12031" max="12031" width="7.42578125" style="26" bestFit="1" customWidth="1"/>
    <col min="12032" max="12060" width="1.140625" style="26"/>
    <col min="12061" max="12061" width="7.42578125" style="26" bestFit="1" customWidth="1"/>
    <col min="12062" max="12112" width="1.140625" style="26"/>
    <col min="12113" max="12113" width="22.140625" style="26" customWidth="1"/>
    <col min="12114" max="12286" width="1.140625" style="26"/>
    <col min="12287" max="12287" width="7.42578125" style="26" bestFit="1" customWidth="1"/>
    <col min="12288" max="12316" width="1.140625" style="26"/>
    <col min="12317" max="12317" width="7.42578125" style="26" bestFit="1" customWidth="1"/>
    <col min="12318" max="12368" width="1.140625" style="26"/>
    <col min="12369" max="12369" width="22.140625" style="26" customWidth="1"/>
    <col min="12370" max="12542" width="1.140625" style="26"/>
    <col min="12543" max="12543" width="7.42578125" style="26" bestFit="1" customWidth="1"/>
    <col min="12544" max="12572" width="1.140625" style="26"/>
    <col min="12573" max="12573" width="7.42578125" style="26" bestFit="1" customWidth="1"/>
    <col min="12574" max="12624" width="1.140625" style="26"/>
    <col min="12625" max="12625" width="22.140625" style="26" customWidth="1"/>
    <col min="12626" max="12798" width="1.140625" style="26"/>
    <col min="12799" max="12799" width="7.42578125" style="26" bestFit="1" customWidth="1"/>
    <col min="12800" max="12828" width="1.140625" style="26"/>
    <col min="12829" max="12829" width="7.42578125" style="26" bestFit="1" customWidth="1"/>
    <col min="12830" max="12880" width="1.140625" style="26"/>
    <col min="12881" max="12881" width="22.140625" style="26" customWidth="1"/>
    <col min="12882" max="13054" width="1.140625" style="26"/>
    <col min="13055" max="13055" width="7.42578125" style="26" bestFit="1" customWidth="1"/>
    <col min="13056" max="13084" width="1.140625" style="26"/>
    <col min="13085" max="13085" width="7.42578125" style="26" bestFit="1" customWidth="1"/>
    <col min="13086" max="13136" width="1.140625" style="26"/>
    <col min="13137" max="13137" width="22.140625" style="26" customWidth="1"/>
    <col min="13138" max="13310" width="1.140625" style="26"/>
    <col min="13311" max="13311" width="7.42578125" style="26" bestFit="1" customWidth="1"/>
    <col min="13312" max="13340" width="1.140625" style="26"/>
    <col min="13341" max="13341" width="7.42578125" style="26" bestFit="1" customWidth="1"/>
    <col min="13342" max="13392" width="1.140625" style="26"/>
    <col min="13393" max="13393" width="22.140625" style="26" customWidth="1"/>
    <col min="13394" max="13566" width="1.140625" style="26"/>
    <col min="13567" max="13567" width="7.42578125" style="26" bestFit="1" customWidth="1"/>
    <col min="13568" max="13596" width="1.140625" style="26"/>
    <col min="13597" max="13597" width="7.42578125" style="26" bestFit="1" customWidth="1"/>
    <col min="13598" max="13648" width="1.140625" style="26"/>
    <col min="13649" max="13649" width="22.140625" style="26" customWidth="1"/>
    <col min="13650" max="13822" width="1.140625" style="26"/>
    <col min="13823" max="13823" width="7.42578125" style="26" bestFit="1" customWidth="1"/>
    <col min="13824" max="13852" width="1.140625" style="26"/>
    <col min="13853" max="13853" width="7.42578125" style="26" bestFit="1" customWidth="1"/>
    <col min="13854" max="13904" width="1.140625" style="26"/>
    <col min="13905" max="13905" width="22.140625" style="26" customWidth="1"/>
    <col min="13906" max="14078" width="1.140625" style="26"/>
    <col min="14079" max="14079" width="7.42578125" style="26" bestFit="1" customWidth="1"/>
    <col min="14080" max="14108" width="1.140625" style="26"/>
    <col min="14109" max="14109" width="7.42578125" style="26" bestFit="1" customWidth="1"/>
    <col min="14110" max="14160" width="1.140625" style="26"/>
    <col min="14161" max="14161" width="22.140625" style="26" customWidth="1"/>
    <col min="14162" max="14334" width="1.140625" style="26"/>
    <col min="14335" max="14335" width="7.42578125" style="26" bestFit="1" customWidth="1"/>
    <col min="14336" max="14364" width="1.140625" style="26"/>
    <col min="14365" max="14365" width="7.42578125" style="26" bestFit="1" customWidth="1"/>
    <col min="14366" max="14416" width="1.140625" style="26"/>
    <col min="14417" max="14417" width="22.140625" style="26" customWidth="1"/>
    <col min="14418" max="14590" width="1.140625" style="26"/>
    <col min="14591" max="14591" width="7.42578125" style="26" bestFit="1" customWidth="1"/>
    <col min="14592" max="14620" width="1.140625" style="26"/>
    <col min="14621" max="14621" width="7.42578125" style="26" bestFit="1" customWidth="1"/>
    <col min="14622" max="14672" width="1.140625" style="26"/>
    <col min="14673" max="14673" width="22.140625" style="26" customWidth="1"/>
    <col min="14674" max="14846" width="1.140625" style="26"/>
    <col min="14847" max="14847" width="7.42578125" style="26" bestFit="1" customWidth="1"/>
    <col min="14848" max="14876" width="1.140625" style="26"/>
    <col min="14877" max="14877" width="7.42578125" style="26" bestFit="1" customWidth="1"/>
    <col min="14878" max="14928" width="1.140625" style="26"/>
    <col min="14929" max="14929" width="22.140625" style="26" customWidth="1"/>
    <col min="14930" max="15102" width="1.140625" style="26"/>
    <col min="15103" max="15103" width="7.42578125" style="26" bestFit="1" customWidth="1"/>
    <col min="15104" max="15132" width="1.140625" style="26"/>
    <col min="15133" max="15133" width="7.42578125" style="26" bestFit="1" customWidth="1"/>
    <col min="15134" max="15184" width="1.140625" style="26"/>
    <col min="15185" max="15185" width="22.140625" style="26" customWidth="1"/>
    <col min="15186" max="15358" width="1.140625" style="26"/>
    <col min="15359" max="15359" width="7.42578125" style="26" bestFit="1" customWidth="1"/>
    <col min="15360" max="15388" width="1.140625" style="26"/>
    <col min="15389" max="15389" width="7.42578125" style="26" bestFit="1" customWidth="1"/>
    <col min="15390" max="15440" width="1.140625" style="26"/>
    <col min="15441" max="15441" width="22.140625" style="26" customWidth="1"/>
    <col min="15442" max="15614" width="1.140625" style="26"/>
    <col min="15615" max="15615" width="7.42578125" style="26" bestFit="1" customWidth="1"/>
    <col min="15616" max="15644" width="1.140625" style="26"/>
    <col min="15645" max="15645" width="7.42578125" style="26" bestFit="1" customWidth="1"/>
    <col min="15646" max="15696" width="1.140625" style="26"/>
    <col min="15697" max="15697" width="22.140625" style="26" customWidth="1"/>
    <col min="15698" max="15870" width="1.140625" style="26"/>
    <col min="15871" max="15871" width="7.42578125" style="26" bestFit="1" customWidth="1"/>
    <col min="15872" max="15900" width="1.140625" style="26"/>
    <col min="15901" max="15901" width="7.42578125" style="26" bestFit="1" customWidth="1"/>
    <col min="15902" max="15952" width="1.140625" style="26"/>
    <col min="15953" max="15953" width="22.140625" style="26" customWidth="1"/>
    <col min="15954" max="16126" width="1.140625" style="26"/>
    <col min="16127" max="16127" width="7.42578125" style="26" bestFit="1" customWidth="1"/>
    <col min="16128" max="16156" width="1.140625" style="26"/>
    <col min="16157" max="16157" width="7.42578125" style="26" bestFit="1" customWidth="1"/>
    <col min="16158" max="16208" width="1.140625" style="26"/>
    <col min="16209" max="16209" width="22.140625" style="26" customWidth="1"/>
    <col min="16210" max="16384" width="1.140625" style="26"/>
  </cols>
  <sheetData>
    <row r="1" spans="1:80" s="23" customFormat="1" ht="15.75" x14ac:dyDescent="0.25">
      <c r="A1" s="195" t="s">
        <v>351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</row>
    <row r="2" spans="1:80" s="23" customFormat="1" ht="15.75" x14ac:dyDescent="0.25"/>
    <row r="3" spans="1:80" s="23" customFormat="1" ht="15.75" x14ac:dyDescent="0.25">
      <c r="A3" s="23" t="s">
        <v>113</v>
      </c>
      <c r="S3" s="256" t="s">
        <v>359</v>
      </c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</row>
    <row r="4" spans="1:80" s="25" customFormat="1" ht="9.75" x14ac:dyDescent="0.2"/>
    <row r="5" spans="1:80" x14ac:dyDescent="0.2">
      <c r="A5" s="154" t="s">
        <v>115</v>
      </c>
      <c r="B5" s="155"/>
      <c r="C5" s="155"/>
      <c r="D5" s="156"/>
      <c r="E5" s="154" t="s">
        <v>147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6"/>
      <c r="AN5" s="154" t="s">
        <v>222</v>
      </c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6"/>
      <c r="BD5" s="154" t="s">
        <v>149</v>
      </c>
      <c r="BE5" s="155"/>
      <c r="BF5" s="155"/>
      <c r="BG5" s="155"/>
      <c r="BH5" s="155"/>
      <c r="BI5" s="155"/>
      <c r="BJ5" s="155"/>
      <c r="BK5" s="155"/>
      <c r="BL5" s="155"/>
      <c r="BM5" s="156"/>
      <c r="BN5" s="154" t="s">
        <v>204</v>
      </c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6"/>
    </row>
    <row r="6" spans="1:80" x14ac:dyDescent="0.2">
      <c r="A6" s="151" t="s">
        <v>122</v>
      </c>
      <c r="B6" s="152"/>
      <c r="C6" s="152"/>
      <c r="D6" s="153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3"/>
      <c r="AN6" s="151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3"/>
      <c r="BD6" s="151" t="s">
        <v>223</v>
      </c>
      <c r="BE6" s="152"/>
      <c r="BF6" s="152"/>
      <c r="BG6" s="152"/>
      <c r="BH6" s="152"/>
      <c r="BI6" s="152"/>
      <c r="BJ6" s="152"/>
      <c r="BK6" s="152"/>
      <c r="BL6" s="152"/>
      <c r="BM6" s="153"/>
      <c r="BN6" s="151" t="s">
        <v>224</v>
      </c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3"/>
    </row>
    <row r="7" spans="1:80" x14ac:dyDescent="0.2">
      <c r="A7" s="151"/>
      <c r="B7" s="152"/>
      <c r="C7" s="152"/>
      <c r="D7" s="153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3"/>
      <c r="AN7" s="151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3"/>
      <c r="BD7" s="151" t="s">
        <v>225</v>
      </c>
      <c r="BE7" s="152"/>
      <c r="BF7" s="152"/>
      <c r="BG7" s="152"/>
      <c r="BH7" s="152"/>
      <c r="BI7" s="152"/>
      <c r="BJ7" s="152"/>
      <c r="BK7" s="152"/>
      <c r="BL7" s="152"/>
      <c r="BM7" s="153"/>
      <c r="BN7" s="151" t="s">
        <v>157</v>
      </c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3"/>
    </row>
    <row r="8" spans="1:80" x14ac:dyDescent="0.2">
      <c r="A8" s="148">
        <v>1</v>
      </c>
      <c r="B8" s="149"/>
      <c r="C8" s="149"/>
      <c r="D8" s="150"/>
      <c r="E8" s="148">
        <v>2</v>
      </c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50"/>
      <c r="AN8" s="148">
        <v>3</v>
      </c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50"/>
      <c r="BD8" s="148">
        <v>4</v>
      </c>
      <c r="BE8" s="149"/>
      <c r="BF8" s="149"/>
      <c r="BG8" s="149"/>
      <c r="BH8" s="149"/>
      <c r="BI8" s="149"/>
      <c r="BJ8" s="149"/>
      <c r="BK8" s="149"/>
      <c r="BL8" s="149"/>
      <c r="BM8" s="150"/>
      <c r="BN8" s="148">
        <v>5</v>
      </c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50"/>
    </row>
    <row r="9" spans="1:80" hidden="1" x14ac:dyDescent="0.2">
      <c r="A9" s="162">
        <v>1</v>
      </c>
      <c r="B9" s="163"/>
      <c r="C9" s="163"/>
      <c r="D9" s="164"/>
      <c r="E9" s="273" t="s">
        <v>323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4"/>
      <c r="AN9" s="165" t="s">
        <v>389</v>
      </c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7"/>
      <c r="BD9" s="168">
        <v>12</v>
      </c>
      <c r="BE9" s="169"/>
      <c r="BF9" s="169"/>
      <c r="BG9" s="169"/>
      <c r="BH9" s="169"/>
      <c r="BI9" s="169"/>
      <c r="BJ9" s="169"/>
      <c r="BK9" s="169"/>
      <c r="BL9" s="169"/>
      <c r="BM9" s="170"/>
      <c r="BN9" s="274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6"/>
    </row>
    <row r="10" spans="1:80" x14ac:dyDescent="0.2">
      <c r="A10" s="162">
        <v>1</v>
      </c>
      <c r="B10" s="163"/>
      <c r="C10" s="163"/>
      <c r="D10" s="164"/>
      <c r="E10" s="273" t="s">
        <v>324</v>
      </c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N10" s="165" t="s">
        <v>389</v>
      </c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7"/>
      <c r="BD10" s="168">
        <v>4</v>
      </c>
      <c r="BE10" s="169"/>
      <c r="BF10" s="169"/>
      <c r="BG10" s="169"/>
      <c r="BH10" s="169"/>
      <c r="BI10" s="169"/>
      <c r="BJ10" s="169"/>
      <c r="BK10" s="169"/>
      <c r="BL10" s="169"/>
      <c r="BM10" s="170"/>
      <c r="BN10" s="274">
        <v>64445.95</v>
      </c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6"/>
    </row>
    <row r="11" spans="1:80" ht="12.75" customHeight="1" x14ac:dyDescent="0.2">
      <c r="A11" s="162">
        <v>2</v>
      </c>
      <c r="B11" s="163"/>
      <c r="C11" s="163"/>
      <c r="D11" s="164"/>
      <c r="E11" s="273" t="s">
        <v>325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4"/>
      <c r="AN11" s="165" t="s">
        <v>389</v>
      </c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7"/>
      <c r="BD11" s="168">
        <v>12</v>
      </c>
      <c r="BE11" s="169"/>
      <c r="BF11" s="169"/>
      <c r="BG11" s="169"/>
      <c r="BH11" s="169"/>
      <c r="BI11" s="169"/>
      <c r="BJ11" s="169"/>
      <c r="BK11" s="169"/>
      <c r="BL11" s="169"/>
      <c r="BM11" s="170"/>
      <c r="BN11" s="274">
        <v>19200</v>
      </c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6"/>
    </row>
    <row r="12" spans="1:80" x14ac:dyDescent="0.2">
      <c r="A12" s="162">
        <v>3</v>
      </c>
      <c r="B12" s="163"/>
      <c r="C12" s="163"/>
      <c r="D12" s="164"/>
      <c r="E12" s="273" t="s">
        <v>326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4"/>
      <c r="AN12" s="165" t="s">
        <v>389</v>
      </c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7"/>
      <c r="BD12" s="168">
        <v>1</v>
      </c>
      <c r="BE12" s="169"/>
      <c r="BF12" s="169"/>
      <c r="BG12" s="169"/>
      <c r="BH12" s="169"/>
      <c r="BI12" s="169"/>
      <c r="BJ12" s="169"/>
      <c r="BK12" s="169"/>
      <c r="BL12" s="169"/>
      <c r="BM12" s="170"/>
      <c r="BN12" s="274">
        <v>6300</v>
      </c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6"/>
    </row>
    <row r="13" spans="1:80" hidden="1" x14ac:dyDescent="0.2">
      <c r="A13" s="162">
        <v>5</v>
      </c>
      <c r="B13" s="163"/>
      <c r="C13" s="163"/>
      <c r="D13" s="164"/>
      <c r="E13" s="273" t="s">
        <v>377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4"/>
      <c r="AN13" s="165" t="s">
        <v>389</v>
      </c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7"/>
      <c r="BD13" s="168">
        <v>1</v>
      </c>
      <c r="BE13" s="169"/>
      <c r="BF13" s="169"/>
      <c r="BG13" s="169"/>
      <c r="BH13" s="169"/>
      <c r="BI13" s="169"/>
      <c r="BJ13" s="169"/>
      <c r="BK13" s="169"/>
      <c r="BL13" s="169"/>
      <c r="BM13" s="170"/>
      <c r="BN13" s="274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275"/>
      <c r="CB13" s="276"/>
    </row>
    <row r="14" spans="1:80" hidden="1" x14ac:dyDescent="0.2">
      <c r="A14" s="162">
        <v>6</v>
      </c>
      <c r="B14" s="163"/>
      <c r="C14" s="163"/>
      <c r="D14" s="164"/>
      <c r="E14" s="273" t="s">
        <v>394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4"/>
      <c r="AN14" s="165" t="s">
        <v>389</v>
      </c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7"/>
      <c r="BD14" s="168">
        <v>1</v>
      </c>
      <c r="BE14" s="169"/>
      <c r="BF14" s="169"/>
      <c r="BG14" s="169"/>
      <c r="BH14" s="169"/>
      <c r="BI14" s="169"/>
      <c r="BJ14" s="169"/>
      <c r="BK14" s="169"/>
      <c r="BL14" s="169"/>
      <c r="BM14" s="170"/>
      <c r="BN14" s="274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6"/>
    </row>
    <row r="15" spans="1:80" hidden="1" x14ac:dyDescent="0.2">
      <c r="A15" s="162">
        <v>7</v>
      </c>
      <c r="B15" s="163"/>
      <c r="C15" s="163"/>
      <c r="D15" s="164"/>
      <c r="E15" s="273" t="s">
        <v>392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4"/>
      <c r="AN15" s="165" t="s">
        <v>389</v>
      </c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7"/>
      <c r="BD15" s="168">
        <v>1</v>
      </c>
      <c r="BE15" s="169"/>
      <c r="BF15" s="169"/>
      <c r="BG15" s="169"/>
      <c r="BH15" s="169"/>
      <c r="BI15" s="169"/>
      <c r="BJ15" s="169"/>
      <c r="BK15" s="169"/>
      <c r="BL15" s="169"/>
      <c r="BM15" s="170"/>
      <c r="BN15" s="274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6"/>
    </row>
    <row r="16" spans="1:80" hidden="1" x14ac:dyDescent="0.2">
      <c r="A16" s="162">
        <v>8</v>
      </c>
      <c r="B16" s="163"/>
      <c r="C16" s="163"/>
      <c r="D16" s="164"/>
      <c r="E16" s="273" t="s">
        <v>393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4"/>
      <c r="AN16" s="165" t="s">
        <v>389</v>
      </c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7"/>
      <c r="BD16" s="168">
        <v>1</v>
      </c>
      <c r="BE16" s="169"/>
      <c r="BF16" s="169"/>
      <c r="BG16" s="169"/>
      <c r="BH16" s="169"/>
      <c r="BI16" s="169"/>
      <c r="BJ16" s="169"/>
      <c r="BK16" s="169"/>
      <c r="BL16" s="169"/>
      <c r="BM16" s="170"/>
      <c r="BN16" s="274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6"/>
    </row>
    <row r="17" spans="1:80" x14ac:dyDescent="0.2">
      <c r="A17" s="162">
        <v>4</v>
      </c>
      <c r="B17" s="163"/>
      <c r="C17" s="163"/>
      <c r="D17" s="164"/>
      <c r="E17" s="273" t="s">
        <v>395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4"/>
      <c r="AN17" s="165" t="s">
        <v>389</v>
      </c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7"/>
      <c r="BD17" s="168">
        <v>1</v>
      </c>
      <c r="BE17" s="169"/>
      <c r="BF17" s="169"/>
      <c r="BG17" s="169"/>
      <c r="BH17" s="169"/>
      <c r="BI17" s="169"/>
      <c r="BJ17" s="169"/>
      <c r="BK17" s="169"/>
      <c r="BL17" s="169"/>
      <c r="BM17" s="170"/>
      <c r="BN17" s="274">
        <v>15600</v>
      </c>
      <c r="BO17" s="275"/>
      <c r="BP17" s="275"/>
      <c r="BQ17" s="275"/>
      <c r="BR17" s="275"/>
      <c r="BS17" s="275"/>
      <c r="BT17" s="275"/>
      <c r="BU17" s="275"/>
      <c r="BV17" s="275"/>
      <c r="BW17" s="275"/>
      <c r="BX17" s="275"/>
      <c r="BY17" s="275"/>
      <c r="BZ17" s="275"/>
      <c r="CA17" s="275"/>
      <c r="CB17" s="276"/>
    </row>
    <row r="18" spans="1:80" x14ac:dyDescent="0.2">
      <c r="A18" s="162">
        <v>5</v>
      </c>
      <c r="B18" s="163"/>
      <c r="C18" s="163"/>
      <c r="D18" s="164"/>
      <c r="E18" s="273" t="s">
        <v>396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4"/>
      <c r="AN18" s="165" t="s">
        <v>389</v>
      </c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7"/>
      <c r="BD18" s="168">
        <v>1</v>
      </c>
      <c r="BE18" s="169"/>
      <c r="BF18" s="169"/>
      <c r="BG18" s="169"/>
      <c r="BH18" s="169"/>
      <c r="BI18" s="169"/>
      <c r="BJ18" s="169"/>
      <c r="BK18" s="169"/>
      <c r="BL18" s="169"/>
      <c r="BM18" s="170"/>
      <c r="BN18" s="274">
        <v>39887</v>
      </c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75"/>
      <c r="BZ18" s="275"/>
      <c r="CA18" s="275"/>
      <c r="CB18" s="276"/>
    </row>
    <row r="19" spans="1:80" x14ac:dyDescent="0.2">
      <c r="A19" s="162">
        <v>6</v>
      </c>
      <c r="B19" s="163"/>
      <c r="C19" s="163"/>
      <c r="D19" s="164"/>
      <c r="E19" s="273" t="s">
        <v>397</v>
      </c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4"/>
      <c r="AN19" s="165" t="s">
        <v>389</v>
      </c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7"/>
      <c r="BD19" s="168">
        <v>1</v>
      </c>
      <c r="BE19" s="169"/>
      <c r="BF19" s="169"/>
      <c r="BG19" s="169"/>
      <c r="BH19" s="169"/>
      <c r="BI19" s="169"/>
      <c r="BJ19" s="169"/>
      <c r="BK19" s="169"/>
      <c r="BL19" s="169"/>
      <c r="BM19" s="170"/>
      <c r="BN19" s="274">
        <v>30000</v>
      </c>
      <c r="BO19" s="275"/>
      <c r="BP19" s="275"/>
      <c r="BQ19" s="275"/>
      <c r="BR19" s="275"/>
      <c r="BS19" s="275"/>
      <c r="BT19" s="275"/>
      <c r="BU19" s="275"/>
      <c r="BV19" s="275"/>
      <c r="BW19" s="275"/>
      <c r="BX19" s="275"/>
      <c r="BY19" s="275"/>
      <c r="BZ19" s="275"/>
      <c r="CA19" s="275"/>
      <c r="CB19" s="276"/>
    </row>
    <row r="20" spans="1:80" s="32" customFormat="1" x14ac:dyDescent="0.2">
      <c r="A20" s="263"/>
      <c r="B20" s="264"/>
      <c r="C20" s="264"/>
      <c r="D20" s="265"/>
      <c r="E20" s="183" t="s">
        <v>145</v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5"/>
      <c r="AN20" s="186" t="s">
        <v>22</v>
      </c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8"/>
      <c r="BD20" s="196" t="s">
        <v>22</v>
      </c>
      <c r="BE20" s="197"/>
      <c r="BF20" s="197"/>
      <c r="BG20" s="197"/>
      <c r="BH20" s="197"/>
      <c r="BI20" s="197"/>
      <c r="BJ20" s="197"/>
      <c r="BK20" s="197"/>
      <c r="BL20" s="197"/>
      <c r="BM20" s="198"/>
      <c r="BN20" s="270">
        <f>SUM(BN9:CB19)</f>
        <v>175432.95</v>
      </c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2"/>
    </row>
    <row r="21" spans="1:80" s="22" customFormat="1" ht="15.75" x14ac:dyDescent="0.25"/>
    <row r="22" spans="1:80" s="23" customFormat="1" ht="15.75" x14ac:dyDescent="0.25">
      <c r="A22" s="160" t="s">
        <v>319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</row>
    <row r="23" spans="1:80" s="69" customFormat="1" ht="15.75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</row>
    <row r="24" spans="1:80" s="69" customFormat="1" ht="15.75" x14ac:dyDescent="0.25">
      <c r="A24" s="69" t="s">
        <v>113</v>
      </c>
      <c r="S24" s="256" t="s">
        <v>360</v>
      </c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</row>
    <row r="25" spans="1:80" s="25" customFormat="1" ht="9.7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</row>
    <row r="26" spans="1:80" x14ac:dyDescent="0.2">
      <c r="A26" s="154" t="s">
        <v>115</v>
      </c>
      <c r="B26" s="155"/>
      <c r="C26" s="155"/>
      <c r="D26" s="156"/>
      <c r="E26" s="154" t="s">
        <v>147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6"/>
      <c r="BD26" s="154" t="s">
        <v>149</v>
      </c>
      <c r="BE26" s="155"/>
      <c r="BF26" s="155"/>
      <c r="BG26" s="155"/>
      <c r="BH26" s="155"/>
      <c r="BI26" s="155"/>
      <c r="BJ26" s="155"/>
      <c r="BK26" s="155"/>
      <c r="BL26" s="155"/>
      <c r="BM26" s="156"/>
      <c r="BN26" s="154" t="s">
        <v>204</v>
      </c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6"/>
    </row>
    <row r="27" spans="1:80" x14ac:dyDescent="0.2">
      <c r="A27" s="151" t="s">
        <v>122</v>
      </c>
      <c r="B27" s="152"/>
      <c r="C27" s="152"/>
      <c r="D27" s="153"/>
      <c r="E27" s="151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3"/>
      <c r="BD27" s="151" t="s">
        <v>226</v>
      </c>
      <c r="BE27" s="152"/>
      <c r="BF27" s="152"/>
      <c r="BG27" s="152"/>
      <c r="BH27" s="152"/>
      <c r="BI27" s="152"/>
      <c r="BJ27" s="152"/>
      <c r="BK27" s="152"/>
      <c r="BL27" s="152"/>
      <c r="BM27" s="153"/>
      <c r="BN27" s="151" t="s">
        <v>227</v>
      </c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3"/>
    </row>
    <row r="28" spans="1:80" x14ac:dyDescent="0.2">
      <c r="A28" s="151"/>
      <c r="B28" s="152"/>
      <c r="C28" s="152"/>
      <c r="D28" s="153"/>
      <c r="E28" s="177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9"/>
      <c r="BD28" s="151"/>
      <c r="BE28" s="152"/>
      <c r="BF28" s="152"/>
      <c r="BG28" s="152"/>
      <c r="BH28" s="152"/>
      <c r="BI28" s="152"/>
      <c r="BJ28" s="152"/>
      <c r="BK28" s="152"/>
      <c r="BL28" s="152"/>
      <c r="BM28" s="153"/>
      <c r="BN28" s="151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3"/>
    </row>
    <row r="29" spans="1:80" x14ac:dyDescent="0.2">
      <c r="A29" s="148">
        <v>1</v>
      </c>
      <c r="B29" s="149"/>
      <c r="C29" s="149"/>
      <c r="D29" s="150"/>
      <c r="E29" s="148">
        <v>2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50"/>
      <c r="BD29" s="148">
        <v>3</v>
      </c>
      <c r="BE29" s="149"/>
      <c r="BF29" s="149"/>
      <c r="BG29" s="149"/>
      <c r="BH29" s="149"/>
      <c r="BI29" s="149"/>
      <c r="BJ29" s="149"/>
      <c r="BK29" s="149"/>
      <c r="BL29" s="149"/>
      <c r="BM29" s="150"/>
      <c r="BN29" s="148">
        <v>4</v>
      </c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50"/>
    </row>
    <row r="30" spans="1:80" x14ac:dyDescent="0.2">
      <c r="A30" s="162">
        <v>1</v>
      </c>
      <c r="B30" s="163"/>
      <c r="C30" s="163"/>
      <c r="D30" s="164"/>
      <c r="E30" s="266" t="s">
        <v>327</v>
      </c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6"/>
      <c r="BD30" s="168">
        <v>1</v>
      </c>
      <c r="BE30" s="169"/>
      <c r="BF30" s="169"/>
      <c r="BG30" s="169"/>
      <c r="BH30" s="169"/>
      <c r="BI30" s="169"/>
      <c r="BJ30" s="169"/>
      <c r="BK30" s="169"/>
      <c r="BL30" s="169"/>
      <c r="BM30" s="170"/>
      <c r="BN30" s="267">
        <v>16816.439999999999</v>
      </c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9"/>
    </row>
    <row r="31" spans="1:80" hidden="1" x14ac:dyDescent="0.2">
      <c r="A31" s="162">
        <v>2</v>
      </c>
      <c r="B31" s="163"/>
      <c r="C31" s="163"/>
      <c r="D31" s="164"/>
      <c r="E31" s="266" t="s">
        <v>375</v>
      </c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6"/>
      <c r="BD31" s="168">
        <v>1</v>
      </c>
      <c r="BE31" s="169"/>
      <c r="BF31" s="169"/>
      <c r="BG31" s="169"/>
      <c r="BH31" s="169"/>
      <c r="BI31" s="169"/>
      <c r="BJ31" s="169"/>
      <c r="BK31" s="169"/>
      <c r="BL31" s="169"/>
      <c r="BM31" s="170"/>
      <c r="BN31" s="267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9"/>
    </row>
    <row r="32" spans="1:80" hidden="1" x14ac:dyDescent="0.2">
      <c r="A32" s="162">
        <v>3</v>
      </c>
      <c r="B32" s="163"/>
      <c r="C32" s="163"/>
      <c r="D32" s="164"/>
      <c r="E32" s="266" t="s">
        <v>328</v>
      </c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6"/>
      <c r="BD32" s="168">
        <v>2</v>
      </c>
      <c r="BE32" s="169"/>
      <c r="BF32" s="169"/>
      <c r="BG32" s="169"/>
      <c r="BH32" s="169"/>
      <c r="BI32" s="169"/>
      <c r="BJ32" s="169"/>
      <c r="BK32" s="169"/>
      <c r="BL32" s="169"/>
      <c r="BM32" s="170"/>
      <c r="BN32" s="260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2"/>
    </row>
    <row r="33" spans="1:80" hidden="1" x14ac:dyDescent="0.2">
      <c r="A33" s="162">
        <v>4</v>
      </c>
      <c r="B33" s="163"/>
      <c r="C33" s="163"/>
      <c r="D33" s="164"/>
      <c r="E33" s="266" t="s">
        <v>376</v>
      </c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6"/>
      <c r="BD33" s="168">
        <v>2</v>
      </c>
      <c r="BE33" s="169"/>
      <c r="BF33" s="169"/>
      <c r="BG33" s="169"/>
      <c r="BH33" s="169"/>
      <c r="BI33" s="169"/>
      <c r="BJ33" s="169"/>
      <c r="BK33" s="169"/>
      <c r="BL33" s="169"/>
      <c r="BM33" s="170"/>
      <c r="BN33" s="260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2"/>
    </row>
    <row r="34" spans="1:80" hidden="1" x14ac:dyDescent="0.2">
      <c r="A34" s="162">
        <v>5</v>
      </c>
      <c r="B34" s="163"/>
      <c r="C34" s="163"/>
      <c r="D34" s="164"/>
      <c r="E34" s="234" t="s">
        <v>329</v>
      </c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6"/>
      <c r="BD34" s="168">
        <v>1</v>
      </c>
      <c r="BE34" s="169"/>
      <c r="BF34" s="169"/>
      <c r="BG34" s="169"/>
      <c r="BH34" s="169"/>
      <c r="BI34" s="169"/>
      <c r="BJ34" s="169"/>
      <c r="BK34" s="169"/>
      <c r="BL34" s="169"/>
      <c r="BM34" s="170"/>
      <c r="BN34" s="260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2"/>
    </row>
    <row r="35" spans="1:80" x14ac:dyDescent="0.2">
      <c r="A35" s="162">
        <v>2</v>
      </c>
      <c r="B35" s="163"/>
      <c r="C35" s="163"/>
      <c r="D35" s="164"/>
      <c r="E35" s="234" t="s">
        <v>412</v>
      </c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6"/>
      <c r="BD35" s="168">
        <v>1</v>
      </c>
      <c r="BE35" s="169"/>
      <c r="BF35" s="169"/>
      <c r="BG35" s="169"/>
      <c r="BH35" s="169"/>
      <c r="BI35" s="169"/>
      <c r="BJ35" s="169"/>
      <c r="BK35" s="169"/>
      <c r="BL35" s="169"/>
      <c r="BM35" s="170"/>
      <c r="BN35" s="260">
        <v>3500</v>
      </c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2"/>
    </row>
    <row r="36" spans="1:80" s="32" customFormat="1" x14ac:dyDescent="0.2">
      <c r="A36" s="263"/>
      <c r="B36" s="264"/>
      <c r="C36" s="264"/>
      <c r="D36" s="265"/>
      <c r="E36" s="183" t="s">
        <v>145</v>
      </c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5"/>
      <c r="BD36" s="196" t="s">
        <v>22</v>
      </c>
      <c r="BE36" s="197"/>
      <c r="BF36" s="197"/>
      <c r="BG36" s="197"/>
      <c r="BH36" s="197"/>
      <c r="BI36" s="197"/>
      <c r="BJ36" s="197"/>
      <c r="BK36" s="197"/>
      <c r="BL36" s="197"/>
      <c r="BM36" s="198"/>
      <c r="BN36" s="250">
        <f>SUM(BN30:CB35)</f>
        <v>20316.439999999999</v>
      </c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2"/>
    </row>
    <row r="37" spans="1:80" s="32" customFormat="1" x14ac:dyDescent="0.2">
      <c r="A37" s="74"/>
      <c r="B37" s="74"/>
      <c r="C37" s="74"/>
      <c r="D37" s="7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</row>
    <row r="38" spans="1:80" s="69" customFormat="1" ht="15.75" x14ac:dyDescent="0.25">
      <c r="A38" s="69" t="s">
        <v>113</v>
      </c>
      <c r="S38" s="256" t="s">
        <v>365</v>
      </c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</row>
    <row r="39" spans="1:80" s="25" customFormat="1" ht="9.7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</row>
    <row r="40" spans="1:80" x14ac:dyDescent="0.2">
      <c r="A40" s="154" t="s">
        <v>115</v>
      </c>
      <c r="B40" s="155"/>
      <c r="C40" s="155"/>
      <c r="D40" s="156"/>
      <c r="E40" s="154" t="s">
        <v>147</v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6"/>
      <c r="BD40" s="154" t="s">
        <v>149</v>
      </c>
      <c r="BE40" s="155"/>
      <c r="BF40" s="155"/>
      <c r="BG40" s="155"/>
      <c r="BH40" s="155"/>
      <c r="BI40" s="155"/>
      <c r="BJ40" s="155"/>
      <c r="BK40" s="155"/>
      <c r="BL40" s="155"/>
      <c r="BM40" s="156"/>
      <c r="BN40" s="154" t="s">
        <v>204</v>
      </c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6"/>
    </row>
    <row r="41" spans="1:80" x14ac:dyDescent="0.2">
      <c r="A41" s="151" t="s">
        <v>122</v>
      </c>
      <c r="B41" s="152"/>
      <c r="C41" s="152"/>
      <c r="D41" s="153"/>
      <c r="E41" s="151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3"/>
      <c r="BD41" s="151" t="s">
        <v>226</v>
      </c>
      <c r="BE41" s="152"/>
      <c r="BF41" s="152"/>
      <c r="BG41" s="152"/>
      <c r="BH41" s="152"/>
      <c r="BI41" s="152"/>
      <c r="BJ41" s="152"/>
      <c r="BK41" s="152"/>
      <c r="BL41" s="152"/>
      <c r="BM41" s="153"/>
      <c r="BN41" s="151" t="s">
        <v>227</v>
      </c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3"/>
    </row>
    <row r="42" spans="1:80" x14ac:dyDescent="0.2">
      <c r="A42" s="151"/>
      <c r="B42" s="152"/>
      <c r="C42" s="152"/>
      <c r="D42" s="153"/>
      <c r="E42" s="177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9"/>
      <c r="BD42" s="151"/>
      <c r="BE42" s="152"/>
      <c r="BF42" s="152"/>
      <c r="BG42" s="152"/>
      <c r="BH42" s="152"/>
      <c r="BI42" s="152"/>
      <c r="BJ42" s="152"/>
      <c r="BK42" s="152"/>
      <c r="BL42" s="152"/>
      <c r="BM42" s="153"/>
      <c r="BN42" s="151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3"/>
    </row>
    <row r="43" spans="1:80" x14ac:dyDescent="0.2">
      <c r="A43" s="148">
        <v>1</v>
      </c>
      <c r="B43" s="149"/>
      <c r="C43" s="149"/>
      <c r="D43" s="150"/>
      <c r="E43" s="148">
        <v>2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50"/>
      <c r="BD43" s="148">
        <v>3</v>
      </c>
      <c r="BE43" s="149"/>
      <c r="BF43" s="149"/>
      <c r="BG43" s="149"/>
      <c r="BH43" s="149"/>
      <c r="BI43" s="149"/>
      <c r="BJ43" s="149"/>
      <c r="BK43" s="149"/>
      <c r="BL43" s="149"/>
      <c r="BM43" s="150"/>
      <c r="BN43" s="148">
        <v>4</v>
      </c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50"/>
    </row>
    <row r="44" spans="1:80" x14ac:dyDescent="0.2">
      <c r="A44" s="162">
        <v>1</v>
      </c>
      <c r="B44" s="163"/>
      <c r="C44" s="163"/>
      <c r="D44" s="164"/>
      <c r="E44" s="266" t="s">
        <v>375</v>
      </c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6"/>
      <c r="BD44" s="168">
        <v>1</v>
      </c>
      <c r="BE44" s="169"/>
      <c r="BF44" s="169"/>
      <c r="BG44" s="169"/>
      <c r="BH44" s="169"/>
      <c r="BI44" s="169"/>
      <c r="BJ44" s="169"/>
      <c r="BK44" s="169"/>
      <c r="BL44" s="169"/>
      <c r="BM44" s="170"/>
      <c r="BN44" s="267">
        <v>80000</v>
      </c>
      <c r="BO44" s="268"/>
      <c r="BP44" s="268"/>
      <c r="BQ44" s="268"/>
      <c r="BR44" s="268"/>
      <c r="BS44" s="268"/>
      <c r="BT44" s="268"/>
      <c r="BU44" s="268"/>
      <c r="BV44" s="268"/>
      <c r="BW44" s="268"/>
      <c r="BX44" s="268"/>
      <c r="BY44" s="268"/>
      <c r="BZ44" s="268"/>
      <c r="CA44" s="268"/>
      <c r="CB44" s="269"/>
    </row>
    <row r="45" spans="1:80" x14ac:dyDescent="0.2">
      <c r="A45" s="162">
        <v>2</v>
      </c>
      <c r="B45" s="163"/>
      <c r="C45" s="163"/>
      <c r="D45" s="164"/>
      <c r="E45" s="266" t="s">
        <v>390</v>
      </c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6"/>
      <c r="BD45" s="168">
        <v>1</v>
      </c>
      <c r="BE45" s="169"/>
      <c r="BF45" s="169"/>
      <c r="BG45" s="169"/>
      <c r="BH45" s="169"/>
      <c r="BI45" s="169"/>
      <c r="BJ45" s="169"/>
      <c r="BK45" s="169"/>
      <c r="BL45" s="169"/>
      <c r="BM45" s="170"/>
      <c r="BN45" s="267">
        <v>8000</v>
      </c>
      <c r="BO45" s="268"/>
      <c r="BP45" s="268"/>
      <c r="BQ45" s="268"/>
      <c r="BR45" s="268"/>
      <c r="BS45" s="268"/>
      <c r="BT45" s="268"/>
      <c r="BU45" s="268"/>
      <c r="BV45" s="268"/>
      <c r="BW45" s="268"/>
      <c r="BX45" s="268"/>
      <c r="BY45" s="268"/>
      <c r="BZ45" s="268"/>
      <c r="CA45" s="268"/>
      <c r="CB45" s="269"/>
    </row>
    <row r="46" spans="1:80" x14ac:dyDescent="0.2">
      <c r="A46" s="162">
        <v>3</v>
      </c>
      <c r="B46" s="163"/>
      <c r="C46" s="163"/>
      <c r="D46" s="164"/>
      <c r="E46" s="266" t="s">
        <v>391</v>
      </c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6"/>
      <c r="BD46" s="168">
        <v>1</v>
      </c>
      <c r="BE46" s="169"/>
      <c r="BF46" s="169"/>
      <c r="BG46" s="169"/>
      <c r="BH46" s="169"/>
      <c r="BI46" s="169"/>
      <c r="BJ46" s="169"/>
      <c r="BK46" s="169"/>
      <c r="BL46" s="169"/>
      <c r="BM46" s="170"/>
      <c r="BN46" s="260">
        <v>31000</v>
      </c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2"/>
    </row>
    <row r="47" spans="1:80" x14ac:dyDescent="0.2">
      <c r="A47" s="162">
        <v>4</v>
      </c>
      <c r="B47" s="163"/>
      <c r="C47" s="163"/>
      <c r="D47" s="164"/>
      <c r="E47" s="234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6"/>
      <c r="BD47" s="168"/>
      <c r="BE47" s="169"/>
      <c r="BF47" s="169"/>
      <c r="BG47" s="169"/>
      <c r="BH47" s="169"/>
      <c r="BI47" s="169"/>
      <c r="BJ47" s="169"/>
      <c r="BK47" s="169"/>
      <c r="BL47" s="169"/>
      <c r="BM47" s="170"/>
      <c r="BN47" s="260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2"/>
    </row>
    <row r="48" spans="1:80" hidden="1" x14ac:dyDescent="0.2">
      <c r="A48" s="162">
        <v>5</v>
      </c>
      <c r="B48" s="163"/>
      <c r="C48" s="163"/>
      <c r="D48" s="164"/>
      <c r="E48" s="234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6"/>
      <c r="BD48" s="168"/>
      <c r="BE48" s="169"/>
      <c r="BF48" s="169"/>
      <c r="BG48" s="169"/>
      <c r="BH48" s="169"/>
      <c r="BI48" s="169"/>
      <c r="BJ48" s="169"/>
      <c r="BK48" s="169"/>
      <c r="BL48" s="169"/>
      <c r="BM48" s="170"/>
      <c r="BN48" s="260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2"/>
    </row>
    <row r="49" spans="1:80" hidden="1" x14ac:dyDescent="0.2">
      <c r="A49" s="162">
        <v>6</v>
      </c>
      <c r="B49" s="163"/>
      <c r="C49" s="163"/>
      <c r="D49" s="164"/>
      <c r="E49" s="234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6"/>
      <c r="BD49" s="168"/>
      <c r="BE49" s="169"/>
      <c r="BF49" s="169"/>
      <c r="BG49" s="169"/>
      <c r="BH49" s="169"/>
      <c r="BI49" s="169"/>
      <c r="BJ49" s="169"/>
      <c r="BK49" s="169"/>
      <c r="BL49" s="169"/>
      <c r="BM49" s="170"/>
      <c r="BN49" s="260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2"/>
    </row>
    <row r="50" spans="1:80" hidden="1" x14ac:dyDescent="0.2">
      <c r="A50" s="162">
        <v>7</v>
      </c>
      <c r="B50" s="163"/>
      <c r="C50" s="163"/>
      <c r="D50" s="164"/>
      <c r="E50" s="234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6"/>
      <c r="BD50" s="168"/>
      <c r="BE50" s="169"/>
      <c r="BF50" s="169"/>
      <c r="BG50" s="169"/>
      <c r="BH50" s="169"/>
      <c r="BI50" s="169"/>
      <c r="BJ50" s="169"/>
      <c r="BK50" s="169"/>
      <c r="BL50" s="169"/>
      <c r="BM50" s="170"/>
      <c r="BN50" s="260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2"/>
    </row>
    <row r="51" spans="1:80" hidden="1" x14ac:dyDescent="0.2">
      <c r="A51" s="162">
        <v>8</v>
      </c>
      <c r="B51" s="163"/>
      <c r="C51" s="163"/>
      <c r="D51" s="164"/>
      <c r="E51" s="234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6"/>
      <c r="BD51" s="168"/>
      <c r="BE51" s="169"/>
      <c r="BF51" s="169"/>
      <c r="BG51" s="169"/>
      <c r="BH51" s="169"/>
      <c r="BI51" s="169"/>
      <c r="BJ51" s="169"/>
      <c r="BK51" s="169"/>
      <c r="BL51" s="169"/>
      <c r="BM51" s="170"/>
      <c r="BN51" s="260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/>
      <c r="BY51" s="261"/>
      <c r="BZ51" s="261"/>
      <c r="CA51" s="261"/>
      <c r="CB51" s="262"/>
    </row>
    <row r="52" spans="1:80" s="32" customFormat="1" x14ac:dyDescent="0.2">
      <c r="A52" s="263"/>
      <c r="B52" s="264"/>
      <c r="C52" s="264"/>
      <c r="D52" s="265"/>
      <c r="E52" s="183" t="s">
        <v>145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5"/>
      <c r="BD52" s="196" t="s">
        <v>22</v>
      </c>
      <c r="BE52" s="197"/>
      <c r="BF52" s="197"/>
      <c r="BG52" s="197"/>
      <c r="BH52" s="197"/>
      <c r="BI52" s="197"/>
      <c r="BJ52" s="197"/>
      <c r="BK52" s="197"/>
      <c r="BL52" s="197"/>
      <c r="BM52" s="198"/>
      <c r="BN52" s="250">
        <f>SUM(BN44:CB51)</f>
        <v>119000</v>
      </c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2"/>
    </row>
    <row r="53" spans="1:80" s="32" customFormat="1" x14ac:dyDescent="0.2">
      <c r="A53" s="74"/>
      <c r="B53" s="74"/>
      <c r="C53" s="74"/>
      <c r="D53" s="74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</row>
    <row r="54" spans="1:80" s="32" customFormat="1" ht="18.75" x14ac:dyDescent="0.3">
      <c r="A54" s="277" t="s">
        <v>366</v>
      </c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7"/>
      <c r="BI54" s="277"/>
      <c r="BJ54" s="277"/>
      <c r="BK54" s="277"/>
      <c r="BL54" s="277"/>
      <c r="BM54" s="277"/>
      <c r="BN54" s="277"/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</row>
    <row r="55" spans="1:80" s="85" customFormat="1" ht="15.75" x14ac:dyDescent="0.25">
      <c r="A55" s="85" t="s">
        <v>113</v>
      </c>
      <c r="S55" s="256" t="s">
        <v>400</v>
      </c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</row>
    <row r="56" spans="1:80" s="25" customFormat="1" ht="9.7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</row>
    <row r="57" spans="1:80" x14ac:dyDescent="0.2">
      <c r="A57" s="154" t="s">
        <v>115</v>
      </c>
      <c r="B57" s="155"/>
      <c r="C57" s="155"/>
      <c r="D57" s="156"/>
      <c r="E57" s="154" t="s">
        <v>147</v>
      </c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6"/>
      <c r="BD57" s="154" t="s">
        <v>149</v>
      </c>
      <c r="BE57" s="155"/>
      <c r="BF57" s="155"/>
      <c r="BG57" s="155"/>
      <c r="BH57" s="155"/>
      <c r="BI57" s="155"/>
      <c r="BJ57" s="155"/>
      <c r="BK57" s="155"/>
      <c r="BL57" s="155"/>
      <c r="BM57" s="156"/>
      <c r="BN57" s="154" t="s">
        <v>204</v>
      </c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6"/>
    </row>
    <row r="58" spans="1:80" x14ac:dyDescent="0.2">
      <c r="A58" s="151" t="s">
        <v>122</v>
      </c>
      <c r="B58" s="152"/>
      <c r="C58" s="152"/>
      <c r="D58" s="153"/>
      <c r="E58" s="151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3"/>
      <c r="BD58" s="151" t="s">
        <v>226</v>
      </c>
      <c r="BE58" s="152"/>
      <c r="BF58" s="152"/>
      <c r="BG58" s="152"/>
      <c r="BH58" s="152"/>
      <c r="BI58" s="152"/>
      <c r="BJ58" s="152"/>
      <c r="BK58" s="152"/>
      <c r="BL58" s="152"/>
      <c r="BM58" s="153"/>
      <c r="BN58" s="151" t="s">
        <v>227</v>
      </c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3"/>
    </row>
    <row r="59" spans="1:80" x14ac:dyDescent="0.2">
      <c r="A59" s="151"/>
      <c r="B59" s="152"/>
      <c r="C59" s="152"/>
      <c r="D59" s="153"/>
      <c r="E59" s="177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9"/>
      <c r="BD59" s="151"/>
      <c r="BE59" s="152"/>
      <c r="BF59" s="152"/>
      <c r="BG59" s="152"/>
      <c r="BH59" s="152"/>
      <c r="BI59" s="152"/>
      <c r="BJ59" s="152"/>
      <c r="BK59" s="152"/>
      <c r="BL59" s="152"/>
      <c r="BM59" s="153"/>
      <c r="BN59" s="151"/>
      <c r="BO59" s="152"/>
      <c r="BP59" s="152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3"/>
    </row>
    <row r="60" spans="1:80" x14ac:dyDescent="0.2">
      <c r="A60" s="148">
        <v>1</v>
      </c>
      <c r="B60" s="149"/>
      <c r="C60" s="149"/>
      <c r="D60" s="150"/>
      <c r="E60" s="148">
        <v>2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50"/>
      <c r="BD60" s="148">
        <v>3</v>
      </c>
      <c r="BE60" s="149"/>
      <c r="BF60" s="149"/>
      <c r="BG60" s="149"/>
      <c r="BH60" s="149"/>
      <c r="BI60" s="149"/>
      <c r="BJ60" s="149"/>
      <c r="BK60" s="149"/>
      <c r="BL60" s="149"/>
      <c r="BM60" s="150"/>
      <c r="BN60" s="148">
        <v>4</v>
      </c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50"/>
    </row>
    <row r="61" spans="1:80" x14ac:dyDescent="0.2">
      <c r="A61" s="162">
        <v>1</v>
      </c>
      <c r="B61" s="163"/>
      <c r="C61" s="163"/>
      <c r="D61" s="164"/>
      <c r="E61" s="266" t="s">
        <v>399</v>
      </c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6"/>
      <c r="BD61" s="168">
        <v>1</v>
      </c>
      <c r="BE61" s="169"/>
      <c r="BF61" s="169"/>
      <c r="BG61" s="169"/>
      <c r="BH61" s="169"/>
      <c r="BI61" s="169"/>
      <c r="BJ61" s="169"/>
      <c r="BK61" s="169"/>
      <c r="BL61" s="169"/>
      <c r="BM61" s="170"/>
      <c r="BN61" s="267">
        <v>320000</v>
      </c>
      <c r="BO61" s="268"/>
      <c r="BP61" s="268"/>
      <c r="BQ61" s="268"/>
      <c r="BR61" s="268"/>
      <c r="BS61" s="268"/>
      <c r="BT61" s="268"/>
      <c r="BU61" s="268"/>
      <c r="BV61" s="268"/>
      <c r="BW61" s="268"/>
      <c r="BX61" s="268"/>
      <c r="BY61" s="268"/>
      <c r="BZ61" s="268"/>
      <c r="CA61" s="268"/>
      <c r="CB61" s="269"/>
    </row>
    <row r="62" spans="1:80" ht="12.75" hidden="1" customHeight="1" x14ac:dyDescent="0.2">
      <c r="A62" s="162">
        <v>5</v>
      </c>
      <c r="B62" s="163"/>
      <c r="C62" s="163"/>
      <c r="D62" s="164"/>
      <c r="E62" s="234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6"/>
      <c r="BD62" s="168">
        <v>3</v>
      </c>
      <c r="BE62" s="169"/>
      <c r="BF62" s="169"/>
      <c r="BG62" s="169"/>
      <c r="BH62" s="169"/>
      <c r="BI62" s="169"/>
      <c r="BJ62" s="169"/>
      <c r="BK62" s="169"/>
      <c r="BL62" s="169"/>
      <c r="BM62" s="170"/>
      <c r="BN62" s="260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2"/>
    </row>
    <row r="63" spans="1:80" ht="12.75" hidden="1" customHeight="1" x14ac:dyDescent="0.2">
      <c r="A63" s="162">
        <v>6</v>
      </c>
      <c r="B63" s="163"/>
      <c r="C63" s="163"/>
      <c r="D63" s="164"/>
      <c r="E63" s="234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6"/>
      <c r="BD63" s="168">
        <v>4</v>
      </c>
      <c r="BE63" s="169"/>
      <c r="BF63" s="169"/>
      <c r="BG63" s="169"/>
      <c r="BH63" s="169"/>
      <c r="BI63" s="169"/>
      <c r="BJ63" s="169"/>
      <c r="BK63" s="169"/>
      <c r="BL63" s="169"/>
      <c r="BM63" s="170"/>
      <c r="BN63" s="260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2"/>
    </row>
    <row r="64" spans="1:80" ht="12.75" hidden="1" customHeight="1" x14ac:dyDescent="0.2">
      <c r="A64" s="162">
        <v>7</v>
      </c>
      <c r="B64" s="163"/>
      <c r="C64" s="163"/>
      <c r="D64" s="164"/>
      <c r="E64" s="234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6"/>
      <c r="BD64" s="168">
        <v>5</v>
      </c>
      <c r="BE64" s="169"/>
      <c r="BF64" s="169"/>
      <c r="BG64" s="169"/>
      <c r="BH64" s="169"/>
      <c r="BI64" s="169"/>
      <c r="BJ64" s="169"/>
      <c r="BK64" s="169"/>
      <c r="BL64" s="169"/>
      <c r="BM64" s="170"/>
      <c r="BN64" s="260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2"/>
    </row>
    <row r="65" spans="1:80" ht="12.75" hidden="1" customHeight="1" x14ac:dyDescent="0.2">
      <c r="A65" s="162">
        <v>8</v>
      </c>
      <c r="B65" s="163"/>
      <c r="C65" s="163"/>
      <c r="D65" s="164"/>
      <c r="E65" s="234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6"/>
      <c r="BD65" s="168">
        <v>6</v>
      </c>
      <c r="BE65" s="169"/>
      <c r="BF65" s="169"/>
      <c r="BG65" s="169"/>
      <c r="BH65" s="169"/>
      <c r="BI65" s="169"/>
      <c r="BJ65" s="169"/>
      <c r="BK65" s="169"/>
      <c r="BL65" s="169"/>
      <c r="BM65" s="170"/>
      <c r="BN65" s="260"/>
      <c r="BO65" s="261"/>
      <c r="BP65" s="261"/>
      <c r="BQ65" s="261"/>
      <c r="BR65" s="261"/>
      <c r="BS65" s="261"/>
      <c r="BT65" s="261"/>
      <c r="BU65" s="261"/>
      <c r="BV65" s="261"/>
      <c r="BW65" s="261"/>
      <c r="BX65" s="261"/>
      <c r="BY65" s="261"/>
      <c r="BZ65" s="261"/>
      <c r="CA65" s="261"/>
      <c r="CB65" s="262"/>
    </row>
    <row r="66" spans="1:80" s="32" customFormat="1" x14ac:dyDescent="0.2">
      <c r="A66" s="263"/>
      <c r="B66" s="264"/>
      <c r="C66" s="264"/>
      <c r="D66" s="265"/>
      <c r="E66" s="183" t="s">
        <v>145</v>
      </c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5"/>
      <c r="BD66" s="196" t="s">
        <v>22</v>
      </c>
      <c r="BE66" s="197"/>
      <c r="BF66" s="197"/>
      <c r="BG66" s="197"/>
      <c r="BH66" s="197"/>
      <c r="BI66" s="197"/>
      <c r="BJ66" s="197"/>
      <c r="BK66" s="197"/>
      <c r="BL66" s="197"/>
      <c r="BM66" s="198"/>
      <c r="BN66" s="250">
        <f>SUM(BN61:CB65)</f>
        <v>320000</v>
      </c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A66" s="251"/>
      <c r="CB66" s="252"/>
    </row>
    <row r="68" spans="1:80" s="85" customFormat="1" ht="15.75" x14ac:dyDescent="0.25">
      <c r="A68" s="85" t="s">
        <v>113</v>
      </c>
      <c r="S68" s="256" t="s">
        <v>370</v>
      </c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</row>
    <row r="69" spans="1:80" s="25" customFormat="1" ht="9.7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</row>
    <row r="70" spans="1:80" x14ac:dyDescent="0.2">
      <c r="A70" s="154" t="s">
        <v>115</v>
      </c>
      <c r="B70" s="155"/>
      <c r="C70" s="155"/>
      <c r="D70" s="156"/>
      <c r="E70" s="154" t="s">
        <v>147</v>
      </c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6"/>
      <c r="BD70" s="154" t="s">
        <v>149</v>
      </c>
      <c r="BE70" s="155"/>
      <c r="BF70" s="155"/>
      <c r="BG70" s="155"/>
      <c r="BH70" s="155"/>
      <c r="BI70" s="155"/>
      <c r="BJ70" s="155"/>
      <c r="BK70" s="155"/>
      <c r="BL70" s="155"/>
      <c r="BM70" s="156"/>
      <c r="BN70" s="154" t="s">
        <v>204</v>
      </c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6"/>
    </row>
    <row r="71" spans="1:80" x14ac:dyDescent="0.2">
      <c r="A71" s="151" t="s">
        <v>122</v>
      </c>
      <c r="B71" s="152"/>
      <c r="C71" s="152"/>
      <c r="D71" s="153"/>
      <c r="E71" s="151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3"/>
      <c r="BD71" s="151" t="s">
        <v>226</v>
      </c>
      <c r="BE71" s="152"/>
      <c r="BF71" s="152"/>
      <c r="BG71" s="152"/>
      <c r="BH71" s="152"/>
      <c r="BI71" s="152"/>
      <c r="BJ71" s="152"/>
      <c r="BK71" s="152"/>
      <c r="BL71" s="152"/>
      <c r="BM71" s="153"/>
      <c r="BN71" s="151" t="s">
        <v>227</v>
      </c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3"/>
    </row>
    <row r="72" spans="1:80" x14ac:dyDescent="0.2">
      <c r="A72" s="151"/>
      <c r="B72" s="152"/>
      <c r="C72" s="152"/>
      <c r="D72" s="153"/>
      <c r="E72" s="177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9"/>
      <c r="BD72" s="151"/>
      <c r="BE72" s="152"/>
      <c r="BF72" s="152"/>
      <c r="BG72" s="152"/>
      <c r="BH72" s="152"/>
      <c r="BI72" s="152"/>
      <c r="BJ72" s="152"/>
      <c r="BK72" s="152"/>
      <c r="BL72" s="152"/>
      <c r="BM72" s="153"/>
      <c r="BN72" s="151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3"/>
    </row>
    <row r="73" spans="1:80" x14ac:dyDescent="0.2">
      <c r="A73" s="148">
        <v>1</v>
      </c>
      <c r="B73" s="149"/>
      <c r="C73" s="149"/>
      <c r="D73" s="150"/>
      <c r="E73" s="148">
        <v>2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50"/>
      <c r="BD73" s="148">
        <v>3</v>
      </c>
      <c r="BE73" s="149"/>
      <c r="BF73" s="149"/>
      <c r="BG73" s="149"/>
      <c r="BH73" s="149"/>
      <c r="BI73" s="149"/>
      <c r="BJ73" s="149"/>
      <c r="BK73" s="149"/>
      <c r="BL73" s="149"/>
      <c r="BM73" s="150"/>
      <c r="BN73" s="148">
        <v>4</v>
      </c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50"/>
    </row>
    <row r="74" spans="1:80" x14ac:dyDescent="0.2">
      <c r="A74" s="162">
        <v>1</v>
      </c>
      <c r="B74" s="163"/>
      <c r="C74" s="163"/>
      <c r="D74" s="164"/>
      <c r="E74" s="266" t="s">
        <v>371</v>
      </c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6"/>
      <c r="BD74" s="168">
        <v>1</v>
      </c>
      <c r="BE74" s="169"/>
      <c r="BF74" s="169"/>
      <c r="BG74" s="169"/>
      <c r="BH74" s="169"/>
      <c r="BI74" s="169"/>
      <c r="BJ74" s="169"/>
      <c r="BK74" s="169"/>
      <c r="BL74" s="169"/>
      <c r="BM74" s="170"/>
      <c r="BN74" s="267">
        <v>45000</v>
      </c>
      <c r="BO74" s="268"/>
      <c r="BP74" s="268"/>
      <c r="BQ74" s="268"/>
      <c r="BR74" s="268"/>
      <c r="BS74" s="268"/>
      <c r="BT74" s="268"/>
      <c r="BU74" s="268"/>
      <c r="BV74" s="268"/>
      <c r="BW74" s="268"/>
      <c r="BX74" s="268"/>
      <c r="BY74" s="268"/>
      <c r="BZ74" s="268"/>
      <c r="CA74" s="268"/>
      <c r="CB74" s="269"/>
    </row>
    <row r="75" spans="1:80" x14ac:dyDescent="0.2">
      <c r="A75" s="162">
        <v>2</v>
      </c>
      <c r="B75" s="163"/>
      <c r="C75" s="163"/>
      <c r="D75" s="164"/>
      <c r="E75" s="266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6"/>
      <c r="BD75" s="168"/>
      <c r="BE75" s="169"/>
      <c r="BF75" s="169"/>
      <c r="BG75" s="169"/>
      <c r="BH75" s="169"/>
      <c r="BI75" s="169"/>
      <c r="BJ75" s="169"/>
      <c r="BK75" s="169"/>
      <c r="BL75" s="169"/>
      <c r="BM75" s="170"/>
      <c r="BN75" s="267"/>
      <c r="BO75" s="268"/>
      <c r="BP75" s="268"/>
      <c r="BQ75" s="268"/>
      <c r="BR75" s="268"/>
      <c r="BS75" s="268"/>
      <c r="BT75" s="268"/>
      <c r="BU75" s="268"/>
      <c r="BV75" s="268"/>
      <c r="BW75" s="268"/>
      <c r="BX75" s="268"/>
      <c r="BY75" s="268"/>
      <c r="BZ75" s="268"/>
      <c r="CA75" s="268"/>
      <c r="CB75" s="269"/>
    </row>
    <row r="76" spans="1:80" hidden="1" x14ac:dyDescent="0.2">
      <c r="A76" s="162">
        <v>5</v>
      </c>
      <c r="B76" s="163"/>
      <c r="C76" s="163"/>
      <c r="D76" s="164"/>
      <c r="E76" s="234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6"/>
      <c r="BD76" s="168"/>
      <c r="BE76" s="169"/>
      <c r="BF76" s="169"/>
      <c r="BG76" s="169"/>
      <c r="BH76" s="169"/>
      <c r="BI76" s="169"/>
      <c r="BJ76" s="169"/>
      <c r="BK76" s="169"/>
      <c r="BL76" s="169"/>
      <c r="BM76" s="170"/>
      <c r="BN76" s="260"/>
      <c r="BO76" s="261"/>
      <c r="BP76" s="261"/>
      <c r="BQ76" s="261"/>
      <c r="BR76" s="261"/>
      <c r="BS76" s="261"/>
      <c r="BT76" s="261"/>
      <c r="BU76" s="261"/>
      <c r="BV76" s="261"/>
      <c r="BW76" s="261"/>
      <c r="BX76" s="261"/>
      <c r="BY76" s="261"/>
      <c r="BZ76" s="261"/>
      <c r="CA76" s="261"/>
      <c r="CB76" s="262"/>
    </row>
    <row r="77" spans="1:80" hidden="1" x14ac:dyDescent="0.2">
      <c r="A77" s="162">
        <v>6</v>
      </c>
      <c r="B77" s="163"/>
      <c r="C77" s="163"/>
      <c r="D77" s="164"/>
      <c r="E77" s="234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6"/>
      <c r="BD77" s="168"/>
      <c r="BE77" s="169"/>
      <c r="BF77" s="169"/>
      <c r="BG77" s="169"/>
      <c r="BH77" s="169"/>
      <c r="BI77" s="169"/>
      <c r="BJ77" s="169"/>
      <c r="BK77" s="169"/>
      <c r="BL77" s="169"/>
      <c r="BM77" s="170"/>
      <c r="BN77" s="260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2"/>
    </row>
    <row r="78" spans="1:80" hidden="1" x14ac:dyDescent="0.2">
      <c r="A78" s="162">
        <v>7</v>
      </c>
      <c r="B78" s="163"/>
      <c r="C78" s="163"/>
      <c r="D78" s="164"/>
      <c r="E78" s="234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6"/>
      <c r="BD78" s="168"/>
      <c r="BE78" s="169"/>
      <c r="BF78" s="169"/>
      <c r="BG78" s="169"/>
      <c r="BH78" s="169"/>
      <c r="BI78" s="169"/>
      <c r="BJ78" s="169"/>
      <c r="BK78" s="169"/>
      <c r="BL78" s="169"/>
      <c r="BM78" s="170"/>
      <c r="BN78" s="260"/>
      <c r="BO78" s="261"/>
      <c r="BP78" s="261"/>
      <c r="BQ78" s="261"/>
      <c r="BR78" s="261"/>
      <c r="BS78" s="261"/>
      <c r="BT78" s="261"/>
      <c r="BU78" s="261"/>
      <c r="BV78" s="261"/>
      <c r="BW78" s="261"/>
      <c r="BX78" s="261"/>
      <c r="BY78" s="261"/>
      <c r="BZ78" s="261"/>
      <c r="CA78" s="261"/>
      <c r="CB78" s="262"/>
    </row>
    <row r="79" spans="1:80" hidden="1" x14ac:dyDescent="0.2">
      <c r="A79" s="162">
        <v>8</v>
      </c>
      <c r="B79" s="163"/>
      <c r="C79" s="163"/>
      <c r="D79" s="164"/>
      <c r="E79" s="234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6"/>
      <c r="BD79" s="168"/>
      <c r="BE79" s="169"/>
      <c r="BF79" s="169"/>
      <c r="BG79" s="169"/>
      <c r="BH79" s="169"/>
      <c r="BI79" s="169"/>
      <c r="BJ79" s="169"/>
      <c r="BK79" s="169"/>
      <c r="BL79" s="169"/>
      <c r="BM79" s="170"/>
      <c r="BN79" s="260"/>
      <c r="BO79" s="261"/>
      <c r="BP79" s="261"/>
      <c r="BQ79" s="261"/>
      <c r="BR79" s="261"/>
      <c r="BS79" s="261"/>
      <c r="BT79" s="261"/>
      <c r="BU79" s="261"/>
      <c r="BV79" s="261"/>
      <c r="BW79" s="261"/>
      <c r="BX79" s="261"/>
      <c r="BY79" s="261"/>
      <c r="BZ79" s="261"/>
      <c r="CA79" s="261"/>
      <c r="CB79" s="262"/>
    </row>
    <row r="80" spans="1:80" s="32" customFormat="1" x14ac:dyDescent="0.2">
      <c r="A80" s="263"/>
      <c r="B80" s="264"/>
      <c r="C80" s="264"/>
      <c r="D80" s="265"/>
      <c r="E80" s="183" t="s">
        <v>145</v>
      </c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5"/>
      <c r="BD80" s="196" t="s">
        <v>22</v>
      </c>
      <c r="BE80" s="197"/>
      <c r="BF80" s="197"/>
      <c r="BG80" s="197"/>
      <c r="BH80" s="197"/>
      <c r="BI80" s="197"/>
      <c r="BJ80" s="197"/>
      <c r="BK80" s="197"/>
      <c r="BL80" s="197"/>
      <c r="BM80" s="198"/>
      <c r="BN80" s="250">
        <f>SUM(BN74:CB79)</f>
        <v>45000</v>
      </c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A80" s="251"/>
      <c r="CB80" s="252"/>
    </row>
    <row r="82" spans="1:80" s="91" customFormat="1" ht="15.75" x14ac:dyDescent="0.25">
      <c r="A82" s="91" t="s">
        <v>113</v>
      </c>
      <c r="S82" s="256" t="s">
        <v>380</v>
      </c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256"/>
      <c r="BE82" s="256"/>
      <c r="BF82" s="256"/>
      <c r="BG82" s="256"/>
      <c r="BH82" s="256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</row>
    <row r="83" spans="1:80" s="25" customFormat="1" ht="9.7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</row>
    <row r="84" spans="1:80" x14ac:dyDescent="0.2">
      <c r="A84" s="154" t="s">
        <v>115</v>
      </c>
      <c r="B84" s="155"/>
      <c r="C84" s="155"/>
      <c r="D84" s="156"/>
      <c r="E84" s="154" t="s">
        <v>147</v>
      </c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6"/>
      <c r="BD84" s="154" t="s">
        <v>149</v>
      </c>
      <c r="BE84" s="155"/>
      <c r="BF84" s="155"/>
      <c r="BG84" s="155"/>
      <c r="BH84" s="155"/>
      <c r="BI84" s="155"/>
      <c r="BJ84" s="155"/>
      <c r="BK84" s="155"/>
      <c r="BL84" s="155"/>
      <c r="BM84" s="156"/>
      <c r="BN84" s="154" t="s">
        <v>204</v>
      </c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6"/>
    </row>
    <row r="85" spans="1:80" x14ac:dyDescent="0.2">
      <c r="A85" s="151" t="s">
        <v>122</v>
      </c>
      <c r="B85" s="152"/>
      <c r="C85" s="152"/>
      <c r="D85" s="153"/>
      <c r="E85" s="151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3"/>
      <c r="BD85" s="151" t="s">
        <v>226</v>
      </c>
      <c r="BE85" s="152"/>
      <c r="BF85" s="152"/>
      <c r="BG85" s="152"/>
      <c r="BH85" s="152"/>
      <c r="BI85" s="152"/>
      <c r="BJ85" s="152"/>
      <c r="BK85" s="152"/>
      <c r="BL85" s="152"/>
      <c r="BM85" s="153"/>
      <c r="BN85" s="151" t="s">
        <v>227</v>
      </c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3"/>
    </row>
    <row r="86" spans="1:80" x14ac:dyDescent="0.2">
      <c r="A86" s="151"/>
      <c r="B86" s="152"/>
      <c r="C86" s="152"/>
      <c r="D86" s="153"/>
      <c r="E86" s="177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9"/>
      <c r="BD86" s="151"/>
      <c r="BE86" s="152"/>
      <c r="BF86" s="152"/>
      <c r="BG86" s="152"/>
      <c r="BH86" s="152"/>
      <c r="BI86" s="152"/>
      <c r="BJ86" s="152"/>
      <c r="BK86" s="152"/>
      <c r="BL86" s="152"/>
      <c r="BM86" s="153"/>
      <c r="BN86" s="151"/>
      <c r="BO86" s="152"/>
      <c r="BP86" s="152"/>
      <c r="BQ86" s="152"/>
      <c r="BR86" s="152"/>
      <c r="BS86" s="152"/>
      <c r="BT86" s="152"/>
      <c r="BU86" s="152"/>
      <c r="BV86" s="152"/>
      <c r="BW86" s="152"/>
      <c r="BX86" s="152"/>
      <c r="BY86" s="152"/>
      <c r="BZ86" s="152"/>
      <c r="CA86" s="152"/>
      <c r="CB86" s="153"/>
    </row>
    <row r="87" spans="1:80" x14ac:dyDescent="0.2">
      <c r="A87" s="148">
        <v>1</v>
      </c>
      <c r="B87" s="149"/>
      <c r="C87" s="149"/>
      <c r="D87" s="150"/>
      <c r="E87" s="148">
        <v>2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50"/>
      <c r="BD87" s="148">
        <v>3</v>
      </c>
      <c r="BE87" s="149"/>
      <c r="BF87" s="149"/>
      <c r="BG87" s="149"/>
      <c r="BH87" s="149"/>
      <c r="BI87" s="149"/>
      <c r="BJ87" s="149"/>
      <c r="BK87" s="149"/>
      <c r="BL87" s="149"/>
      <c r="BM87" s="150"/>
      <c r="BN87" s="148">
        <v>4</v>
      </c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50"/>
    </row>
    <row r="88" spans="1:80" x14ac:dyDescent="0.2">
      <c r="A88" s="162">
        <v>1</v>
      </c>
      <c r="B88" s="163"/>
      <c r="C88" s="163"/>
      <c r="D88" s="164"/>
      <c r="E88" s="266" t="s">
        <v>381</v>
      </c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6"/>
      <c r="BD88" s="168">
        <v>1</v>
      </c>
      <c r="BE88" s="169"/>
      <c r="BF88" s="169"/>
      <c r="BG88" s="169"/>
      <c r="BH88" s="169"/>
      <c r="BI88" s="169"/>
      <c r="BJ88" s="169"/>
      <c r="BK88" s="169"/>
      <c r="BL88" s="169"/>
      <c r="BM88" s="170"/>
      <c r="BN88" s="267">
        <v>42000</v>
      </c>
      <c r="BO88" s="268"/>
      <c r="BP88" s="268"/>
      <c r="BQ88" s="268"/>
      <c r="BR88" s="268"/>
      <c r="BS88" s="268"/>
      <c r="BT88" s="268"/>
      <c r="BU88" s="268"/>
      <c r="BV88" s="268"/>
      <c r="BW88" s="268"/>
      <c r="BX88" s="268"/>
      <c r="BY88" s="268"/>
      <c r="BZ88" s="268"/>
      <c r="CA88" s="268"/>
      <c r="CB88" s="269"/>
    </row>
    <row r="89" spans="1:80" x14ac:dyDescent="0.2">
      <c r="A89" s="162">
        <v>2</v>
      </c>
      <c r="B89" s="163"/>
      <c r="C89" s="163"/>
      <c r="D89" s="164"/>
      <c r="E89" s="266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6"/>
      <c r="BD89" s="168"/>
      <c r="BE89" s="169"/>
      <c r="BF89" s="169"/>
      <c r="BG89" s="169"/>
      <c r="BH89" s="169"/>
      <c r="BI89" s="169"/>
      <c r="BJ89" s="169"/>
      <c r="BK89" s="169"/>
      <c r="BL89" s="169"/>
      <c r="BM89" s="170"/>
      <c r="BN89" s="267"/>
      <c r="BO89" s="268"/>
      <c r="BP89" s="268"/>
      <c r="BQ89" s="268"/>
      <c r="BR89" s="268"/>
      <c r="BS89" s="268"/>
      <c r="BT89" s="268"/>
      <c r="BU89" s="268"/>
      <c r="BV89" s="268"/>
      <c r="BW89" s="268"/>
      <c r="BX89" s="268"/>
      <c r="BY89" s="268"/>
      <c r="BZ89" s="268"/>
      <c r="CA89" s="268"/>
      <c r="CB89" s="269"/>
    </row>
    <row r="90" spans="1:80" hidden="1" x14ac:dyDescent="0.2">
      <c r="A90" s="162">
        <v>5</v>
      </c>
      <c r="B90" s="163"/>
      <c r="C90" s="163"/>
      <c r="D90" s="164"/>
      <c r="E90" s="234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6"/>
      <c r="BD90" s="168"/>
      <c r="BE90" s="169"/>
      <c r="BF90" s="169"/>
      <c r="BG90" s="169"/>
      <c r="BH90" s="169"/>
      <c r="BI90" s="169"/>
      <c r="BJ90" s="169"/>
      <c r="BK90" s="169"/>
      <c r="BL90" s="169"/>
      <c r="BM90" s="170"/>
      <c r="BN90" s="260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261"/>
      <c r="CA90" s="261"/>
      <c r="CB90" s="262"/>
    </row>
    <row r="91" spans="1:80" hidden="1" x14ac:dyDescent="0.2">
      <c r="A91" s="162">
        <v>6</v>
      </c>
      <c r="B91" s="163"/>
      <c r="C91" s="163"/>
      <c r="D91" s="164"/>
      <c r="E91" s="234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6"/>
      <c r="BD91" s="168"/>
      <c r="BE91" s="169"/>
      <c r="BF91" s="169"/>
      <c r="BG91" s="169"/>
      <c r="BH91" s="169"/>
      <c r="BI91" s="169"/>
      <c r="BJ91" s="169"/>
      <c r="BK91" s="169"/>
      <c r="BL91" s="169"/>
      <c r="BM91" s="170"/>
      <c r="BN91" s="260"/>
      <c r="BO91" s="261"/>
      <c r="BP91" s="261"/>
      <c r="BQ91" s="261"/>
      <c r="BR91" s="261"/>
      <c r="BS91" s="261"/>
      <c r="BT91" s="261"/>
      <c r="BU91" s="261"/>
      <c r="BV91" s="261"/>
      <c r="BW91" s="261"/>
      <c r="BX91" s="261"/>
      <c r="BY91" s="261"/>
      <c r="BZ91" s="261"/>
      <c r="CA91" s="261"/>
      <c r="CB91" s="262"/>
    </row>
    <row r="92" spans="1:80" hidden="1" x14ac:dyDescent="0.2">
      <c r="A92" s="162">
        <v>7</v>
      </c>
      <c r="B92" s="163"/>
      <c r="C92" s="163"/>
      <c r="D92" s="164"/>
      <c r="E92" s="234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6"/>
      <c r="BD92" s="168"/>
      <c r="BE92" s="169"/>
      <c r="BF92" s="169"/>
      <c r="BG92" s="169"/>
      <c r="BH92" s="169"/>
      <c r="BI92" s="169"/>
      <c r="BJ92" s="169"/>
      <c r="BK92" s="169"/>
      <c r="BL92" s="169"/>
      <c r="BM92" s="170"/>
      <c r="BN92" s="260"/>
      <c r="BO92" s="261"/>
      <c r="BP92" s="261"/>
      <c r="BQ92" s="261"/>
      <c r="BR92" s="261"/>
      <c r="BS92" s="261"/>
      <c r="BT92" s="261"/>
      <c r="BU92" s="261"/>
      <c r="BV92" s="261"/>
      <c r="BW92" s="261"/>
      <c r="BX92" s="261"/>
      <c r="BY92" s="261"/>
      <c r="BZ92" s="261"/>
      <c r="CA92" s="261"/>
      <c r="CB92" s="262"/>
    </row>
    <row r="93" spans="1:80" hidden="1" x14ac:dyDescent="0.2">
      <c r="A93" s="162">
        <v>8</v>
      </c>
      <c r="B93" s="163"/>
      <c r="C93" s="163"/>
      <c r="D93" s="164"/>
      <c r="E93" s="234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6"/>
      <c r="BD93" s="168"/>
      <c r="BE93" s="169"/>
      <c r="BF93" s="169"/>
      <c r="BG93" s="169"/>
      <c r="BH93" s="169"/>
      <c r="BI93" s="169"/>
      <c r="BJ93" s="169"/>
      <c r="BK93" s="169"/>
      <c r="BL93" s="169"/>
      <c r="BM93" s="170"/>
      <c r="BN93" s="260"/>
      <c r="BO93" s="261"/>
      <c r="BP93" s="261"/>
      <c r="BQ93" s="261"/>
      <c r="BR93" s="261"/>
      <c r="BS93" s="261"/>
      <c r="BT93" s="261"/>
      <c r="BU93" s="261"/>
      <c r="BV93" s="261"/>
      <c r="BW93" s="261"/>
      <c r="BX93" s="261"/>
      <c r="BY93" s="261"/>
      <c r="BZ93" s="261"/>
      <c r="CA93" s="261"/>
      <c r="CB93" s="262"/>
    </row>
    <row r="94" spans="1:80" s="32" customFormat="1" x14ac:dyDescent="0.2">
      <c r="A94" s="263"/>
      <c r="B94" s="264"/>
      <c r="C94" s="264"/>
      <c r="D94" s="265"/>
      <c r="E94" s="183" t="s">
        <v>145</v>
      </c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5"/>
      <c r="BD94" s="196" t="s">
        <v>22</v>
      </c>
      <c r="BE94" s="197"/>
      <c r="BF94" s="197"/>
      <c r="BG94" s="197"/>
      <c r="BH94" s="197"/>
      <c r="BI94" s="197"/>
      <c r="BJ94" s="197"/>
      <c r="BK94" s="197"/>
      <c r="BL94" s="197"/>
      <c r="BM94" s="198"/>
      <c r="BN94" s="250">
        <f>SUM(BN88:CB93)</f>
        <v>42000</v>
      </c>
      <c r="BO94" s="251"/>
      <c r="BP94" s="251"/>
      <c r="BQ94" s="251"/>
      <c r="BR94" s="251"/>
      <c r="BS94" s="251"/>
      <c r="BT94" s="251"/>
      <c r="BU94" s="251"/>
      <c r="BV94" s="251"/>
      <c r="BW94" s="251"/>
      <c r="BX94" s="251"/>
      <c r="BY94" s="251"/>
      <c r="BZ94" s="251"/>
      <c r="CA94" s="251"/>
      <c r="CB94" s="252"/>
    </row>
    <row r="97" spans="1:80" s="91" customFormat="1" ht="15.75" x14ac:dyDescent="0.25">
      <c r="A97" s="91" t="s">
        <v>113</v>
      </c>
      <c r="S97" s="256" t="s">
        <v>386</v>
      </c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  <c r="AK97" s="256"/>
      <c r="AL97" s="256"/>
      <c r="AM97" s="256"/>
      <c r="AN97" s="256"/>
      <c r="AO97" s="256"/>
      <c r="AP97" s="256"/>
      <c r="AQ97" s="256"/>
      <c r="AR97" s="256"/>
      <c r="AS97" s="256"/>
      <c r="AT97" s="256"/>
      <c r="AU97" s="256"/>
      <c r="AV97" s="256"/>
      <c r="AW97" s="256"/>
      <c r="AX97" s="256"/>
      <c r="AY97" s="256"/>
      <c r="AZ97" s="256"/>
      <c r="BA97" s="256"/>
      <c r="BB97" s="256"/>
      <c r="BC97" s="256"/>
      <c r="BD97" s="256"/>
      <c r="BE97" s="256"/>
      <c r="BF97" s="256"/>
      <c r="BG97" s="256"/>
      <c r="BH97" s="256"/>
      <c r="BI97" s="256"/>
      <c r="BJ97" s="256"/>
      <c r="BK97" s="256"/>
      <c r="BL97" s="256"/>
      <c r="BM97" s="256"/>
      <c r="BN97" s="256"/>
      <c r="BO97" s="256"/>
      <c r="BP97" s="256"/>
      <c r="BQ97" s="256"/>
      <c r="BR97" s="256"/>
      <c r="BS97" s="256"/>
      <c r="BT97" s="256"/>
      <c r="BU97" s="256"/>
      <c r="BV97" s="256"/>
      <c r="BW97" s="256"/>
      <c r="BX97" s="256"/>
      <c r="BY97" s="256"/>
      <c r="BZ97" s="256"/>
      <c r="CA97" s="256"/>
      <c r="CB97" s="256"/>
    </row>
    <row r="98" spans="1:80" s="25" customFormat="1" ht="9.75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</row>
    <row r="99" spans="1:80" x14ac:dyDescent="0.2">
      <c r="A99" s="154" t="s">
        <v>115</v>
      </c>
      <c r="B99" s="155"/>
      <c r="C99" s="155"/>
      <c r="D99" s="156"/>
      <c r="E99" s="154" t="s">
        <v>147</v>
      </c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6"/>
      <c r="BD99" s="154" t="s">
        <v>149</v>
      </c>
      <c r="BE99" s="155"/>
      <c r="BF99" s="155"/>
      <c r="BG99" s="155"/>
      <c r="BH99" s="155"/>
      <c r="BI99" s="155"/>
      <c r="BJ99" s="155"/>
      <c r="BK99" s="155"/>
      <c r="BL99" s="155"/>
      <c r="BM99" s="156"/>
      <c r="BN99" s="154" t="s">
        <v>204</v>
      </c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6"/>
    </row>
    <row r="100" spans="1:80" x14ac:dyDescent="0.2">
      <c r="A100" s="151" t="s">
        <v>122</v>
      </c>
      <c r="B100" s="152"/>
      <c r="C100" s="152"/>
      <c r="D100" s="153"/>
      <c r="E100" s="151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3"/>
      <c r="BD100" s="151" t="s">
        <v>226</v>
      </c>
      <c r="BE100" s="152"/>
      <c r="BF100" s="152"/>
      <c r="BG100" s="152"/>
      <c r="BH100" s="152"/>
      <c r="BI100" s="152"/>
      <c r="BJ100" s="152"/>
      <c r="BK100" s="152"/>
      <c r="BL100" s="152"/>
      <c r="BM100" s="153"/>
      <c r="BN100" s="151" t="s">
        <v>227</v>
      </c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3"/>
    </row>
    <row r="101" spans="1:80" x14ac:dyDescent="0.2">
      <c r="A101" s="151"/>
      <c r="B101" s="152"/>
      <c r="C101" s="152"/>
      <c r="D101" s="153"/>
      <c r="E101" s="177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9"/>
      <c r="BD101" s="151"/>
      <c r="BE101" s="152"/>
      <c r="BF101" s="152"/>
      <c r="BG101" s="152"/>
      <c r="BH101" s="152"/>
      <c r="BI101" s="152"/>
      <c r="BJ101" s="152"/>
      <c r="BK101" s="152"/>
      <c r="BL101" s="152"/>
      <c r="BM101" s="153"/>
      <c r="BN101" s="151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3"/>
    </row>
    <row r="102" spans="1:80" x14ac:dyDescent="0.2">
      <c r="A102" s="148">
        <v>1</v>
      </c>
      <c r="B102" s="149"/>
      <c r="C102" s="149"/>
      <c r="D102" s="150"/>
      <c r="E102" s="148">
        <v>2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50"/>
      <c r="BD102" s="148">
        <v>3</v>
      </c>
      <c r="BE102" s="149"/>
      <c r="BF102" s="149"/>
      <c r="BG102" s="149"/>
      <c r="BH102" s="149"/>
      <c r="BI102" s="149"/>
      <c r="BJ102" s="149"/>
      <c r="BK102" s="149"/>
      <c r="BL102" s="149"/>
      <c r="BM102" s="150"/>
      <c r="BN102" s="148">
        <v>4</v>
      </c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9"/>
      <c r="CB102" s="150"/>
    </row>
    <row r="103" spans="1:80" x14ac:dyDescent="0.2">
      <c r="A103" s="162">
        <v>1</v>
      </c>
      <c r="B103" s="163"/>
      <c r="C103" s="163"/>
      <c r="D103" s="164"/>
      <c r="E103" s="266" t="s">
        <v>383</v>
      </c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6"/>
      <c r="BD103" s="168">
        <v>1</v>
      </c>
      <c r="BE103" s="169"/>
      <c r="BF103" s="169"/>
      <c r="BG103" s="169"/>
      <c r="BH103" s="169"/>
      <c r="BI103" s="169"/>
      <c r="BJ103" s="169"/>
      <c r="BK103" s="169"/>
      <c r="BL103" s="169"/>
      <c r="BM103" s="170"/>
      <c r="BN103" s="267">
        <v>250668</v>
      </c>
      <c r="BO103" s="268"/>
      <c r="BP103" s="268"/>
      <c r="BQ103" s="268"/>
      <c r="BR103" s="268"/>
      <c r="BS103" s="268"/>
      <c r="BT103" s="268"/>
      <c r="BU103" s="268"/>
      <c r="BV103" s="268"/>
      <c r="BW103" s="268"/>
      <c r="BX103" s="268"/>
      <c r="BY103" s="268"/>
      <c r="BZ103" s="268"/>
      <c r="CA103" s="268"/>
      <c r="CB103" s="269"/>
    </row>
    <row r="104" spans="1:80" x14ac:dyDescent="0.2">
      <c r="A104" s="162">
        <v>2</v>
      </c>
      <c r="B104" s="163"/>
      <c r="C104" s="163"/>
      <c r="D104" s="164"/>
      <c r="E104" s="266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6"/>
      <c r="BD104" s="168"/>
      <c r="BE104" s="169"/>
      <c r="BF104" s="169"/>
      <c r="BG104" s="169"/>
      <c r="BH104" s="169"/>
      <c r="BI104" s="169"/>
      <c r="BJ104" s="169"/>
      <c r="BK104" s="169"/>
      <c r="BL104" s="169"/>
      <c r="BM104" s="170"/>
      <c r="BN104" s="267"/>
      <c r="BO104" s="268"/>
      <c r="BP104" s="268"/>
      <c r="BQ104" s="268"/>
      <c r="BR104" s="268"/>
      <c r="BS104" s="268"/>
      <c r="BT104" s="268"/>
      <c r="BU104" s="268"/>
      <c r="BV104" s="268"/>
      <c r="BW104" s="268"/>
      <c r="BX104" s="268"/>
      <c r="BY104" s="268"/>
      <c r="BZ104" s="268"/>
      <c r="CA104" s="268"/>
      <c r="CB104" s="269"/>
    </row>
    <row r="105" spans="1:80" hidden="1" x14ac:dyDescent="0.2">
      <c r="A105" s="162">
        <v>5</v>
      </c>
      <c r="B105" s="163"/>
      <c r="C105" s="163"/>
      <c r="D105" s="164"/>
      <c r="E105" s="234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6"/>
      <c r="BD105" s="168"/>
      <c r="BE105" s="169"/>
      <c r="BF105" s="169"/>
      <c r="BG105" s="169"/>
      <c r="BH105" s="169"/>
      <c r="BI105" s="169"/>
      <c r="BJ105" s="169"/>
      <c r="BK105" s="169"/>
      <c r="BL105" s="169"/>
      <c r="BM105" s="170"/>
      <c r="BN105" s="260"/>
      <c r="BO105" s="261"/>
      <c r="BP105" s="261"/>
      <c r="BQ105" s="261"/>
      <c r="BR105" s="261"/>
      <c r="BS105" s="261"/>
      <c r="BT105" s="261"/>
      <c r="BU105" s="261"/>
      <c r="BV105" s="261"/>
      <c r="BW105" s="261"/>
      <c r="BX105" s="261"/>
      <c r="BY105" s="261"/>
      <c r="BZ105" s="261"/>
      <c r="CA105" s="261"/>
      <c r="CB105" s="262"/>
    </row>
    <row r="106" spans="1:80" hidden="1" x14ac:dyDescent="0.2">
      <c r="A106" s="162">
        <v>6</v>
      </c>
      <c r="B106" s="163"/>
      <c r="C106" s="163"/>
      <c r="D106" s="164"/>
      <c r="E106" s="234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6"/>
      <c r="BD106" s="168"/>
      <c r="BE106" s="169"/>
      <c r="BF106" s="169"/>
      <c r="BG106" s="169"/>
      <c r="BH106" s="169"/>
      <c r="BI106" s="169"/>
      <c r="BJ106" s="169"/>
      <c r="BK106" s="169"/>
      <c r="BL106" s="169"/>
      <c r="BM106" s="170"/>
      <c r="BN106" s="260"/>
      <c r="BO106" s="261"/>
      <c r="BP106" s="261"/>
      <c r="BQ106" s="261"/>
      <c r="BR106" s="261"/>
      <c r="BS106" s="261"/>
      <c r="BT106" s="261"/>
      <c r="BU106" s="261"/>
      <c r="BV106" s="261"/>
      <c r="BW106" s="261"/>
      <c r="BX106" s="261"/>
      <c r="BY106" s="261"/>
      <c r="BZ106" s="261"/>
      <c r="CA106" s="261"/>
      <c r="CB106" s="262"/>
    </row>
    <row r="107" spans="1:80" hidden="1" x14ac:dyDescent="0.2">
      <c r="A107" s="162">
        <v>7</v>
      </c>
      <c r="B107" s="163"/>
      <c r="C107" s="163"/>
      <c r="D107" s="164"/>
      <c r="E107" s="234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6"/>
      <c r="BD107" s="168"/>
      <c r="BE107" s="169"/>
      <c r="BF107" s="169"/>
      <c r="BG107" s="169"/>
      <c r="BH107" s="169"/>
      <c r="BI107" s="169"/>
      <c r="BJ107" s="169"/>
      <c r="BK107" s="169"/>
      <c r="BL107" s="169"/>
      <c r="BM107" s="170"/>
      <c r="BN107" s="260"/>
      <c r="BO107" s="261"/>
      <c r="BP107" s="261"/>
      <c r="BQ107" s="261"/>
      <c r="BR107" s="261"/>
      <c r="BS107" s="261"/>
      <c r="BT107" s="261"/>
      <c r="BU107" s="261"/>
      <c r="BV107" s="261"/>
      <c r="BW107" s="261"/>
      <c r="BX107" s="261"/>
      <c r="BY107" s="261"/>
      <c r="BZ107" s="261"/>
      <c r="CA107" s="261"/>
      <c r="CB107" s="262"/>
    </row>
    <row r="108" spans="1:80" hidden="1" x14ac:dyDescent="0.2">
      <c r="A108" s="162">
        <v>8</v>
      </c>
      <c r="B108" s="163"/>
      <c r="C108" s="163"/>
      <c r="D108" s="164"/>
      <c r="E108" s="234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6"/>
      <c r="BD108" s="168"/>
      <c r="BE108" s="169"/>
      <c r="BF108" s="169"/>
      <c r="BG108" s="169"/>
      <c r="BH108" s="169"/>
      <c r="BI108" s="169"/>
      <c r="BJ108" s="169"/>
      <c r="BK108" s="169"/>
      <c r="BL108" s="169"/>
      <c r="BM108" s="170"/>
      <c r="BN108" s="260"/>
      <c r="BO108" s="261"/>
      <c r="BP108" s="261"/>
      <c r="BQ108" s="261"/>
      <c r="BR108" s="261"/>
      <c r="BS108" s="261"/>
      <c r="BT108" s="261"/>
      <c r="BU108" s="261"/>
      <c r="BV108" s="261"/>
      <c r="BW108" s="261"/>
      <c r="BX108" s="261"/>
      <c r="BY108" s="261"/>
      <c r="BZ108" s="261"/>
      <c r="CA108" s="261"/>
      <c r="CB108" s="262"/>
    </row>
    <row r="109" spans="1:80" s="32" customFormat="1" x14ac:dyDescent="0.2">
      <c r="A109" s="263"/>
      <c r="B109" s="264"/>
      <c r="C109" s="264"/>
      <c r="D109" s="265"/>
      <c r="E109" s="183" t="s">
        <v>145</v>
      </c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5"/>
      <c r="BD109" s="196" t="s">
        <v>22</v>
      </c>
      <c r="BE109" s="197"/>
      <c r="BF109" s="197"/>
      <c r="BG109" s="197"/>
      <c r="BH109" s="197"/>
      <c r="BI109" s="197"/>
      <c r="BJ109" s="197"/>
      <c r="BK109" s="197"/>
      <c r="BL109" s="197"/>
      <c r="BM109" s="198"/>
      <c r="BN109" s="250">
        <f>SUM(BN103:CB108)</f>
        <v>250668</v>
      </c>
      <c r="BO109" s="251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1"/>
      <c r="CB109" s="252"/>
    </row>
    <row r="111" spans="1:80" s="101" customFormat="1" ht="15.75" x14ac:dyDescent="0.25">
      <c r="A111" s="101" t="s">
        <v>113</v>
      </c>
      <c r="S111" s="256" t="s">
        <v>415</v>
      </c>
      <c r="T111" s="256"/>
      <c r="U111" s="256"/>
      <c r="V111" s="256"/>
      <c r="W111" s="256"/>
      <c r="X111" s="256"/>
      <c r="Y111" s="256"/>
      <c r="Z111" s="256"/>
      <c r="AA111" s="256"/>
      <c r="AB111" s="256"/>
      <c r="AC111" s="256"/>
      <c r="AD111" s="256"/>
      <c r="AE111" s="256"/>
      <c r="AF111" s="256"/>
      <c r="AG111" s="256"/>
      <c r="AH111" s="256"/>
      <c r="AI111" s="256"/>
      <c r="AJ111" s="256"/>
      <c r="AK111" s="256"/>
      <c r="AL111" s="256"/>
      <c r="AM111" s="256"/>
      <c r="AN111" s="256"/>
      <c r="AO111" s="256"/>
      <c r="AP111" s="256"/>
      <c r="AQ111" s="256"/>
      <c r="AR111" s="256"/>
      <c r="AS111" s="256"/>
      <c r="AT111" s="256"/>
      <c r="AU111" s="256"/>
      <c r="AV111" s="256"/>
      <c r="AW111" s="256"/>
      <c r="AX111" s="256"/>
      <c r="AY111" s="256"/>
      <c r="AZ111" s="256"/>
      <c r="BA111" s="256"/>
      <c r="BB111" s="256"/>
      <c r="BC111" s="256"/>
      <c r="BD111" s="256"/>
      <c r="BE111" s="256"/>
      <c r="BF111" s="256"/>
      <c r="BG111" s="256"/>
      <c r="BH111" s="256"/>
      <c r="BI111" s="256"/>
      <c r="BJ111" s="256"/>
      <c r="BK111" s="256"/>
      <c r="BL111" s="256"/>
      <c r="BM111" s="256"/>
      <c r="BN111" s="256"/>
      <c r="BO111" s="256"/>
      <c r="BP111" s="256"/>
      <c r="BQ111" s="256"/>
      <c r="BR111" s="256"/>
      <c r="BS111" s="256"/>
      <c r="BT111" s="256"/>
      <c r="BU111" s="256"/>
      <c r="BV111" s="256"/>
      <c r="BW111" s="256"/>
      <c r="BX111" s="256"/>
      <c r="BY111" s="256"/>
      <c r="BZ111" s="256"/>
      <c r="CA111" s="256"/>
      <c r="CB111" s="256"/>
    </row>
    <row r="112" spans="1:80" s="25" customFormat="1" ht="9.75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</row>
    <row r="113" spans="1:80" x14ac:dyDescent="0.2">
      <c r="A113" s="154" t="s">
        <v>115</v>
      </c>
      <c r="B113" s="155"/>
      <c r="C113" s="155"/>
      <c r="D113" s="156"/>
      <c r="E113" s="154" t="s">
        <v>147</v>
      </c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6"/>
      <c r="BD113" s="154" t="s">
        <v>149</v>
      </c>
      <c r="BE113" s="155"/>
      <c r="BF113" s="155"/>
      <c r="BG113" s="155"/>
      <c r="BH113" s="155"/>
      <c r="BI113" s="155"/>
      <c r="BJ113" s="155"/>
      <c r="BK113" s="155"/>
      <c r="BL113" s="155"/>
      <c r="BM113" s="156"/>
      <c r="BN113" s="154" t="s">
        <v>204</v>
      </c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6"/>
    </row>
    <row r="114" spans="1:80" x14ac:dyDescent="0.2">
      <c r="A114" s="151" t="s">
        <v>122</v>
      </c>
      <c r="B114" s="152"/>
      <c r="C114" s="152"/>
      <c r="D114" s="153"/>
      <c r="E114" s="151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3"/>
      <c r="BD114" s="151" t="s">
        <v>226</v>
      </c>
      <c r="BE114" s="152"/>
      <c r="BF114" s="152"/>
      <c r="BG114" s="152"/>
      <c r="BH114" s="152"/>
      <c r="BI114" s="152"/>
      <c r="BJ114" s="152"/>
      <c r="BK114" s="152"/>
      <c r="BL114" s="152"/>
      <c r="BM114" s="153"/>
      <c r="BN114" s="151" t="s">
        <v>227</v>
      </c>
      <c r="BO114" s="152"/>
      <c r="BP114" s="152"/>
      <c r="BQ114" s="152"/>
      <c r="BR114" s="152"/>
      <c r="BS114" s="152"/>
      <c r="BT114" s="152"/>
      <c r="BU114" s="152"/>
      <c r="BV114" s="152"/>
      <c r="BW114" s="152"/>
      <c r="BX114" s="152"/>
      <c r="BY114" s="152"/>
      <c r="BZ114" s="152"/>
      <c r="CA114" s="152"/>
      <c r="CB114" s="153"/>
    </row>
    <row r="115" spans="1:80" x14ac:dyDescent="0.2">
      <c r="A115" s="151"/>
      <c r="B115" s="152"/>
      <c r="C115" s="152"/>
      <c r="D115" s="153"/>
      <c r="E115" s="177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9"/>
      <c r="BD115" s="151"/>
      <c r="BE115" s="152"/>
      <c r="BF115" s="152"/>
      <c r="BG115" s="152"/>
      <c r="BH115" s="152"/>
      <c r="BI115" s="152"/>
      <c r="BJ115" s="152"/>
      <c r="BK115" s="152"/>
      <c r="BL115" s="152"/>
      <c r="BM115" s="153"/>
      <c r="BN115" s="151"/>
      <c r="BO115" s="152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3"/>
    </row>
    <row r="116" spans="1:80" x14ac:dyDescent="0.2">
      <c r="A116" s="148">
        <v>1</v>
      </c>
      <c r="B116" s="149"/>
      <c r="C116" s="149"/>
      <c r="D116" s="150"/>
      <c r="E116" s="148">
        <v>2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50"/>
      <c r="BD116" s="148">
        <v>3</v>
      </c>
      <c r="BE116" s="149"/>
      <c r="BF116" s="149"/>
      <c r="BG116" s="149"/>
      <c r="BH116" s="149"/>
      <c r="BI116" s="149"/>
      <c r="BJ116" s="149"/>
      <c r="BK116" s="149"/>
      <c r="BL116" s="149"/>
      <c r="BM116" s="150"/>
      <c r="BN116" s="148">
        <v>4</v>
      </c>
      <c r="BO116" s="149"/>
      <c r="BP116" s="149"/>
      <c r="BQ116" s="149"/>
      <c r="BR116" s="149"/>
      <c r="BS116" s="149"/>
      <c r="BT116" s="149"/>
      <c r="BU116" s="149"/>
      <c r="BV116" s="149"/>
      <c r="BW116" s="149"/>
      <c r="BX116" s="149"/>
      <c r="BY116" s="149"/>
      <c r="BZ116" s="149"/>
      <c r="CA116" s="149"/>
      <c r="CB116" s="150"/>
    </row>
    <row r="117" spans="1:80" x14ac:dyDescent="0.2">
      <c r="A117" s="162">
        <v>1</v>
      </c>
      <c r="B117" s="163"/>
      <c r="C117" s="163"/>
      <c r="D117" s="164"/>
      <c r="E117" s="266" t="s">
        <v>414</v>
      </c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6"/>
      <c r="BD117" s="168">
        <v>1</v>
      </c>
      <c r="BE117" s="169"/>
      <c r="BF117" s="169"/>
      <c r="BG117" s="169"/>
      <c r="BH117" s="169"/>
      <c r="BI117" s="169"/>
      <c r="BJ117" s="169"/>
      <c r="BK117" s="169"/>
      <c r="BL117" s="169"/>
      <c r="BM117" s="170"/>
      <c r="BN117" s="267">
        <v>305450</v>
      </c>
      <c r="BO117" s="268"/>
      <c r="BP117" s="268"/>
      <c r="BQ117" s="268"/>
      <c r="BR117" s="268"/>
      <c r="BS117" s="268"/>
      <c r="BT117" s="268"/>
      <c r="BU117" s="268"/>
      <c r="BV117" s="268"/>
      <c r="BW117" s="268"/>
      <c r="BX117" s="268"/>
      <c r="BY117" s="268"/>
      <c r="BZ117" s="268"/>
      <c r="CA117" s="268"/>
      <c r="CB117" s="269"/>
    </row>
    <row r="118" spans="1:80" x14ac:dyDescent="0.2">
      <c r="A118" s="162">
        <v>2</v>
      </c>
      <c r="B118" s="163"/>
      <c r="C118" s="163"/>
      <c r="D118" s="164"/>
      <c r="E118" s="266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6"/>
      <c r="BD118" s="168"/>
      <c r="BE118" s="169"/>
      <c r="BF118" s="169"/>
      <c r="BG118" s="169"/>
      <c r="BH118" s="169"/>
      <c r="BI118" s="169"/>
      <c r="BJ118" s="169"/>
      <c r="BK118" s="169"/>
      <c r="BL118" s="169"/>
      <c r="BM118" s="170"/>
      <c r="BN118" s="267"/>
      <c r="BO118" s="268"/>
      <c r="BP118" s="268"/>
      <c r="BQ118" s="268"/>
      <c r="BR118" s="268"/>
      <c r="BS118" s="268"/>
      <c r="BT118" s="268"/>
      <c r="BU118" s="268"/>
      <c r="BV118" s="268"/>
      <c r="BW118" s="268"/>
      <c r="BX118" s="268"/>
      <c r="BY118" s="268"/>
      <c r="BZ118" s="268"/>
      <c r="CA118" s="268"/>
      <c r="CB118" s="269"/>
    </row>
    <row r="119" spans="1:80" hidden="1" x14ac:dyDescent="0.2">
      <c r="A119" s="162">
        <v>5</v>
      </c>
      <c r="B119" s="163"/>
      <c r="C119" s="163"/>
      <c r="D119" s="164"/>
      <c r="E119" s="234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6"/>
      <c r="BD119" s="168"/>
      <c r="BE119" s="169"/>
      <c r="BF119" s="169"/>
      <c r="BG119" s="169"/>
      <c r="BH119" s="169"/>
      <c r="BI119" s="169"/>
      <c r="BJ119" s="169"/>
      <c r="BK119" s="169"/>
      <c r="BL119" s="169"/>
      <c r="BM119" s="170"/>
      <c r="BN119" s="260"/>
      <c r="BO119" s="261"/>
      <c r="BP119" s="261"/>
      <c r="BQ119" s="261"/>
      <c r="BR119" s="261"/>
      <c r="BS119" s="261"/>
      <c r="BT119" s="261"/>
      <c r="BU119" s="261"/>
      <c r="BV119" s="261"/>
      <c r="BW119" s="261"/>
      <c r="BX119" s="261"/>
      <c r="BY119" s="261"/>
      <c r="BZ119" s="261"/>
      <c r="CA119" s="261"/>
      <c r="CB119" s="262"/>
    </row>
    <row r="120" spans="1:80" hidden="1" x14ac:dyDescent="0.2">
      <c r="A120" s="162">
        <v>6</v>
      </c>
      <c r="B120" s="163"/>
      <c r="C120" s="163"/>
      <c r="D120" s="164"/>
      <c r="E120" s="234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6"/>
      <c r="BD120" s="168"/>
      <c r="BE120" s="169"/>
      <c r="BF120" s="169"/>
      <c r="BG120" s="169"/>
      <c r="BH120" s="169"/>
      <c r="BI120" s="169"/>
      <c r="BJ120" s="169"/>
      <c r="BK120" s="169"/>
      <c r="BL120" s="169"/>
      <c r="BM120" s="170"/>
      <c r="BN120" s="260"/>
      <c r="BO120" s="261"/>
      <c r="BP120" s="261"/>
      <c r="BQ120" s="261"/>
      <c r="BR120" s="261"/>
      <c r="BS120" s="261"/>
      <c r="BT120" s="261"/>
      <c r="BU120" s="261"/>
      <c r="BV120" s="261"/>
      <c r="BW120" s="261"/>
      <c r="BX120" s="261"/>
      <c r="BY120" s="261"/>
      <c r="BZ120" s="261"/>
      <c r="CA120" s="261"/>
      <c r="CB120" s="262"/>
    </row>
    <row r="121" spans="1:80" hidden="1" x14ac:dyDescent="0.2">
      <c r="A121" s="162">
        <v>7</v>
      </c>
      <c r="B121" s="163"/>
      <c r="C121" s="163"/>
      <c r="D121" s="164"/>
      <c r="E121" s="234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6"/>
      <c r="BD121" s="168"/>
      <c r="BE121" s="169"/>
      <c r="BF121" s="169"/>
      <c r="BG121" s="169"/>
      <c r="BH121" s="169"/>
      <c r="BI121" s="169"/>
      <c r="BJ121" s="169"/>
      <c r="BK121" s="169"/>
      <c r="BL121" s="169"/>
      <c r="BM121" s="170"/>
      <c r="BN121" s="260"/>
      <c r="BO121" s="261"/>
      <c r="BP121" s="261"/>
      <c r="BQ121" s="261"/>
      <c r="BR121" s="261"/>
      <c r="BS121" s="261"/>
      <c r="BT121" s="261"/>
      <c r="BU121" s="261"/>
      <c r="BV121" s="261"/>
      <c r="BW121" s="261"/>
      <c r="BX121" s="261"/>
      <c r="BY121" s="261"/>
      <c r="BZ121" s="261"/>
      <c r="CA121" s="261"/>
      <c r="CB121" s="262"/>
    </row>
    <row r="122" spans="1:80" hidden="1" x14ac:dyDescent="0.2">
      <c r="A122" s="162">
        <v>8</v>
      </c>
      <c r="B122" s="163"/>
      <c r="C122" s="163"/>
      <c r="D122" s="164"/>
      <c r="E122" s="234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6"/>
      <c r="BD122" s="168"/>
      <c r="BE122" s="169"/>
      <c r="BF122" s="169"/>
      <c r="BG122" s="169"/>
      <c r="BH122" s="169"/>
      <c r="BI122" s="169"/>
      <c r="BJ122" s="169"/>
      <c r="BK122" s="169"/>
      <c r="BL122" s="169"/>
      <c r="BM122" s="170"/>
      <c r="BN122" s="260"/>
      <c r="BO122" s="261"/>
      <c r="BP122" s="261"/>
      <c r="BQ122" s="261"/>
      <c r="BR122" s="261"/>
      <c r="BS122" s="261"/>
      <c r="BT122" s="261"/>
      <c r="BU122" s="261"/>
      <c r="BV122" s="261"/>
      <c r="BW122" s="261"/>
      <c r="BX122" s="261"/>
      <c r="BY122" s="261"/>
      <c r="BZ122" s="261"/>
      <c r="CA122" s="261"/>
      <c r="CB122" s="262"/>
    </row>
    <row r="123" spans="1:80" s="32" customFormat="1" x14ac:dyDescent="0.2">
      <c r="A123" s="263"/>
      <c r="B123" s="264"/>
      <c r="C123" s="264"/>
      <c r="D123" s="265"/>
      <c r="E123" s="183" t="s">
        <v>145</v>
      </c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5"/>
      <c r="BD123" s="196" t="s">
        <v>22</v>
      </c>
      <c r="BE123" s="197"/>
      <c r="BF123" s="197"/>
      <c r="BG123" s="197"/>
      <c r="BH123" s="197"/>
      <c r="BI123" s="197"/>
      <c r="BJ123" s="197"/>
      <c r="BK123" s="197"/>
      <c r="BL123" s="197"/>
      <c r="BM123" s="198"/>
      <c r="BN123" s="250">
        <f>SUM(BN117:CB122)</f>
        <v>305450</v>
      </c>
      <c r="BO123" s="251"/>
      <c r="BP123" s="251"/>
      <c r="BQ123" s="251"/>
      <c r="BR123" s="251"/>
      <c r="BS123" s="251"/>
      <c r="BT123" s="251"/>
      <c r="BU123" s="251"/>
      <c r="BV123" s="251"/>
      <c r="BW123" s="251"/>
      <c r="BX123" s="251"/>
      <c r="BY123" s="251"/>
      <c r="BZ123" s="251"/>
      <c r="CA123" s="251"/>
      <c r="CB123" s="252"/>
    </row>
    <row r="125" spans="1:80" x14ac:dyDescent="0.2">
      <c r="F125" s="26" t="str">
        <f>'221, 223'!E43</f>
        <v>Директор МАУСОШ №4 им. А.И.Миргородского</v>
      </c>
      <c r="BE125" s="26" t="str">
        <f>'221, 223'!BE43</f>
        <v>Лазирская Г.В.</v>
      </c>
    </row>
  </sheetData>
  <mergeCells count="403">
    <mergeCell ref="A18:D18"/>
    <mergeCell ref="E18:AM18"/>
    <mergeCell ref="AN18:BC18"/>
    <mergeCell ref="BD18:BM18"/>
    <mergeCell ref="BN18:CB18"/>
    <mergeCell ref="A19:D19"/>
    <mergeCell ref="E19:AM19"/>
    <mergeCell ref="AN19:BC19"/>
    <mergeCell ref="BD19:BM19"/>
    <mergeCell ref="BN19:CB19"/>
    <mergeCell ref="A78:D78"/>
    <mergeCell ref="E78:BC78"/>
    <mergeCell ref="BD78:BM78"/>
    <mergeCell ref="BN78:CB78"/>
    <mergeCell ref="A79:D79"/>
    <mergeCell ref="E79:BC79"/>
    <mergeCell ref="BD79:BM79"/>
    <mergeCell ref="BN79:CB79"/>
    <mergeCell ref="A80:D80"/>
    <mergeCell ref="E80:BC80"/>
    <mergeCell ref="BD80:BM80"/>
    <mergeCell ref="BN80:CB80"/>
    <mergeCell ref="A75:D75"/>
    <mergeCell ref="E75:BC75"/>
    <mergeCell ref="BD75:BM75"/>
    <mergeCell ref="BN75:CB75"/>
    <mergeCell ref="A76:D76"/>
    <mergeCell ref="E76:BC76"/>
    <mergeCell ref="BD76:BM76"/>
    <mergeCell ref="BN76:CB76"/>
    <mergeCell ref="A77:D77"/>
    <mergeCell ref="E77:BC77"/>
    <mergeCell ref="BD77:BM77"/>
    <mergeCell ref="BN77:CB77"/>
    <mergeCell ref="A72:D72"/>
    <mergeCell ref="E72:BC72"/>
    <mergeCell ref="BD72:BM72"/>
    <mergeCell ref="BN72:CB72"/>
    <mergeCell ref="A73:D73"/>
    <mergeCell ref="E73:BC73"/>
    <mergeCell ref="BD73:BM73"/>
    <mergeCell ref="BN73:CB73"/>
    <mergeCell ref="A74:D74"/>
    <mergeCell ref="E74:BC74"/>
    <mergeCell ref="BD74:BM74"/>
    <mergeCell ref="BN74:CB74"/>
    <mergeCell ref="S68:CB68"/>
    <mergeCell ref="A70:D70"/>
    <mergeCell ref="E70:BC70"/>
    <mergeCell ref="BD70:BM70"/>
    <mergeCell ref="BN70:CB70"/>
    <mergeCell ref="A71:D71"/>
    <mergeCell ref="E71:BC71"/>
    <mergeCell ref="BD71:BM71"/>
    <mergeCell ref="BN71:CB71"/>
    <mergeCell ref="A64:D64"/>
    <mergeCell ref="E64:BC64"/>
    <mergeCell ref="BD64:BM64"/>
    <mergeCell ref="BN64:CB64"/>
    <mergeCell ref="A65:D65"/>
    <mergeCell ref="E65:BC65"/>
    <mergeCell ref="BD65:BM65"/>
    <mergeCell ref="BN65:CB65"/>
    <mergeCell ref="A66:D66"/>
    <mergeCell ref="E66:BC66"/>
    <mergeCell ref="BD66:BM66"/>
    <mergeCell ref="BN66:CB66"/>
    <mergeCell ref="A62:D62"/>
    <mergeCell ref="E62:BC62"/>
    <mergeCell ref="BD62:BM62"/>
    <mergeCell ref="BN62:CB62"/>
    <mergeCell ref="A63:D63"/>
    <mergeCell ref="E63:BC63"/>
    <mergeCell ref="BD63:BM63"/>
    <mergeCell ref="BN63:CB63"/>
    <mergeCell ref="A61:D61"/>
    <mergeCell ref="E61:BC61"/>
    <mergeCell ref="BD61:BM61"/>
    <mergeCell ref="BN61:CB61"/>
    <mergeCell ref="A58:D58"/>
    <mergeCell ref="E58:BC58"/>
    <mergeCell ref="BD58:BM58"/>
    <mergeCell ref="BN58:CB58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17:D17"/>
    <mergeCell ref="E17:AM17"/>
    <mergeCell ref="AN17:BC17"/>
    <mergeCell ref="BD17:BM17"/>
    <mergeCell ref="BN17:CB17"/>
    <mergeCell ref="S55:CB55"/>
    <mergeCell ref="A57:D57"/>
    <mergeCell ref="E57:BC57"/>
    <mergeCell ref="BD57:BM57"/>
    <mergeCell ref="BN57:CB57"/>
    <mergeCell ref="A54:CB54"/>
    <mergeCell ref="A51:D51"/>
    <mergeCell ref="E51:BC51"/>
    <mergeCell ref="BD51:BM51"/>
    <mergeCell ref="BN51:CB51"/>
    <mergeCell ref="A52:D52"/>
    <mergeCell ref="E52:BC52"/>
    <mergeCell ref="BD52:BM52"/>
    <mergeCell ref="BN52:CB52"/>
    <mergeCell ref="A48:D48"/>
    <mergeCell ref="E48:BC48"/>
    <mergeCell ref="BD48:BM48"/>
    <mergeCell ref="BN48:CB48"/>
    <mergeCell ref="A49:D49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50:D50"/>
    <mergeCell ref="E50:BC50"/>
    <mergeCell ref="BD50:BM50"/>
    <mergeCell ref="BN50:CB50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47:D47"/>
    <mergeCell ref="E47:BC47"/>
    <mergeCell ref="BD47:BM47"/>
    <mergeCell ref="BN47:CB47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A20:D20"/>
    <mergeCell ref="E20:AM20"/>
    <mergeCell ref="AN20:BC20"/>
    <mergeCell ref="BD20:BM20"/>
    <mergeCell ref="BN20:CB20"/>
    <mergeCell ref="A22:CB22"/>
    <mergeCell ref="A30:D30"/>
    <mergeCell ref="E30:BC30"/>
    <mergeCell ref="BD30:BM30"/>
    <mergeCell ref="BN30:CB30"/>
    <mergeCell ref="A26:D26"/>
    <mergeCell ref="E26:BC26"/>
    <mergeCell ref="BD26:BM26"/>
    <mergeCell ref="BN26:CB26"/>
    <mergeCell ref="S24:CB24"/>
    <mergeCell ref="A27:D27"/>
    <mergeCell ref="E27:BC27"/>
    <mergeCell ref="BD27:BM27"/>
    <mergeCell ref="BN27:CB27"/>
    <mergeCell ref="A31:D31"/>
    <mergeCell ref="E31:BC31"/>
    <mergeCell ref="BD31:BM31"/>
    <mergeCell ref="BN31:CB3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34:D34"/>
    <mergeCell ref="E34:BC34"/>
    <mergeCell ref="BD34:BM34"/>
    <mergeCell ref="BN34:CB34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6:D36"/>
    <mergeCell ref="E36:BC36"/>
    <mergeCell ref="BD36:BM36"/>
    <mergeCell ref="BN36:CB36"/>
    <mergeCell ref="A35:D35"/>
    <mergeCell ref="E35:BC35"/>
    <mergeCell ref="BD35:BM35"/>
    <mergeCell ref="BN35:CB35"/>
    <mergeCell ref="S38:CB38"/>
    <mergeCell ref="A40:D40"/>
    <mergeCell ref="E40:BC40"/>
    <mergeCell ref="BD40:BM40"/>
    <mergeCell ref="BN40:CB40"/>
    <mergeCell ref="A41:D41"/>
    <mergeCell ref="E41:BC41"/>
    <mergeCell ref="BD41:BM41"/>
    <mergeCell ref="BN41:CB41"/>
    <mergeCell ref="S82:CB82"/>
    <mergeCell ref="E42:BC42"/>
    <mergeCell ref="BD42:BM42"/>
    <mergeCell ref="BN42:CB42"/>
    <mergeCell ref="A43:D43"/>
    <mergeCell ref="E43:BC43"/>
    <mergeCell ref="BD43:BM43"/>
    <mergeCell ref="BN43:CB43"/>
    <mergeCell ref="A44:D44"/>
    <mergeCell ref="E44:BC44"/>
    <mergeCell ref="BD44:BM44"/>
    <mergeCell ref="BN44:CB44"/>
    <mergeCell ref="A42:D42"/>
    <mergeCell ref="E49:BC49"/>
    <mergeCell ref="BD49:BM49"/>
    <mergeCell ref="BN49:CB49"/>
    <mergeCell ref="A84:D84"/>
    <mergeCell ref="E84:BC84"/>
    <mergeCell ref="BD84:BM84"/>
    <mergeCell ref="BN84:CB84"/>
    <mergeCell ref="A85:D85"/>
    <mergeCell ref="E85:BC85"/>
    <mergeCell ref="BD85:BM85"/>
    <mergeCell ref="BN85:CB85"/>
    <mergeCell ref="A86:D86"/>
    <mergeCell ref="E86:BC86"/>
    <mergeCell ref="BD86:BM86"/>
    <mergeCell ref="BN86:CB86"/>
    <mergeCell ref="A87:D87"/>
    <mergeCell ref="E87:BC87"/>
    <mergeCell ref="BD87:BM87"/>
    <mergeCell ref="BN87:CB87"/>
    <mergeCell ref="A88:D88"/>
    <mergeCell ref="E88:BC88"/>
    <mergeCell ref="BD88:BM88"/>
    <mergeCell ref="BN88:CB88"/>
    <mergeCell ref="A89:D89"/>
    <mergeCell ref="E89:BC89"/>
    <mergeCell ref="BD89:BM89"/>
    <mergeCell ref="BN89:CB89"/>
    <mergeCell ref="A90:D90"/>
    <mergeCell ref="E90:BC90"/>
    <mergeCell ref="BD90:BM90"/>
    <mergeCell ref="BN90:CB90"/>
    <mergeCell ref="A91:D91"/>
    <mergeCell ref="E91:BC91"/>
    <mergeCell ref="BD91:BM91"/>
    <mergeCell ref="BN91:CB91"/>
    <mergeCell ref="A92:D92"/>
    <mergeCell ref="E92:BC92"/>
    <mergeCell ref="BD92:BM92"/>
    <mergeCell ref="BN92:CB92"/>
    <mergeCell ref="A93:D93"/>
    <mergeCell ref="E93:BC93"/>
    <mergeCell ref="BD93:BM93"/>
    <mergeCell ref="BN93:CB93"/>
    <mergeCell ref="A94:D94"/>
    <mergeCell ref="E94:BC94"/>
    <mergeCell ref="BD94:BM94"/>
    <mergeCell ref="BN94:CB94"/>
    <mergeCell ref="S97:CB97"/>
    <mergeCell ref="A99:D99"/>
    <mergeCell ref="E99:BC99"/>
    <mergeCell ref="BD99:BM99"/>
    <mergeCell ref="BN99:CB99"/>
    <mergeCell ref="A100:D100"/>
    <mergeCell ref="E100:BC100"/>
    <mergeCell ref="BD100:BM100"/>
    <mergeCell ref="BN100:CB100"/>
    <mergeCell ref="A101:D101"/>
    <mergeCell ref="E101:BC101"/>
    <mergeCell ref="BD101:BM101"/>
    <mergeCell ref="BN101:CB101"/>
    <mergeCell ref="A102:D102"/>
    <mergeCell ref="E102:BC102"/>
    <mergeCell ref="BD102:BM102"/>
    <mergeCell ref="BN102:CB102"/>
    <mergeCell ref="A103:D103"/>
    <mergeCell ref="E103:BC103"/>
    <mergeCell ref="BD103:BM103"/>
    <mergeCell ref="BN103:CB103"/>
    <mergeCell ref="A104:D104"/>
    <mergeCell ref="E104:BC104"/>
    <mergeCell ref="BD104:BM104"/>
    <mergeCell ref="BN104:CB104"/>
    <mergeCell ref="A108:D108"/>
    <mergeCell ref="E108:BC108"/>
    <mergeCell ref="BD108:BM108"/>
    <mergeCell ref="BN108:CB108"/>
    <mergeCell ref="A109:D109"/>
    <mergeCell ref="E109:BC109"/>
    <mergeCell ref="BD109:BM109"/>
    <mergeCell ref="BN109:CB109"/>
    <mergeCell ref="A105:D105"/>
    <mergeCell ref="E105:BC105"/>
    <mergeCell ref="BD105:BM105"/>
    <mergeCell ref="BN105:CB105"/>
    <mergeCell ref="A106:D106"/>
    <mergeCell ref="E106:BC106"/>
    <mergeCell ref="BD106:BM106"/>
    <mergeCell ref="BN106:CB106"/>
    <mergeCell ref="A107:D107"/>
    <mergeCell ref="E107:BC107"/>
    <mergeCell ref="BD107:BM107"/>
    <mergeCell ref="BN107:CB107"/>
    <mergeCell ref="S111:CB111"/>
    <mergeCell ref="A113:D113"/>
    <mergeCell ref="E113:BC113"/>
    <mergeCell ref="BD113:BM113"/>
    <mergeCell ref="BN113:CB113"/>
    <mergeCell ref="A114:D114"/>
    <mergeCell ref="E114:BC114"/>
    <mergeCell ref="BD114:BM114"/>
    <mergeCell ref="BN114:CB114"/>
    <mergeCell ref="A115:D115"/>
    <mergeCell ref="E115:BC115"/>
    <mergeCell ref="BD115:BM115"/>
    <mergeCell ref="BN115:CB115"/>
    <mergeCell ref="A116:D116"/>
    <mergeCell ref="E116:BC116"/>
    <mergeCell ref="BD116:BM116"/>
    <mergeCell ref="BN116:CB116"/>
    <mergeCell ref="A117:D117"/>
    <mergeCell ref="E117:BC117"/>
    <mergeCell ref="BD117:BM117"/>
    <mergeCell ref="BN117:CB117"/>
    <mergeCell ref="A118:D118"/>
    <mergeCell ref="E118:BC118"/>
    <mergeCell ref="BD118:BM118"/>
    <mergeCell ref="BN118:CB118"/>
    <mergeCell ref="A119:D119"/>
    <mergeCell ref="E119:BC119"/>
    <mergeCell ref="BD119:BM119"/>
    <mergeCell ref="BN119:CB119"/>
    <mergeCell ref="A120:D120"/>
    <mergeCell ref="E120:BC120"/>
    <mergeCell ref="BD120:BM120"/>
    <mergeCell ref="BN120:CB120"/>
    <mergeCell ref="A121:D121"/>
    <mergeCell ref="E121:BC121"/>
    <mergeCell ref="BD121:BM121"/>
    <mergeCell ref="BN121:CB121"/>
    <mergeCell ref="A122:D122"/>
    <mergeCell ref="E122:BC122"/>
    <mergeCell ref="BD122:BM122"/>
    <mergeCell ref="BN122:CB122"/>
    <mergeCell ref="A123:D123"/>
    <mergeCell ref="E123:BC123"/>
    <mergeCell ref="BD123:BM123"/>
    <mergeCell ref="BN123:CB123"/>
  </mergeCells>
  <pageMargins left="0.7" right="0.7" top="0.75" bottom="0.75" header="0.3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9"/>
  <sheetViews>
    <sheetView view="pageBreakPreview" zoomScaleSheetLayoutView="100" workbookViewId="0">
      <selection activeCell="BN36" sqref="BN36:CB36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7" width="1.140625" style="26"/>
    <col min="338" max="338" width="21.140625" style="26" customWidth="1"/>
    <col min="339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3" width="1.140625" style="26"/>
    <col min="594" max="594" width="21.140625" style="26" customWidth="1"/>
    <col min="595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9" width="1.140625" style="26"/>
    <col min="850" max="850" width="21.140625" style="26" customWidth="1"/>
    <col min="851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5" width="1.140625" style="26"/>
    <col min="1106" max="1106" width="21.140625" style="26" customWidth="1"/>
    <col min="1107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1" width="1.140625" style="26"/>
    <col min="1362" max="1362" width="21.140625" style="26" customWidth="1"/>
    <col min="1363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7" width="1.140625" style="26"/>
    <col min="1618" max="1618" width="21.140625" style="26" customWidth="1"/>
    <col min="1619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3" width="1.140625" style="26"/>
    <col min="1874" max="1874" width="21.140625" style="26" customWidth="1"/>
    <col min="1875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9" width="1.140625" style="26"/>
    <col min="2130" max="2130" width="21.140625" style="26" customWidth="1"/>
    <col min="2131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5" width="1.140625" style="26"/>
    <col min="2386" max="2386" width="21.140625" style="26" customWidth="1"/>
    <col min="2387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1" width="1.140625" style="26"/>
    <col min="2642" max="2642" width="21.140625" style="26" customWidth="1"/>
    <col min="2643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7" width="1.140625" style="26"/>
    <col min="2898" max="2898" width="21.140625" style="26" customWidth="1"/>
    <col min="2899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3" width="1.140625" style="26"/>
    <col min="3154" max="3154" width="21.140625" style="26" customWidth="1"/>
    <col min="3155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9" width="1.140625" style="26"/>
    <col min="3410" max="3410" width="21.140625" style="26" customWidth="1"/>
    <col min="3411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5" width="1.140625" style="26"/>
    <col min="3666" max="3666" width="21.140625" style="26" customWidth="1"/>
    <col min="3667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1" width="1.140625" style="26"/>
    <col min="3922" max="3922" width="21.140625" style="26" customWidth="1"/>
    <col min="3923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7" width="1.140625" style="26"/>
    <col min="4178" max="4178" width="21.140625" style="26" customWidth="1"/>
    <col min="4179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3" width="1.140625" style="26"/>
    <col min="4434" max="4434" width="21.140625" style="26" customWidth="1"/>
    <col min="4435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9" width="1.140625" style="26"/>
    <col min="4690" max="4690" width="21.140625" style="26" customWidth="1"/>
    <col min="4691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5" width="1.140625" style="26"/>
    <col min="4946" max="4946" width="21.140625" style="26" customWidth="1"/>
    <col min="4947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1" width="1.140625" style="26"/>
    <col min="5202" max="5202" width="21.140625" style="26" customWidth="1"/>
    <col min="5203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7" width="1.140625" style="26"/>
    <col min="5458" max="5458" width="21.140625" style="26" customWidth="1"/>
    <col min="5459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3" width="1.140625" style="26"/>
    <col min="5714" max="5714" width="21.140625" style="26" customWidth="1"/>
    <col min="5715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9" width="1.140625" style="26"/>
    <col min="5970" max="5970" width="21.140625" style="26" customWidth="1"/>
    <col min="5971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5" width="1.140625" style="26"/>
    <col min="6226" max="6226" width="21.140625" style="26" customWidth="1"/>
    <col min="6227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1" width="1.140625" style="26"/>
    <col min="6482" max="6482" width="21.140625" style="26" customWidth="1"/>
    <col min="6483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7" width="1.140625" style="26"/>
    <col min="6738" max="6738" width="21.140625" style="26" customWidth="1"/>
    <col min="6739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3" width="1.140625" style="26"/>
    <col min="6994" max="6994" width="21.140625" style="26" customWidth="1"/>
    <col min="6995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9" width="1.140625" style="26"/>
    <col min="7250" max="7250" width="21.140625" style="26" customWidth="1"/>
    <col min="7251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5" width="1.140625" style="26"/>
    <col min="7506" max="7506" width="21.140625" style="26" customWidth="1"/>
    <col min="7507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1" width="1.140625" style="26"/>
    <col min="7762" max="7762" width="21.140625" style="26" customWidth="1"/>
    <col min="7763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7" width="1.140625" style="26"/>
    <col min="8018" max="8018" width="21.140625" style="26" customWidth="1"/>
    <col min="8019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3" width="1.140625" style="26"/>
    <col min="8274" max="8274" width="21.140625" style="26" customWidth="1"/>
    <col min="8275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9" width="1.140625" style="26"/>
    <col min="8530" max="8530" width="21.140625" style="26" customWidth="1"/>
    <col min="8531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5" width="1.140625" style="26"/>
    <col min="8786" max="8786" width="21.140625" style="26" customWidth="1"/>
    <col min="8787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1" width="1.140625" style="26"/>
    <col min="9042" max="9042" width="21.140625" style="26" customWidth="1"/>
    <col min="9043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7" width="1.140625" style="26"/>
    <col min="9298" max="9298" width="21.140625" style="26" customWidth="1"/>
    <col min="9299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3" width="1.140625" style="26"/>
    <col min="9554" max="9554" width="21.140625" style="26" customWidth="1"/>
    <col min="9555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9" width="1.140625" style="26"/>
    <col min="9810" max="9810" width="21.140625" style="26" customWidth="1"/>
    <col min="9811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5" width="1.140625" style="26"/>
    <col min="10066" max="10066" width="21.140625" style="26" customWidth="1"/>
    <col min="10067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1" width="1.140625" style="26"/>
    <col min="10322" max="10322" width="21.140625" style="26" customWidth="1"/>
    <col min="10323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7" width="1.140625" style="26"/>
    <col min="10578" max="10578" width="21.140625" style="26" customWidth="1"/>
    <col min="10579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3" width="1.140625" style="26"/>
    <col min="10834" max="10834" width="21.140625" style="26" customWidth="1"/>
    <col min="10835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9" width="1.140625" style="26"/>
    <col min="11090" max="11090" width="21.140625" style="26" customWidth="1"/>
    <col min="11091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5" width="1.140625" style="26"/>
    <col min="11346" max="11346" width="21.140625" style="26" customWidth="1"/>
    <col min="11347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1" width="1.140625" style="26"/>
    <col min="11602" max="11602" width="21.140625" style="26" customWidth="1"/>
    <col min="11603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7" width="1.140625" style="26"/>
    <col min="11858" max="11858" width="21.140625" style="26" customWidth="1"/>
    <col min="11859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3" width="1.140625" style="26"/>
    <col min="12114" max="12114" width="21.140625" style="26" customWidth="1"/>
    <col min="12115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9" width="1.140625" style="26"/>
    <col min="12370" max="12370" width="21.140625" style="26" customWidth="1"/>
    <col min="12371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5" width="1.140625" style="26"/>
    <col min="12626" max="12626" width="21.140625" style="26" customWidth="1"/>
    <col min="12627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1" width="1.140625" style="26"/>
    <col min="12882" max="12882" width="21.140625" style="26" customWidth="1"/>
    <col min="12883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7" width="1.140625" style="26"/>
    <col min="13138" max="13138" width="21.140625" style="26" customWidth="1"/>
    <col min="13139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3" width="1.140625" style="26"/>
    <col min="13394" max="13394" width="21.140625" style="26" customWidth="1"/>
    <col min="13395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9" width="1.140625" style="26"/>
    <col min="13650" max="13650" width="21.140625" style="26" customWidth="1"/>
    <col min="13651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5" width="1.140625" style="26"/>
    <col min="13906" max="13906" width="21.140625" style="26" customWidth="1"/>
    <col min="13907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1" width="1.140625" style="26"/>
    <col min="14162" max="14162" width="21.140625" style="26" customWidth="1"/>
    <col min="14163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7" width="1.140625" style="26"/>
    <col min="14418" max="14418" width="21.140625" style="26" customWidth="1"/>
    <col min="14419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3" width="1.140625" style="26"/>
    <col min="14674" max="14674" width="21.140625" style="26" customWidth="1"/>
    <col min="14675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9" width="1.140625" style="26"/>
    <col min="14930" max="14930" width="21.140625" style="26" customWidth="1"/>
    <col min="14931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5" width="1.140625" style="26"/>
    <col min="15186" max="15186" width="21.140625" style="26" customWidth="1"/>
    <col min="15187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1" width="1.140625" style="26"/>
    <col min="15442" max="15442" width="21.140625" style="26" customWidth="1"/>
    <col min="15443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7" width="1.140625" style="26"/>
    <col min="15698" max="15698" width="21.140625" style="26" customWidth="1"/>
    <col min="15699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3" width="1.140625" style="26"/>
    <col min="15954" max="15954" width="21.140625" style="26" customWidth="1"/>
    <col min="15955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9" width="1.140625" style="26"/>
    <col min="16210" max="16210" width="21.140625" style="26" customWidth="1"/>
    <col min="16211" max="16384" width="1.140625" style="26"/>
  </cols>
  <sheetData>
    <row r="1" spans="1:80" s="23" customFormat="1" ht="15.75" x14ac:dyDescent="0.25">
      <c r="A1" s="160" t="s">
        <v>352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</row>
    <row r="2" spans="1:80" s="23" customFormat="1" ht="15.75" x14ac:dyDescent="0.25">
      <c r="A2" s="160" t="s">
        <v>231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</row>
    <row r="3" spans="1:80" s="69" customFormat="1" ht="15.75" x14ac:dyDescent="0.25">
      <c r="A3" s="69" t="s">
        <v>113</v>
      </c>
      <c r="S3" s="256" t="s">
        <v>361</v>
      </c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54" t="s">
        <v>115</v>
      </c>
      <c r="B5" s="155"/>
      <c r="C5" s="155"/>
      <c r="D5" s="156"/>
      <c r="E5" s="154" t="s">
        <v>147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4" t="s">
        <v>149</v>
      </c>
      <c r="AT5" s="155"/>
      <c r="AU5" s="155"/>
      <c r="AV5" s="155"/>
      <c r="AW5" s="155"/>
      <c r="AX5" s="155"/>
      <c r="AY5" s="155"/>
      <c r="AZ5" s="155"/>
      <c r="BA5" s="155"/>
      <c r="BB5" s="156"/>
      <c r="BC5" s="154" t="s">
        <v>228</v>
      </c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4" t="s">
        <v>150</v>
      </c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6"/>
    </row>
    <row r="6" spans="1:80" x14ac:dyDescent="0.2">
      <c r="A6" s="151" t="s">
        <v>122</v>
      </c>
      <c r="B6" s="152"/>
      <c r="C6" s="152"/>
      <c r="D6" s="153"/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3"/>
      <c r="AS6" s="151"/>
      <c r="AT6" s="152"/>
      <c r="AU6" s="152"/>
      <c r="AV6" s="152"/>
      <c r="AW6" s="152"/>
      <c r="AX6" s="152"/>
      <c r="AY6" s="152"/>
      <c r="AZ6" s="152"/>
      <c r="BA6" s="152"/>
      <c r="BB6" s="153"/>
      <c r="BC6" s="151" t="s">
        <v>229</v>
      </c>
      <c r="BD6" s="152"/>
      <c r="BE6" s="152"/>
      <c r="BF6" s="152"/>
      <c r="BG6" s="152"/>
      <c r="BH6" s="152"/>
      <c r="BI6" s="152"/>
      <c r="BJ6" s="152"/>
      <c r="BK6" s="152"/>
      <c r="BL6" s="152"/>
      <c r="BM6" s="153"/>
      <c r="BN6" s="151" t="s">
        <v>230</v>
      </c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3"/>
    </row>
    <row r="7" spans="1:80" x14ac:dyDescent="0.2">
      <c r="A7" s="151"/>
      <c r="B7" s="152"/>
      <c r="C7" s="152"/>
      <c r="D7" s="153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3"/>
      <c r="AS7" s="151"/>
      <c r="AT7" s="152"/>
      <c r="AU7" s="152"/>
      <c r="AV7" s="152"/>
      <c r="AW7" s="152"/>
      <c r="AX7" s="152"/>
      <c r="AY7" s="152"/>
      <c r="AZ7" s="152"/>
      <c r="BA7" s="152"/>
      <c r="BB7" s="153"/>
      <c r="BC7" s="151" t="s">
        <v>157</v>
      </c>
      <c r="BD7" s="152"/>
      <c r="BE7" s="152"/>
      <c r="BF7" s="152"/>
      <c r="BG7" s="152"/>
      <c r="BH7" s="152"/>
      <c r="BI7" s="152"/>
      <c r="BJ7" s="152"/>
      <c r="BK7" s="152"/>
      <c r="BL7" s="152"/>
      <c r="BM7" s="153"/>
      <c r="BN7" s="151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3"/>
    </row>
    <row r="8" spans="1:80" x14ac:dyDescent="0.2">
      <c r="A8" s="148"/>
      <c r="B8" s="149"/>
      <c r="C8" s="149"/>
      <c r="D8" s="150"/>
      <c r="E8" s="148">
        <v>1</v>
      </c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50"/>
      <c r="AS8" s="148">
        <v>2</v>
      </c>
      <c r="AT8" s="149"/>
      <c r="AU8" s="149"/>
      <c r="AV8" s="149"/>
      <c r="AW8" s="149"/>
      <c r="AX8" s="149"/>
      <c r="AY8" s="149"/>
      <c r="AZ8" s="149"/>
      <c r="BA8" s="149"/>
      <c r="BB8" s="150"/>
      <c r="BC8" s="148">
        <v>3</v>
      </c>
      <c r="BD8" s="149"/>
      <c r="BE8" s="149"/>
      <c r="BF8" s="149"/>
      <c r="BG8" s="149"/>
      <c r="BH8" s="149"/>
      <c r="BI8" s="149"/>
      <c r="BJ8" s="149"/>
      <c r="BK8" s="149"/>
      <c r="BL8" s="149"/>
      <c r="BM8" s="150"/>
      <c r="BN8" s="148">
        <v>4</v>
      </c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50"/>
    </row>
    <row r="9" spans="1:80" x14ac:dyDescent="0.2">
      <c r="A9" s="162">
        <v>1</v>
      </c>
      <c r="B9" s="163"/>
      <c r="C9" s="163"/>
      <c r="D9" s="164"/>
      <c r="E9" s="273" t="s">
        <v>398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4"/>
      <c r="AS9" s="165"/>
      <c r="AT9" s="166"/>
      <c r="AU9" s="166"/>
      <c r="AV9" s="166"/>
      <c r="AW9" s="166"/>
      <c r="AX9" s="166"/>
      <c r="AY9" s="166"/>
      <c r="AZ9" s="166"/>
      <c r="BA9" s="166"/>
      <c r="BB9" s="167"/>
      <c r="BC9" s="237"/>
      <c r="BD9" s="169"/>
      <c r="BE9" s="169"/>
      <c r="BF9" s="169"/>
      <c r="BG9" s="169"/>
      <c r="BH9" s="169"/>
      <c r="BI9" s="169"/>
      <c r="BJ9" s="169"/>
      <c r="BK9" s="169"/>
      <c r="BL9" s="169"/>
      <c r="BM9" s="170"/>
      <c r="BN9" s="278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80"/>
    </row>
    <row r="10" spans="1:80" hidden="1" x14ac:dyDescent="0.2">
      <c r="A10" s="162">
        <v>2</v>
      </c>
      <c r="B10" s="163"/>
      <c r="C10" s="163"/>
      <c r="D10" s="164"/>
      <c r="E10" s="27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4"/>
      <c r="AS10" s="165"/>
      <c r="AT10" s="166"/>
      <c r="AU10" s="166"/>
      <c r="AV10" s="166"/>
      <c r="AW10" s="166"/>
      <c r="AX10" s="166"/>
      <c r="AY10" s="166"/>
      <c r="AZ10" s="166"/>
      <c r="BA10" s="166"/>
      <c r="BB10" s="167"/>
      <c r="BC10" s="237"/>
      <c r="BD10" s="169"/>
      <c r="BE10" s="169"/>
      <c r="BF10" s="169"/>
      <c r="BG10" s="169"/>
      <c r="BH10" s="169"/>
      <c r="BI10" s="169"/>
      <c r="BJ10" s="169"/>
      <c r="BK10" s="169"/>
      <c r="BL10" s="169"/>
      <c r="BM10" s="170"/>
      <c r="BN10" s="278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80"/>
    </row>
    <row r="11" spans="1:80" hidden="1" x14ac:dyDescent="0.2">
      <c r="A11" s="162">
        <v>3</v>
      </c>
      <c r="B11" s="163"/>
      <c r="C11" s="163"/>
      <c r="D11" s="164"/>
      <c r="E11" s="162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4"/>
      <c r="AS11" s="165"/>
      <c r="AT11" s="166"/>
      <c r="AU11" s="166"/>
      <c r="AV11" s="166"/>
      <c r="AW11" s="166"/>
      <c r="AX11" s="166"/>
      <c r="AY11" s="166"/>
      <c r="AZ11" s="166"/>
      <c r="BA11" s="166"/>
      <c r="BB11" s="167"/>
      <c r="BC11" s="237"/>
      <c r="BD11" s="169"/>
      <c r="BE11" s="169"/>
      <c r="BF11" s="169"/>
      <c r="BG11" s="169"/>
      <c r="BH11" s="169"/>
      <c r="BI11" s="169"/>
      <c r="BJ11" s="169"/>
      <c r="BK11" s="169"/>
      <c r="BL11" s="169"/>
      <c r="BM11" s="170"/>
      <c r="BN11" s="278"/>
      <c r="BO11" s="279"/>
      <c r="BP11" s="279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80"/>
    </row>
    <row r="12" spans="1:80" hidden="1" x14ac:dyDescent="0.2">
      <c r="A12" s="162">
        <v>4</v>
      </c>
      <c r="B12" s="163"/>
      <c r="C12" s="163"/>
      <c r="D12" s="164"/>
      <c r="E12" s="162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4"/>
      <c r="AS12" s="165"/>
      <c r="AT12" s="166"/>
      <c r="AU12" s="166"/>
      <c r="AV12" s="166"/>
      <c r="AW12" s="166"/>
      <c r="AX12" s="166"/>
      <c r="AY12" s="166"/>
      <c r="AZ12" s="166"/>
      <c r="BA12" s="166"/>
      <c r="BB12" s="167"/>
      <c r="BC12" s="168"/>
      <c r="BD12" s="169"/>
      <c r="BE12" s="169"/>
      <c r="BF12" s="169"/>
      <c r="BG12" s="169"/>
      <c r="BH12" s="169"/>
      <c r="BI12" s="169"/>
      <c r="BJ12" s="169"/>
      <c r="BK12" s="169"/>
      <c r="BL12" s="169"/>
      <c r="BM12" s="170"/>
      <c r="BN12" s="278"/>
      <c r="BO12" s="279"/>
      <c r="BP12" s="279"/>
      <c r="BQ12" s="279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80"/>
    </row>
    <row r="13" spans="1:80" hidden="1" x14ac:dyDescent="0.2">
      <c r="A13" s="162">
        <v>5</v>
      </c>
      <c r="B13" s="163"/>
      <c r="C13" s="163"/>
      <c r="D13" s="164"/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4"/>
      <c r="AS13" s="165"/>
      <c r="AT13" s="166"/>
      <c r="AU13" s="166"/>
      <c r="AV13" s="166"/>
      <c r="AW13" s="166"/>
      <c r="AX13" s="166"/>
      <c r="AY13" s="166"/>
      <c r="AZ13" s="166"/>
      <c r="BA13" s="166"/>
      <c r="BB13" s="167"/>
      <c r="BC13" s="168"/>
      <c r="BD13" s="169"/>
      <c r="BE13" s="169"/>
      <c r="BF13" s="169"/>
      <c r="BG13" s="169"/>
      <c r="BH13" s="169"/>
      <c r="BI13" s="169"/>
      <c r="BJ13" s="169"/>
      <c r="BK13" s="169"/>
      <c r="BL13" s="169"/>
      <c r="BM13" s="170"/>
      <c r="BN13" s="278"/>
      <c r="BO13" s="279"/>
      <c r="BP13" s="279"/>
      <c r="BQ13" s="279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80"/>
    </row>
    <row r="14" spans="1:80" hidden="1" x14ac:dyDescent="0.2">
      <c r="A14" s="162">
        <v>6</v>
      </c>
      <c r="B14" s="163"/>
      <c r="C14" s="163"/>
      <c r="D14" s="164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4"/>
      <c r="AS14" s="165"/>
      <c r="AT14" s="166"/>
      <c r="AU14" s="166"/>
      <c r="AV14" s="166"/>
      <c r="AW14" s="166"/>
      <c r="AX14" s="166"/>
      <c r="AY14" s="166"/>
      <c r="AZ14" s="166"/>
      <c r="BA14" s="166"/>
      <c r="BB14" s="167"/>
      <c r="BC14" s="168"/>
      <c r="BD14" s="169"/>
      <c r="BE14" s="169"/>
      <c r="BF14" s="169"/>
      <c r="BG14" s="169"/>
      <c r="BH14" s="169"/>
      <c r="BI14" s="169"/>
      <c r="BJ14" s="169"/>
      <c r="BK14" s="169"/>
      <c r="BL14" s="169"/>
      <c r="BM14" s="170"/>
      <c r="BN14" s="278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80"/>
    </row>
    <row r="15" spans="1:80" x14ac:dyDescent="0.2">
      <c r="A15" s="162"/>
      <c r="B15" s="163"/>
      <c r="C15" s="163"/>
      <c r="D15" s="164"/>
      <c r="E15" s="183" t="s">
        <v>145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5"/>
      <c r="AS15" s="186" t="s">
        <v>22</v>
      </c>
      <c r="AT15" s="187"/>
      <c r="AU15" s="187"/>
      <c r="AV15" s="187"/>
      <c r="AW15" s="187"/>
      <c r="AX15" s="187"/>
      <c r="AY15" s="187"/>
      <c r="AZ15" s="187"/>
      <c r="BA15" s="187"/>
      <c r="BB15" s="188"/>
      <c r="BC15" s="196" t="s">
        <v>22</v>
      </c>
      <c r="BD15" s="197"/>
      <c r="BE15" s="197"/>
      <c r="BF15" s="197"/>
      <c r="BG15" s="197"/>
      <c r="BH15" s="197"/>
      <c r="BI15" s="197"/>
      <c r="BJ15" s="197"/>
      <c r="BK15" s="197"/>
      <c r="BL15" s="197"/>
      <c r="BM15" s="198"/>
      <c r="BN15" s="270">
        <f>SUM(BN9:CB14)</f>
        <v>0</v>
      </c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2"/>
    </row>
    <row r="16" spans="1:80" x14ac:dyDescent="0.2">
      <c r="A16" s="36"/>
      <c r="B16" s="36"/>
      <c r="C16" s="36"/>
      <c r="D16" s="36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</row>
    <row r="17" spans="1:80" s="69" customFormat="1" ht="15.75" hidden="1" x14ac:dyDescent="0.25">
      <c r="A17" s="69" t="s">
        <v>113</v>
      </c>
      <c r="S17" s="256" t="s">
        <v>384</v>
      </c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</row>
    <row r="18" spans="1:80" s="25" customFormat="1" ht="9.75" hidden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spans="1:80" hidden="1" x14ac:dyDescent="0.2">
      <c r="A19" s="154" t="s">
        <v>115</v>
      </c>
      <c r="B19" s="155"/>
      <c r="C19" s="155"/>
      <c r="D19" s="156"/>
      <c r="E19" s="154" t="s">
        <v>147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6"/>
      <c r="AS19" s="154" t="s">
        <v>149</v>
      </c>
      <c r="AT19" s="155"/>
      <c r="AU19" s="155"/>
      <c r="AV19" s="155"/>
      <c r="AW19" s="155"/>
      <c r="AX19" s="155"/>
      <c r="AY19" s="155"/>
      <c r="AZ19" s="155"/>
      <c r="BA19" s="155"/>
      <c r="BB19" s="156"/>
      <c r="BC19" s="154" t="s">
        <v>228</v>
      </c>
      <c r="BD19" s="155"/>
      <c r="BE19" s="155"/>
      <c r="BF19" s="155"/>
      <c r="BG19" s="155"/>
      <c r="BH19" s="155"/>
      <c r="BI19" s="155"/>
      <c r="BJ19" s="155"/>
      <c r="BK19" s="155"/>
      <c r="BL19" s="155"/>
      <c r="BM19" s="156"/>
      <c r="BN19" s="154" t="s">
        <v>150</v>
      </c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6"/>
    </row>
    <row r="20" spans="1:80" hidden="1" x14ac:dyDescent="0.2">
      <c r="A20" s="151" t="s">
        <v>122</v>
      </c>
      <c r="B20" s="152"/>
      <c r="C20" s="152"/>
      <c r="D20" s="153"/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3"/>
      <c r="AS20" s="151"/>
      <c r="AT20" s="152"/>
      <c r="AU20" s="152"/>
      <c r="AV20" s="152"/>
      <c r="AW20" s="152"/>
      <c r="AX20" s="152"/>
      <c r="AY20" s="152"/>
      <c r="AZ20" s="152"/>
      <c r="BA20" s="152"/>
      <c r="BB20" s="153"/>
      <c r="BC20" s="151" t="s">
        <v>229</v>
      </c>
      <c r="BD20" s="152"/>
      <c r="BE20" s="152"/>
      <c r="BF20" s="152"/>
      <c r="BG20" s="152"/>
      <c r="BH20" s="152"/>
      <c r="BI20" s="152"/>
      <c r="BJ20" s="152"/>
      <c r="BK20" s="152"/>
      <c r="BL20" s="152"/>
      <c r="BM20" s="153"/>
      <c r="BN20" s="151" t="s">
        <v>230</v>
      </c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3"/>
    </row>
    <row r="21" spans="1:80" hidden="1" x14ac:dyDescent="0.2">
      <c r="A21" s="151"/>
      <c r="B21" s="152"/>
      <c r="C21" s="152"/>
      <c r="D21" s="153"/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3"/>
      <c r="AS21" s="151"/>
      <c r="AT21" s="152"/>
      <c r="AU21" s="152"/>
      <c r="AV21" s="152"/>
      <c r="AW21" s="152"/>
      <c r="AX21" s="152"/>
      <c r="AY21" s="152"/>
      <c r="AZ21" s="152"/>
      <c r="BA21" s="152"/>
      <c r="BB21" s="153"/>
      <c r="BC21" s="151" t="s">
        <v>157</v>
      </c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51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3"/>
    </row>
    <row r="22" spans="1:80" hidden="1" x14ac:dyDescent="0.2">
      <c r="A22" s="148"/>
      <c r="B22" s="149"/>
      <c r="C22" s="149"/>
      <c r="D22" s="150"/>
      <c r="E22" s="148">
        <v>1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50"/>
      <c r="AS22" s="148">
        <v>2</v>
      </c>
      <c r="AT22" s="149"/>
      <c r="AU22" s="149"/>
      <c r="AV22" s="149"/>
      <c r="AW22" s="149"/>
      <c r="AX22" s="149"/>
      <c r="AY22" s="149"/>
      <c r="AZ22" s="149"/>
      <c r="BA22" s="149"/>
      <c r="BB22" s="150"/>
      <c r="BC22" s="148">
        <v>3</v>
      </c>
      <c r="BD22" s="149"/>
      <c r="BE22" s="149"/>
      <c r="BF22" s="149"/>
      <c r="BG22" s="149"/>
      <c r="BH22" s="149"/>
      <c r="BI22" s="149"/>
      <c r="BJ22" s="149"/>
      <c r="BK22" s="149"/>
      <c r="BL22" s="149"/>
      <c r="BM22" s="150"/>
      <c r="BN22" s="148">
        <v>4</v>
      </c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50"/>
    </row>
    <row r="23" spans="1:80" hidden="1" x14ac:dyDescent="0.2">
      <c r="A23" s="162">
        <v>1</v>
      </c>
      <c r="B23" s="163"/>
      <c r="C23" s="163"/>
      <c r="D23" s="164"/>
      <c r="E23" s="273" t="s">
        <v>378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4"/>
      <c r="AS23" s="165">
        <v>1</v>
      </c>
      <c r="AT23" s="166"/>
      <c r="AU23" s="166"/>
      <c r="AV23" s="166"/>
      <c r="AW23" s="166"/>
      <c r="AX23" s="166"/>
      <c r="AY23" s="166"/>
      <c r="AZ23" s="166"/>
      <c r="BA23" s="166"/>
      <c r="BB23" s="167"/>
      <c r="BC23" s="237">
        <v>5000</v>
      </c>
      <c r="BD23" s="169"/>
      <c r="BE23" s="169"/>
      <c r="BF23" s="169"/>
      <c r="BG23" s="169"/>
      <c r="BH23" s="169"/>
      <c r="BI23" s="169"/>
      <c r="BJ23" s="169"/>
      <c r="BK23" s="169"/>
      <c r="BL23" s="169"/>
      <c r="BM23" s="170"/>
      <c r="BN23" s="278"/>
      <c r="BO23" s="279"/>
      <c r="BP23" s="279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80"/>
    </row>
    <row r="24" spans="1:80" hidden="1" x14ac:dyDescent="0.2">
      <c r="A24" s="162">
        <v>2</v>
      </c>
      <c r="B24" s="163"/>
      <c r="C24" s="163"/>
      <c r="D24" s="164"/>
      <c r="E24" s="27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4"/>
      <c r="AS24" s="165"/>
      <c r="AT24" s="166"/>
      <c r="AU24" s="166"/>
      <c r="AV24" s="166"/>
      <c r="AW24" s="166"/>
      <c r="AX24" s="166"/>
      <c r="AY24" s="166"/>
      <c r="AZ24" s="166"/>
      <c r="BA24" s="166"/>
      <c r="BB24" s="167"/>
      <c r="BC24" s="237"/>
      <c r="BD24" s="169"/>
      <c r="BE24" s="169"/>
      <c r="BF24" s="169"/>
      <c r="BG24" s="169"/>
      <c r="BH24" s="169"/>
      <c r="BI24" s="169"/>
      <c r="BJ24" s="169"/>
      <c r="BK24" s="169"/>
      <c r="BL24" s="169"/>
      <c r="BM24" s="170"/>
      <c r="BN24" s="278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80"/>
    </row>
    <row r="25" spans="1:80" hidden="1" x14ac:dyDescent="0.2">
      <c r="A25" s="162"/>
      <c r="B25" s="163"/>
      <c r="C25" s="163"/>
      <c r="D25" s="164"/>
      <c r="E25" s="183" t="s">
        <v>145</v>
      </c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5"/>
      <c r="AS25" s="186" t="s">
        <v>22</v>
      </c>
      <c r="AT25" s="187"/>
      <c r="AU25" s="187"/>
      <c r="AV25" s="187"/>
      <c r="AW25" s="187"/>
      <c r="AX25" s="187"/>
      <c r="AY25" s="187"/>
      <c r="AZ25" s="187"/>
      <c r="BA25" s="187"/>
      <c r="BB25" s="188"/>
      <c r="BC25" s="196" t="s">
        <v>22</v>
      </c>
      <c r="BD25" s="197"/>
      <c r="BE25" s="197"/>
      <c r="BF25" s="197"/>
      <c r="BG25" s="197"/>
      <c r="BH25" s="197"/>
      <c r="BI25" s="197"/>
      <c r="BJ25" s="197"/>
      <c r="BK25" s="197"/>
      <c r="BL25" s="197"/>
      <c r="BM25" s="198"/>
      <c r="BN25" s="270">
        <f>SUM(BN23:CB24)</f>
        <v>0</v>
      </c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2"/>
    </row>
    <row r="26" spans="1:80" hidden="1" x14ac:dyDescent="0.2">
      <c r="A26" s="36"/>
      <c r="B26" s="36"/>
      <c r="C26" s="36"/>
      <c r="D26" s="36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</row>
    <row r="27" spans="1:80" ht="18.75" x14ac:dyDescent="0.3">
      <c r="A27" s="277" t="s">
        <v>367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</row>
    <row r="28" spans="1:80" x14ac:dyDescent="0.2">
      <c r="A28" s="36"/>
      <c r="B28" s="36"/>
      <c r="C28" s="36"/>
      <c r="D28" s="36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</row>
    <row r="29" spans="1:80" s="85" customFormat="1" ht="15.75" x14ac:dyDescent="0.25">
      <c r="A29" s="85" t="s">
        <v>113</v>
      </c>
      <c r="S29" s="256" t="s">
        <v>368</v>
      </c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</row>
    <row r="30" spans="1:80" s="25" customFormat="1" ht="9.7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x14ac:dyDescent="0.2">
      <c r="A31" s="154" t="s">
        <v>115</v>
      </c>
      <c r="B31" s="155"/>
      <c r="C31" s="155"/>
      <c r="D31" s="156"/>
      <c r="E31" s="154" t="s">
        <v>147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6"/>
      <c r="AS31" s="154" t="s">
        <v>149</v>
      </c>
      <c r="AT31" s="155"/>
      <c r="AU31" s="155"/>
      <c r="AV31" s="155"/>
      <c r="AW31" s="155"/>
      <c r="AX31" s="155"/>
      <c r="AY31" s="155"/>
      <c r="AZ31" s="155"/>
      <c r="BA31" s="155"/>
      <c r="BB31" s="156"/>
      <c r="BC31" s="154" t="s">
        <v>228</v>
      </c>
      <c r="BD31" s="155"/>
      <c r="BE31" s="155"/>
      <c r="BF31" s="155"/>
      <c r="BG31" s="155"/>
      <c r="BH31" s="155"/>
      <c r="BI31" s="155"/>
      <c r="BJ31" s="155"/>
      <c r="BK31" s="155"/>
      <c r="BL31" s="155"/>
      <c r="BM31" s="156"/>
      <c r="BN31" s="154" t="s">
        <v>150</v>
      </c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6"/>
    </row>
    <row r="32" spans="1:80" x14ac:dyDescent="0.2">
      <c r="A32" s="151" t="s">
        <v>122</v>
      </c>
      <c r="B32" s="152"/>
      <c r="C32" s="152"/>
      <c r="D32" s="153"/>
      <c r="E32" s="151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3"/>
      <c r="AS32" s="151"/>
      <c r="AT32" s="152"/>
      <c r="AU32" s="152"/>
      <c r="AV32" s="152"/>
      <c r="AW32" s="152"/>
      <c r="AX32" s="152"/>
      <c r="AY32" s="152"/>
      <c r="AZ32" s="152"/>
      <c r="BA32" s="152"/>
      <c r="BB32" s="153"/>
      <c r="BC32" s="151" t="s">
        <v>229</v>
      </c>
      <c r="BD32" s="152"/>
      <c r="BE32" s="152"/>
      <c r="BF32" s="152"/>
      <c r="BG32" s="152"/>
      <c r="BH32" s="152"/>
      <c r="BI32" s="152"/>
      <c r="BJ32" s="152"/>
      <c r="BK32" s="152"/>
      <c r="BL32" s="152"/>
      <c r="BM32" s="153"/>
      <c r="BN32" s="151" t="s">
        <v>230</v>
      </c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3"/>
    </row>
    <row r="33" spans="1:80" x14ac:dyDescent="0.2">
      <c r="A33" s="151"/>
      <c r="B33" s="152"/>
      <c r="C33" s="152"/>
      <c r="D33" s="153"/>
      <c r="E33" s="151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3"/>
      <c r="AS33" s="151"/>
      <c r="AT33" s="152"/>
      <c r="AU33" s="152"/>
      <c r="AV33" s="152"/>
      <c r="AW33" s="152"/>
      <c r="AX33" s="152"/>
      <c r="AY33" s="152"/>
      <c r="AZ33" s="152"/>
      <c r="BA33" s="152"/>
      <c r="BB33" s="153"/>
      <c r="BC33" s="151" t="s">
        <v>157</v>
      </c>
      <c r="BD33" s="152"/>
      <c r="BE33" s="152"/>
      <c r="BF33" s="152"/>
      <c r="BG33" s="152"/>
      <c r="BH33" s="152"/>
      <c r="BI33" s="152"/>
      <c r="BJ33" s="152"/>
      <c r="BK33" s="152"/>
      <c r="BL33" s="152"/>
      <c r="BM33" s="153"/>
      <c r="BN33" s="151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3"/>
    </row>
    <row r="34" spans="1:80" x14ac:dyDescent="0.2">
      <c r="A34" s="148"/>
      <c r="B34" s="149"/>
      <c r="C34" s="149"/>
      <c r="D34" s="150"/>
      <c r="E34" s="148">
        <v>1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50"/>
      <c r="AS34" s="148">
        <v>2</v>
      </c>
      <c r="AT34" s="149"/>
      <c r="AU34" s="149"/>
      <c r="AV34" s="149"/>
      <c r="AW34" s="149"/>
      <c r="AX34" s="149"/>
      <c r="AY34" s="149"/>
      <c r="AZ34" s="149"/>
      <c r="BA34" s="149"/>
      <c r="BB34" s="150"/>
      <c r="BC34" s="148">
        <v>3</v>
      </c>
      <c r="BD34" s="149"/>
      <c r="BE34" s="149"/>
      <c r="BF34" s="149"/>
      <c r="BG34" s="149"/>
      <c r="BH34" s="149"/>
      <c r="BI34" s="149"/>
      <c r="BJ34" s="149"/>
      <c r="BK34" s="149"/>
      <c r="BL34" s="149"/>
      <c r="BM34" s="150"/>
      <c r="BN34" s="148">
        <v>4</v>
      </c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50"/>
    </row>
    <row r="35" spans="1:80" x14ac:dyDescent="0.2">
      <c r="A35" s="162">
        <v>1</v>
      </c>
      <c r="B35" s="163"/>
      <c r="C35" s="163"/>
      <c r="D35" s="164"/>
      <c r="E35" s="273" t="s">
        <v>401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4"/>
      <c r="AS35" s="165">
        <v>15</v>
      </c>
      <c r="AT35" s="166"/>
      <c r="AU35" s="166"/>
      <c r="AV35" s="166"/>
      <c r="AW35" s="166"/>
      <c r="AX35" s="166"/>
      <c r="AY35" s="166"/>
      <c r="AZ35" s="166"/>
      <c r="BA35" s="166"/>
      <c r="BB35" s="167"/>
      <c r="BC35" s="237">
        <f>BN35/15</f>
        <v>13600</v>
      </c>
      <c r="BD35" s="169"/>
      <c r="BE35" s="169"/>
      <c r="BF35" s="169"/>
      <c r="BG35" s="169"/>
      <c r="BH35" s="169"/>
      <c r="BI35" s="169"/>
      <c r="BJ35" s="169"/>
      <c r="BK35" s="169"/>
      <c r="BL35" s="169"/>
      <c r="BM35" s="170"/>
      <c r="BN35" s="278">
        <v>204000</v>
      </c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80"/>
    </row>
    <row r="36" spans="1:80" x14ac:dyDescent="0.2">
      <c r="A36" s="162">
        <v>2</v>
      </c>
      <c r="B36" s="163"/>
      <c r="C36" s="163"/>
      <c r="D36" s="164"/>
      <c r="E36" s="27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4"/>
      <c r="AS36" s="165">
        <v>20</v>
      </c>
      <c r="AT36" s="166"/>
      <c r="AU36" s="166"/>
      <c r="AV36" s="166"/>
      <c r="AW36" s="166"/>
      <c r="AX36" s="166"/>
      <c r="AY36" s="166"/>
      <c r="AZ36" s="166"/>
      <c r="BA36" s="166"/>
      <c r="BB36" s="167"/>
      <c r="BC36" s="237">
        <f>BN36/AS36</f>
        <v>0</v>
      </c>
      <c r="BD36" s="169"/>
      <c r="BE36" s="169"/>
      <c r="BF36" s="169"/>
      <c r="BG36" s="169"/>
      <c r="BH36" s="169"/>
      <c r="BI36" s="169"/>
      <c r="BJ36" s="169"/>
      <c r="BK36" s="169"/>
      <c r="BL36" s="169"/>
      <c r="BM36" s="170"/>
      <c r="BN36" s="278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80"/>
    </row>
    <row r="37" spans="1:80" x14ac:dyDescent="0.2">
      <c r="A37" s="162"/>
      <c r="B37" s="163"/>
      <c r="C37" s="163"/>
      <c r="D37" s="164"/>
      <c r="E37" s="183" t="s">
        <v>145</v>
      </c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5"/>
      <c r="AS37" s="186" t="s">
        <v>22</v>
      </c>
      <c r="AT37" s="187"/>
      <c r="AU37" s="187"/>
      <c r="AV37" s="187"/>
      <c r="AW37" s="187"/>
      <c r="AX37" s="187"/>
      <c r="AY37" s="187"/>
      <c r="AZ37" s="187"/>
      <c r="BA37" s="187"/>
      <c r="BB37" s="188"/>
      <c r="BC37" s="196" t="s">
        <v>22</v>
      </c>
      <c r="BD37" s="197"/>
      <c r="BE37" s="197"/>
      <c r="BF37" s="197"/>
      <c r="BG37" s="197"/>
      <c r="BH37" s="197"/>
      <c r="BI37" s="197"/>
      <c r="BJ37" s="197"/>
      <c r="BK37" s="197"/>
      <c r="BL37" s="197"/>
      <c r="BM37" s="198"/>
      <c r="BN37" s="270">
        <f>SUM(BN35:CB36)</f>
        <v>204000</v>
      </c>
      <c r="BO37" s="271"/>
      <c r="BP37" s="271"/>
      <c r="BQ37" s="271"/>
      <c r="BR37" s="271"/>
      <c r="BS37" s="271"/>
      <c r="BT37" s="271"/>
      <c r="BU37" s="271"/>
      <c r="BV37" s="271"/>
      <c r="BW37" s="271"/>
      <c r="BX37" s="271"/>
      <c r="BY37" s="271"/>
      <c r="BZ37" s="271"/>
      <c r="CA37" s="271"/>
      <c r="CB37" s="272"/>
    </row>
    <row r="38" spans="1:80" x14ac:dyDescent="0.2">
      <c r="A38" s="36"/>
      <c r="B38" s="36"/>
      <c r="C38" s="36"/>
      <c r="D38" s="3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</row>
    <row r="39" spans="1:80" ht="13.5" hidden="1" thickBot="1" x14ac:dyDescent="0.25">
      <c r="A39" s="77"/>
      <c r="B39" s="77"/>
      <c r="C39" s="7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</row>
    <row r="40" spans="1:80" hidden="1" x14ac:dyDescent="0.2">
      <c r="A40" s="36"/>
      <c r="B40" s="36"/>
      <c r="C40" s="36"/>
      <c r="D40" s="36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</row>
    <row r="41" spans="1:80" s="69" customFormat="1" ht="15.75" hidden="1" x14ac:dyDescent="0.25">
      <c r="A41" s="69" t="s">
        <v>113</v>
      </c>
      <c r="S41" s="256" t="s">
        <v>362</v>
      </c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</row>
    <row r="42" spans="1:80" s="25" customFormat="1" ht="9.75" hidden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</row>
    <row r="43" spans="1:80" hidden="1" x14ac:dyDescent="0.2">
      <c r="A43" s="154" t="s">
        <v>115</v>
      </c>
      <c r="B43" s="155"/>
      <c r="C43" s="155"/>
      <c r="D43" s="156"/>
      <c r="E43" s="154" t="s">
        <v>147</v>
      </c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6"/>
      <c r="AS43" s="154" t="s">
        <v>149</v>
      </c>
      <c r="AT43" s="155"/>
      <c r="AU43" s="155"/>
      <c r="AV43" s="155"/>
      <c r="AW43" s="155"/>
      <c r="AX43" s="155"/>
      <c r="AY43" s="155"/>
      <c r="AZ43" s="155"/>
      <c r="BA43" s="155"/>
      <c r="BB43" s="156"/>
      <c r="BC43" s="154" t="s">
        <v>228</v>
      </c>
      <c r="BD43" s="155"/>
      <c r="BE43" s="155"/>
      <c r="BF43" s="155"/>
      <c r="BG43" s="155"/>
      <c r="BH43" s="155"/>
      <c r="BI43" s="155"/>
      <c r="BJ43" s="155"/>
      <c r="BK43" s="155"/>
      <c r="BL43" s="155"/>
      <c r="BM43" s="156"/>
      <c r="BN43" s="154" t="s">
        <v>150</v>
      </c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6"/>
    </row>
    <row r="44" spans="1:80" hidden="1" x14ac:dyDescent="0.2">
      <c r="A44" s="151" t="s">
        <v>122</v>
      </c>
      <c r="B44" s="152"/>
      <c r="C44" s="152"/>
      <c r="D44" s="153"/>
      <c r="E44" s="15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3"/>
      <c r="AS44" s="151"/>
      <c r="AT44" s="152"/>
      <c r="AU44" s="152"/>
      <c r="AV44" s="152"/>
      <c r="AW44" s="152"/>
      <c r="AX44" s="152"/>
      <c r="AY44" s="152"/>
      <c r="AZ44" s="152"/>
      <c r="BA44" s="152"/>
      <c r="BB44" s="153"/>
      <c r="BC44" s="151" t="s">
        <v>229</v>
      </c>
      <c r="BD44" s="152"/>
      <c r="BE44" s="152"/>
      <c r="BF44" s="152"/>
      <c r="BG44" s="152"/>
      <c r="BH44" s="152"/>
      <c r="BI44" s="152"/>
      <c r="BJ44" s="152"/>
      <c r="BK44" s="152"/>
      <c r="BL44" s="152"/>
      <c r="BM44" s="153"/>
      <c r="BN44" s="151" t="s">
        <v>230</v>
      </c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3"/>
    </row>
    <row r="45" spans="1:80" hidden="1" x14ac:dyDescent="0.2">
      <c r="A45" s="151"/>
      <c r="B45" s="152"/>
      <c r="C45" s="152"/>
      <c r="D45" s="153"/>
      <c r="E45" s="151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3"/>
      <c r="AS45" s="151"/>
      <c r="AT45" s="152"/>
      <c r="AU45" s="152"/>
      <c r="AV45" s="152"/>
      <c r="AW45" s="152"/>
      <c r="AX45" s="152"/>
      <c r="AY45" s="152"/>
      <c r="AZ45" s="152"/>
      <c r="BA45" s="152"/>
      <c r="BB45" s="153"/>
      <c r="BC45" s="151" t="s">
        <v>157</v>
      </c>
      <c r="BD45" s="152"/>
      <c r="BE45" s="152"/>
      <c r="BF45" s="152"/>
      <c r="BG45" s="152"/>
      <c r="BH45" s="152"/>
      <c r="BI45" s="152"/>
      <c r="BJ45" s="152"/>
      <c r="BK45" s="152"/>
      <c r="BL45" s="152"/>
      <c r="BM45" s="153"/>
      <c r="BN45" s="151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3"/>
    </row>
    <row r="46" spans="1:80" hidden="1" x14ac:dyDescent="0.2">
      <c r="A46" s="148"/>
      <c r="B46" s="149"/>
      <c r="C46" s="149"/>
      <c r="D46" s="150"/>
      <c r="E46" s="148">
        <v>1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50"/>
      <c r="AS46" s="148">
        <v>2</v>
      </c>
      <c r="AT46" s="149"/>
      <c r="AU46" s="149"/>
      <c r="AV46" s="149"/>
      <c r="AW46" s="149"/>
      <c r="AX46" s="149"/>
      <c r="AY46" s="149"/>
      <c r="AZ46" s="149"/>
      <c r="BA46" s="149"/>
      <c r="BB46" s="150"/>
      <c r="BC46" s="148">
        <v>3</v>
      </c>
      <c r="BD46" s="149"/>
      <c r="BE46" s="149"/>
      <c r="BF46" s="149"/>
      <c r="BG46" s="149"/>
      <c r="BH46" s="149"/>
      <c r="BI46" s="149"/>
      <c r="BJ46" s="149"/>
      <c r="BK46" s="149"/>
      <c r="BL46" s="149"/>
      <c r="BM46" s="150"/>
      <c r="BN46" s="148">
        <v>4</v>
      </c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50"/>
    </row>
    <row r="47" spans="1:80" hidden="1" x14ac:dyDescent="0.2">
      <c r="A47" s="162">
        <v>1</v>
      </c>
      <c r="B47" s="163"/>
      <c r="C47" s="163"/>
      <c r="D47" s="164"/>
      <c r="E47" s="27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4"/>
      <c r="AS47" s="165"/>
      <c r="AT47" s="166"/>
      <c r="AU47" s="166"/>
      <c r="AV47" s="166"/>
      <c r="AW47" s="166"/>
      <c r="AX47" s="166"/>
      <c r="AY47" s="166"/>
      <c r="AZ47" s="166"/>
      <c r="BA47" s="166"/>
      <c r="BB47" s="167"/>
      <c r="BC47" s="237"/>
      <c r="BD47" s="169"/>
      <c r="BE47" s="169"/>
      <c r="BF47" s="169"/>
      <c r="BG47" s="169"/>
      <c r="BH47" s="169"/>
      <c r="BI47" s="169"/>
      <c r="BJ47" s="169"/>
      <c r="BK47" s="169"/>
      <c r="BL47" s="169"/>
      <c r="BM47" s="170"/>
      <c r="BN47" s="278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80"/>
    </row>
    <row r="48" spans="1:80" hidden="1" x14ac:dyDescent="0.2">
      <c r="A48" s="162">
        <v>2</v>
      </c>
      <c r="B48" s="163"/>
      <c r="C48" s="163"/>
      <c r="D48" s="164"/>
      <c r="E48" s="27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4"/>
      <c r="AS48" s="165"/>
      <c r="AT48" s="166"/>
      <c r="AU48" s="166"/>
      <c r="AV48" s="166"/>
      <c r="AW48" s="166"/>
      <c r="AX48" s="166"/>
      <c r="AY48" s="166"/>
      <c r="AZ48" s="166"/>
      <c r="BA48" s="166"/>
      <c r="BB48" s="167"/>
      <c r="BC48" s="237"/>
      <c r="BD48" s="169"/>
      <c r="BE48" s="169"/>
      <c r="BF48" s="169"/>
      <c r="BG48" s="169"/>
      <c r="BH48" s="169"/>
      <c r="BI48" s="169"/>
      <c r="BJ48" s="169"/>
      <c r="BK48" s="169"/>
      <c r="BL48" s="169"/>
      <c r="BM48" s="170"/>
      <c r="BN48" s="278"/>
      <c r="BO48" s="279"/>
      <c r="BP48" s="279"/>
      <c r="BQ48" s="279"/>
      <c r="BR48" s="279"/>
      <c r="BS48" s="279"/>
      <c r="BT48" s="279"/>
      <c r="BU48" s="279"/>
      <c r="BV48" s="279"/>
      <c r="BW48" s="279"/>
      <c r="BX48" s="279"/>
      <c r="BY48" s="279"/>
      <c r="BZ48" s="279"/>
      <c r="CA48" s="279"/>
      <c r="CB48" s="280"/>
    </row>
    <row r="49" spans="1:80" hidden="1" x14ac:dyDescent="0.2">
      <c r="A49" s="162"/>
      <c r="B49" s="163"/>
      <c r="C49" s="163"/>
      <c r="D49" s="164"/>
      <c r="E49" s="183" t="s">
        <v>145</v>
      </c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5"/>
      <c r="AS49" s="186" t="s">
        <v>22</v>
      </c>
      <c r="AT49" s="187"/>
      <c r="AU49" s="187"/>
      <c r="AV49" s="187"/>
      <c r="AW49" s="187"/>
      <c r="AX49" s="187"/>
      <c r="AY49" s="187"/>
      <c r="AZ49" s="187"/>
      <c r="BA49" s="187"/>
      <c r="BB49" s="188"/>
      <c r="BC49" s="196" t="s">
        <v>22</v>
      </c>
      <c r="BD49" s="197"/>
      <c r="BE49" s="197"/>
      <c r="BF49" s="197"/>
      <c r="BG49" s="197"/>
      <c r="BH49" s="197"/>
      <c r="BI49" s="197"/>
      <c r="BJ49" s="197"/>
      <c r="BK49" s="197"/>
      <c r="BL49" s="197"/>
      <c r="BM49" s="198"/>
      <c r="BN49" s="270">
        <f>SUM(BN47:CB48)</f>
        <v>0</v>
      </c>
      <c r="BO49" s="271"/>
      <c r="BP49" s="271"/>
      <c r="BQ49" s="271"/>
      <c r="BR49" s="271"/>
      <c r="BS49" s="271"/>
      <c r="BT49" s="271"/>
      <c r="BU49" s="271"/>
      <c r="BV49" s="271"/>
      <c r="BW49" s="271"/>
      <c r="BX49" s="271"/>
      <c r="BY49" s="271"/>
      <c r="BZ49" s="271"/>
      <c r="CA49" s="271"/>
      <c r="CB49" s="272"/>
    </row>
    <row r="50" spans="1:80" hidden="1" x14ac:dyDescent="0.2"/>
    <row r="51" spans="1:80" s="101" customFormat="1" ht="15.75" x14ac:dyDescent="0.25">
      <c r="A51" s="101" t="s">
        <v>113</v>
      </c>
      <c r="S51" s="256" t="s">
        <v>416</v>
      </c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</row>
    <row r="52" spans="1:80" s="25" customFormat="1" ht="9.7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</row>
    <row r="53" spans="1:80" x14ac:dyDescent="0.2">
      <c r="A53" s="154" t="s">
        <v>115</v>
      </c>
      <c r="B53" s="155"/>
      <c r="C53" s="155"/>
      <c r="D53" s="156"/>
      <c r="E53" s="154" t="s">
        <v>147</v>
      </c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6"/>
      <c r="BD53" s="154" t="s">
        <v>149</v>
      </c>
      <c r="BE53" s="155"/>
      <c r="BF53" s="155"/>
      <c r="BG53" s="155"/>
      <c r="BH53" s="155"/>
      <c r="BI53" s="155"/>
      <c r="BJ53" s="155"/>
      <c r="BK53" s="155"/>
      <c r="BL53" s="155"/>
      <c r="BM53" s="156"/>
      <c r="BN53" s="154" t="s">
        <v>204</v>
      </c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6"/>
    </row>
    <row r="54" spans="1:80" x14ac:dyDescent="0.2">
      <c r="A54" s="151" t="s">
        <v>122</v>
      </c>
      <c r="B54" s="152"/>
      <c r="C54" s="152"/>
      <c r="D54" s="153"/>
      <c r="E54" s="15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3"/>
      <c r="BD54" s="151" t="s">
        <v>226</v>
      </c>
      <c r="BE54" s="152"/>
      <c r="BF54" s="152"/>
      <c r="BG54" s="152"/>
      <c r="BH54" s="152"/>
      <c r="BI54" s="152"/>
      <c r="BJ54" s="152"/>
      <c r="BK54" s="152"/>
      <c r="BL54" s="152"/>
      <c r="BM54" s="153"/>
      <c r="BN54" s="151" t="s">
        <v>227</v>
      </c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3"/>
    </row>
    <row r="55" spans="1:80" x14ac:dyDescent="0.2">
      <c r="A55" s="151"/>
      <c r="B55" s="152"/>
      <c r="C55" s="152"/>
      <c r="D55" s="153"/>
      <c r="E55" s="177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9"/>
      <c r="BD55" s="151"/>
      <c r="BE55" s="152"/>
      <c r="BF55" s="152"/>
      <c r="BG55" s="152"/>
      <c r="BH55" s="152"/>
      <c r="BI55" s="152"/>
      <c r="BJ55" s="152"/>
      <c r="BK55" s="152"/>
      <c r="BL55" s="152"/>
      <c r="BM55" s="153"/>
      <c r="BN55" s="151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3"/>
    </row>
    <row r="56" spans="1:80" x14ac:dyDescent="0.2">
      <c r="A56" s="148">
        <v>1</v>
      </c>
      <c r="B56" s="149"/>
      <c r="C56" s="149"/>
      <c r="D56" s="150"/>
      <c r="E56" s="148">
        <v>2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50"/>
      <c r="BD56" s="148">
        <v>3</v>
      </c>
      <c r="BE56" s="149"/>
      <c r="BF56" s="149"/>
      <c r="BG56" s="149"/>
      <c r="BH56" s="149"/>
      <c r="BI56" s="149"/>
      <c r="BJ56" s="149"/>
      <c r="BK56" s="149"/>
      <c r="BL56" s="149"/>
      <c r="BM56" s="150"/>
      <c r="BN56" s="148">
        <v>4</v>
      </c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50"/>
    </row>
    <row r="57" spans="1:80" x14ac:dyDescent="0.2">
      <c r="A57" s="162">
        <v>1</v>
      </c>
      <c r="B57" s="163"/>
      <c r="C57" s="163"/>
      <c r="D57" s="164"/>
      <c r="E57" s="266" t="s">
        <v>417</v>
      </c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35"/>
      <c r="BC57" s="236"/>
      <c r="BD57" s="168">
        <v>1</v>
      </c>
      <c r="BE57" s="169"/>
      <c r="BF57" s="169"/>
      <c r="BG57" s="169"/>
      <c r="BH57" s="169"/>
      <c r="BI57" s="169"/>
      <c r="BJ57" s="169"/>
      <c r="BK57" s="169"/>
      <c r="BL57" s="169"/>
      <c r="BM57" s="170"/>
      <c r="BN57" s="267">
        <v>12000</v>
      </c>
      <c r="BO57" s="268"/>
      <c r="BP57" s="268"/>
      <c r="BQ57" s="268"/>
      <c r="BR57" s="268"/>
      <c r="BS57" s="268"/>
      <c r="BT57" s="268"/>
      <c r="BU57" s="268"/>
      <c r="BV57" s="268"/>
      <c r="BW57" s="268"/>
      <c r="BX57" s="268"/>
      <c r="BY57" s="268"/>
      <c r="BZ57" s="268"/>
      <c r="CA57" s="268"/>
      <c r="CB57" s="269"/>
    </row>
    <row r="58" spans="1:80" x14ac:dyDescent="0.2">
      <c r="A58" s="162">
        <v>2</v>
      </c>
      <c r="B58" s="163"/>
      <c r="C58" s="163"/>
      <c r="D58" s="164"/>
      <c r="E58" s="266" t="s">
        <v>418</v>
      </c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6"/>
      <c r="BD58" s="168"/>
      <c r="BE58" s="169"/>
      <c r="BF58" s="169"/>
      <c r="BG58" s="169"/>
      <c r="BH58" s="169"/>
      <c r="BI58" s="169"/>
      <c r="BJ58" s="169"/>
      <c r="BK58" s="169"/>
      <c r="BL58" s="169"/>
      <c r="BM58" s="170"/>
      <c r="BN58" s="267">
        <v>180000</v>
      </c>
      <c r="BO58" s="268"/>
      <c r="BP58" s="268"/>
      <c r="BQ58" s="268"/>
      <c r="BR58" s="268"/>
      <c r="BS58" s="268"/>
      <c r="BT58" s="268"/>
      <c r="BU58" s="268"/>
      <c r="BV58" s="268"/>
      <c r="BW58" s="268"/>
      <c r="BX58" s="268"/>
      <c r="BY58" s="268"/>
      <c r="BZ58" s="268"/>
      <c r="CA58" s="268"/>
      <c r="CB58" s="269"/>
    </row>
    <row r="59" spans="1:80" hidden="1" x14ac:dyDescent="0.2">
      <c r="A59" s="162">
        <v>5</v>
      </c>
      <c r="B59" s="163"/>
      <c r="C59" s="163"/>
      <c r="D59" s="164"/>
      <c r="E59" s="234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6"/>
      <c r="BD59" s="168"/>
      <c r="BE59" s="169"/>
      <c r="BF59" s="169"/>
      <c r="BG59" s="169"/>
      <c r="BH59" s="169"/>
      <c r="BI59" s="169"/>
      <c r="BJ59" s="169"/>
      <c r="BK59" s="169"/>
      <c r="BL59" s="169"/>
      <c r="BM59" s="170"/>
      <c r="BN59" s="260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2"/>
    </row>
    <row r="60" spans="1:80" hidden="1" x14ac:dyDescent="0.2">
      <c r="A60" s="162">
        <v>6</v>
      </c>
      <c r="B60" s="163"/>
      <c r="C60" s="163"/>
      <c r="D60" s="164"/>
      <c r="E60" s="234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6"/>
      <c r="BD60" s="168"/>
      <c r="BE60" s="169"/>
      <c r="BF60" s="169"/>
      <c r="BG60" s="169"/>
      <c r="BH60" s="169"/>
      <c r="BI60" s="169"/>
      <c r="BJ60" s="169"/>
      <c r="BK60" s="169"/>
      <c r="BL60" s="169"/>
      <c r="BM60" s="170"/>
      <c r="BN60" s="260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2"/>
    </row>
    <row r="61" spans="1:80" hidden="1" x14ac:dyDescent="0.2">
      <c r="A61" s="162">
        <v>7</v>
      </c>
      <c r="B61" s="163"/>
      <c r="C61" s="163"/>
      <c r="D61" s="164"/>
      <c r="E61" s="234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6"/>
      <c r="BD61" s="168"/>
      <c r="BE61" s="169"/>
      <c r="BF61" s="169"/>
      <c r="BG61" s="169"/>
      <c r="BH61" s="169"/>
      <c r="BI61" s="169"/>
      <c r="BJ61" s="169"/>
      <c r="BK61" s="169"/>
      <c r="BL61" s="169"/>
      <c r="BM61" s="170"/>
      <c r="BN61" s="260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2"/>
    </row>
    <row r="62" spans="1:80" hidden="1" x14ac:dyDescent="0.2">
      <c r="A62" s="162">
        <v>8</v>
      </c>
      <c r="B62" s="163"/>
      <c r="C62" s="163"/>
      <c r="D62" s="164"/>
      <c r="E62" s="234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6"/>
      <c r="BD62" s="168"/>
      <c r="BE62" s="169"/>
      <c r="BF62" s="169"/>
      <c r="BG62" s="169"/>
      <c r="BH62" s="169"/>
      <c r="BI62" s="169"/>
      <c r="BJ62" s="169"/>
      <c r="BK62" s="169"/>
      <c r="BL62" s="169"/>
      <c r="BM62" s="170"/>
      <c r="BN62" s="260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2"/>
    </row>
    <row r="63" spans="1:80" s="32" customFormat="1" x14ac:dyDescent="0.2">
      <c r="A63" s="263"/>
      <c r="B63" s="264"/>
      <c r="C63" s="264"/>
      <c r="D63" s="265"/>
      <c r="E63" s="183" t="s">
        <v>145</v>
      </c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5"/>
      <c r="BD63" s="196" t="s">
        <v>22</v>
      </c>
      <c r="BE63" s="197"/>
      <c r="BF63" s="197"/>
      <c r="BG63" s="197"/>
      <c r="BH63" s="197"/>
      <c r="BI63" s="197"/>
      <c r="BJ63" s="197"/>
      <c r="BK63" s="197"/>
      <c r="BL63" s="197"/>
      <c r="BM63" s="198"/>
      <c r="BN63" s="250">
        <f>SUM(BN57:CB62)</f>
        <v>192000</v>
      </c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2"/>
    </row>
    <row r="65" spans="1:80" s="69" customFormat="1" ht="15.75" x14ac:dyDescent="0.25">
      <c r="A65" s="69" t="s">
        <v>113</v>
      </c>
      <c r="S65" s="256" t="s">
        <v>385</v>
      </c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</row>
    <row r="66" spans="1:80" s="25" customFormat="1" ht="9.7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</row>
    <row r="67" spans="1:80" x14ac:dyDescent="0.2">
      <c r="A67" s="154" t="s">
        <v>115</v>
      </c>
      <c r="B67" s="155"/>
      <c r="C67" s="155"/>
      <c r="D67" s="156"/>
      <c r="E67" s="154" t="s">
        <v>147</v>
      </c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6"/>
      <c r="AS67" s="154" t="s">
        <v>149</v>
      </c>
      <c r="AT67" s="155"/>
      <c r="AU67" s="155"/>
      <c r="AV67" s="155"/>
      <c r="AW67" s="155"/>
      <c r="AX67" s="155"/>
      <c r="AY67" s="155"/>
      <c r="AZ67" s="155"/>
      <c r="BA67" s="155"/>
      <c r="BB67" s="156"/>
      <c r="BC67" s="154" t="s">
        <v>228</v>
      </c>
      <c r="BD67" s="155"/>
      <c r="BE67" s="155"/>
      <c r="BF67" s="155"/>
      <c r="BG67" s="155"/>
      <c r="BH67" s="155"/>
      <c r="BI67" s="155"/>
      <c r="BJ67" s="155"/>
      <c r="BK67" s="155"/>
      <c r="BL67" s="155"/>
      <c r="BM67" s="156"/>
      <c r="BN67" s="154" t="s">
        <v>150</v>
      </c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6"/>
    </row>
    <row r="68" spans="1:80" x14ac:dyDescent="0.2">
      <c r="A68" s="151" t="s">
        <v>122</v>
      </c>
      <c r="B68" s="152"/>
      <c r="C68" s="152"/>
      <c r="D68" s="153"/>
      <c r="E68" s="151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3"/>
      <c r="AS68" s="151"/>
      <c r="AT68" s="152"/>
      <c r="AU68" s="152"/>
      <c r="AV68" s="152"/>
      <c r="AW68" s="152"/>
      <c r="AX68" s="152"/>
      <c r="AY68" s="152"/>
      <c r="AZ68" s="152"/>
      <c r="BA68" s="152"/>
      <c r="BB68" s="153"/>
      <c r="BC68" s="151" t="s">
        <v>229</v>
      </c>
      <c r="BD68" s="152"/>
      <c r="BE68" s="152"/>
      <c r="BF68" s="152"/>
      <c r="BG68" s="152"/>
      <c r="BH68" s="152"/>
      <c r="BI68" s="152"/>
      <c r="BJ68" s="152"/>
      <c r="BK68" s="152"/>
      <c r="BL68" s="152"/>
      <c r="BM68" s="153"/>
      <c r="BN68" s="151" t="s">
        <v>230</v>
      </c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3"/>
    </row>
    <row r="69" spans="1:80" x14ac:dyDescent="0.2">
      <c r="A69" s="151"/>
      <c r="B69" s="152"/>
      <c r="C69" s="152"/>
      <c r="D69" s="153"/>
      <c r="E69" s="151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3"/>
      <c r="AS69" s="151"/>
      <c r="AT69" s="152"/>
      <c r="AU69" s="152"/>
      <c r="AV69" s="152"/>
      <c r="AW69" s="152"/>
      <c r="AX69" s="152"/>
      <c r="AY69" s="152"/>
      <c r="AZ69" s="152"/>
      <c r="BA69" s="152"/>
      <c r="BB69" s="153"/>
      <c r="BC69" s="151" t="s">
        <v>157</v>
      </c>
      <c r="BD69" s="152"/>
      <c r="BE69" s="152"/>
      <c r="BF69" s="152"/>
      <c r="BG69" s="152"/>
      <c r="BH69" s="152"/>
      <c r="BI69" s="152"/>
      <c r="BJ69" s="152"/>
      <c r="BK69" s="152"/>
      <c r="BL69" s="152"/>
      <c r="BM69" s="153"/>
      <c r="BN69" s="151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3"/>
    </row>
    <row r="70" spans="1:80" x14ac:dyDescent="0.2">
      <c r="A70" s="148"/>
      <c r="B70" s="149"/>
      <c r="C70" s="149"/>
      <c r="D70" s="150"/>
      <c r="E70" s="148">
        <v>1</v>
      </c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50"/>
      <c r="AS70" s="148">
        <v>2</v>
      </c>
      <c r="AT70" s="149"/>
      <c r="AU70" s="149"/>
      <c r="AV70" s="149"/>
      <c r="AW70" s="149"/>
      <c r="AX70" s="149"/>
      <c r="AY70" s="149"/>
      <c r="AZ70" s="149"/>
      <c r="BA70" s="149"/>
      <c r="BB70" s="150"/>
      <c r="BC70" s="148">
        <v>3</v>
      </c>
      <c r="BD70" s="149"/>
      <c r="BE70" s="149"/>
      <c r="BF70" s="149"/>
      <c r="BG70" s="149"/>
      <c r="BH70" s="149"/>
      <c r="BI70" s="149"/>
      <c r="BJ70" s="149"/>
      <c r="BK70" s="149"/>
      <c r="BL70" s="149"/>
      <c r="BM70" s="150"/>
      <c r="BN70" s="148">
        <v>4</v>
      </c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50"/>
    </row>
    <row r="71" spans="1:80" x14ac:dyDescent="0.2">
      <c r="A71" s="162">
        <v>1</v>
      </c>
      <c r="B71" s="163"/>
      <c r="C71" s="163"/>
      <c r="D71" s="164"/>
      <c r="E71" s="273" t="s">
        <v>411</v>
      </c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4"/>
      <c r="AS71" s="165"/>
      <c r="AT71" s="166"/>
      <c r="AU71" s="166"/>
      <c r="AV71" s="166"/>
      <c r="AW71" s="166"/>
      <c r="AX71" s="166"/>
      <c r="AY71" s="166"/>
      <c r="AZ71" s="166"/>
      <c r="BA71" s="166"/>
      <c r="BB71" s="167"/>
      <c r="BC71" s="237"/>
      <c r="BD71" s="169"/>
      <c r="BE71" s="169"/>
      <c r="BF71" s="169"/>
      <c r="BG71" s="169"/>
      <c r="BH71" s="169"/>
      <c r="BI71" s="169"/>
      <c r="BJ71" s="169"/>
      <c r="BK71" s="169"/>
      <c r="BL71" s="169"/>
      <c r="BM71" s="170"/>
      <c r="BN71" s="278">
        <v>12995.5</v>
      </c>
      <c r="BO71" s="279"/>
      <c r="BP71" s="279"/>
      <c r="BQ71" s="279"/>
      <c r="BR71" s="279"/>
      <c r="BS71" s="279"/>
      <c r="BT71" s="279"/>
      <c r="BU71" s="279"/>
      <c r="BV71" s="279"/>
      <c r="BW71" s="279"/>
      <c r="BX71" s="279"/>
      <c r="BY71" s="279"/>
      <c r="BZ71" s="279"/>
      <c r="CA71" s="279"/>
      <c r="CB71" s="280"/>
    </row>
    <row r="72" spans="1:80" x14ac:dyDescent="0.2">
      <c r="A72" s="162">
        <v>2</v>
      </c>
      <c r="B72" s="163"/>
      <c r="C72" s="163"/>
      <c r="D72" s="164"/>
      <c r="E72" s="27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4"/>
      <c r="AS72" s="165"/>
      <c r="AT72" s="166"/>
      <c r="AU72" s="166"/>
      <c r="AV72" s="166"/>
      <c r="AW72" s="166"/>
      <c r="AX72" s="166"/>
      <c r="AY72" s="166"/>
      <c r="AZ72" s="166"/>
      <c r="BA72" s="166"/>
      <c r="BB72" s="167"/>
      <c r="BC72" s="237"/>
      <c r="BD72" s="169"/>
      <c r="BE72" s="169"/>
      <c r="BF72" s="169"/>
      <c r="BG72" s="169"/>
      <c r="BH72" s="169"/>
      <c r="BI72" s="169"/>
      <c r="BJ72" s="169"/>
      <c r="BK72" s="169"/>
      <c r="BL72" s="169"/>
      <c r="BM72" s="170"/>
      <c r="BN72" s="278"/>
      <c r="BO72" s="279"/>
      <c r="BP72" s="279"/>
      <c r="BQ72" s="279"/>
      <c r="BR72" s="279"/>
      <c r="BS72" s="279"/>
      <c r="BT72" s="279"/>
      <c r="BU72" s="279"/>
      <c r="BV72" s="279"/>
      <c r="BW72" s="279"/>
      <c r="BX72" s="279"/>
      <c r="BY72" s="279"/>
      <c r="BZ72" s="279"/>
      <c r="CA72" s="279"/>
      <c r="CB72" s="280"/>
    </row>
    <row r="73" spans="1:80" x14ac:dyDescent="0.2">
      <c r="A73" s="162"/>
      <c r="B73" s="163"/>
      <c r="C73" s="163"/>
      <c r="D73" s="164"/>
      <c r="E73" s="183" t="s">
        <v>145</v>
      </c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5"/>
      <c r="AS73" s="186" t="s">
        <v>22</v>
      </c>
      <c r="AT73" s="187"/>
      <c r="AU73" s="187"/>
      <c r="AV73" s="187"/>
      <c r="AW73" s="187"/>
      <c r="AX73" s="187"/>
      <c r="AY73" s="187"/>
      <c r="AZ73" s="187"/>
      <c r="BA73" s="187"/>
      <c r="BB73" s="188"/>
      <c r="BC73" s="196" t="s">
        <v>22</v>
      </c>
      <c r="BD73" s="197"/>
      <c r="BE73" s="197"/>
      <c r="BF73" s="197"/>
      <c r="BG73" s="197"/>
      <c r="BH73" s="197"/>
      <c r="BI73" s="197"/>
      <c r="BJ73" s="197"/>
      <c r="BK73" s="197"/>
      <c r="BL73" s="197"/>
      <c r="BM73" s="198"/>
      <c r="BN73" s="270">
        <f>SUM(BN71:CB72)</f>
        <v>12995.5</v>
      </c>
      <c r="BO73" s="271"/>
      <c r="BP73" s="271"/>
      <c r="BQ73" s="271"/>
      <c r="BR73" s="271"/>
      <c r="BS73" s="271"/>
      <c r="BT73" s="271"/>
      <c r="BU73" s="271"/>
      <c r="BV73" s="271"/>
      <c r="BW73" s="271"/>
      <c r="BX73" s="271"/>
      <c r="BY73" s="271"/>
      <c r="BZ73" s="271"/>
      <c r="CA73" s="271"/>
      <c r="CB73" s="272"/>
    </row>
    <row r="75" spans="1:80" ht="13.5" hidden="1" thickBo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</row>
    <row r="76" spans="1:80" hidden="1" x14ac:dyDescent="0.2"/>
    <row r="77" spans="1:80" s="69" customFormat="1" ht="15.75" hidden="1" x14ac:dyDescent="0.25">
      <c r="A77" s="69" t="s">
        <v>113</v>
      </c>
      <c r="S77" s="256" t="s">
        <v>385</v>
      </c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256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</row>
    <row r="78" spans="1:80" s="25" customFormat="1" ht="9.75" hidden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</row>
    <row r="79" spans="1:80" hidden="1" x14ac:dyDescent="0.2">
      <c r="A79" s="154" t="s">
        <v>115</v>
      </c>
      <c r="B79" s="155"/>
      <c r="C79" s="155"/>
      <c r="D79" s="156"/>
      <c r="E79" s="154" t="s">
        <v>147</v>
      </c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6"/>
      <c r="AS79" s="154" t="s">
        <v>149</v>
      </c>
      <c r="AT79" s="155"/>
      <c r="AU79" s="155"/>
      <c r="AV79" s="155"/>
      <c r="AW79" s="155"/>
      <c r="AX79" s="155"/>
      <c r="AY79" s="155"/>
      <c r="AZ79" s="155"/>
      <c r="BA79" s="155"/>
      <c r="BB79" s="156"/>
      <c r="BC79" s="154" t="s">
        <v>228</v>
      </c>
      <c r="BD79" s="155"/>
      <c r="BE79" s="155"/>
      <c r="BF79" s="155"/>
      <c r="BG79" s="155"/>
      <c r="BH79" s="155"/>
      <c r="BI79" s="155"/>
      <c r="BJ79" s="155"/>
      <c r="BK79" s="155"/>
      <c r="BL79" s="155"/>
      <c r="BM79" s="156"/>
      <c r="BN79" s="154" t="s">
        <v>150</v>
      </c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6"/>
    </row>
    <row r="80" spans="1:80" hidden="1" x14ac:dyDescent="0.2">
      <c r="A80" s="151" t="s">
        <v>122</v>
      </c>
      <c r="B80" s="152"/>
      <c r="C80" s="152"/>
      <c r="D80" s="153"/>
      <c r="E80" s="151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3"/>
      <c r="AS80" s="151"/>
      <c r="AT80" s="152"/>
      <c r="AU80" s="152"/>
      <c r="AV80" s="152"/>
      <c r="AW80" s="152"/>
      <c r="AX80" s="152"/>
      <c r="AY80" s="152"/>
      <c r="AZ80" s="152"/>
      <c r="BA80" s="152"/>
      <c r="BB80" s="153"/>
      <c r="BC80" s="151" t="s">
        <v>229</v>
      </c>
      <c r="BD80" s="152"/>
      <c r="BE80" s="152"/>
      <c r="BF80" s="152"/>
      <c r="BG80" s="152"/>
      <c r="BH80" s="152"/>
      <c r="BI80" s="152"/>
      <c r="BJ80" s="152"/>
      <c r="BK80" s="152"/>
      <c r="BL80" s="152"/>
      <c r="BM80" s="153"/>
      <c r="BN80" s="151" t="s">
        <v>230</v>
      </c>
      <c r="BO80" s="152"/>
      <c r="BP80" s="152"/>
      <c r="BQ80" s="152"/>
      <c r="BR80" s="152"/>
      <c r="BS80" s="152"/>
      <c r="BT80" s="152"/>
      <c r="BU80" s="152"/>
      <c r="BV80" s="152"/>
      <c r="BW80" s="152"/>
      <c r="BX80" s="152"/>
      <c r="BY80" s="152"/>
      <c r="BZ80" s="152"/>
      <c r="CA80" s="152"/>
      <c r="CB80" s="153"/>
    </row>
    <row r="81" spans="1:80" hidden="1" x14ac:dyDescent="0.2">
      <c r="A81" s="151"/>
      <c r="B81" s="152"/>
      <c r="C81" s="152"/>
      <c r="D81" s="153"/>
      <c r="E81" s="151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3"/>
      <c r="AS81" s="151"/>
      <c r="AT81" s="152"/>
      <c r="AU81" s="152"/>
      <c r="AV81" s="152"/>
      <c r="AW81" s="152"/>
      <c r="AX81" s="152"/>
      <c r="AY81" s="152"/>
      <c r="AZ81" s="152"/>
      <c r="BA81" s="152"/>
      <c r="BB81" s="153"/>
      <c r="BC81" s="151" t="s">
        <v>157</v>
      </c>
      <c r="BD81" s="152"/>
      <c r="BE81" s="152"/>
      <c r="BF81" s="152"/>
      <c r="BG81" s="152"/>
      <c r="BH81" s="152"/>
      <c r="BI81" s="152"/>
      <c r="BJ81" s="152"/>
      <c r="BK81" s="152"/>
      <c r="BL81" s="152"/>
      <c r="BM81" s="153"/>
      <c r="BN81" s="151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3"/>
    </row>
    <row r="82" spans="1:80" hidden="1" x14ac:dyDescent="0.2">
      <c r="A82" s="148"/>
      <c r="B82" s="149"/>
      <c r="C82" s="149"/>
      <c r="D82" s="150"/>
      <c r="E82" s="148">
        <v>1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50"/>
      <c r="AS82" s="148">
        <v>2</v>
      </c>
      <c r="AT82" s="149"/>
      <c r="AU82" s="149"/>
      <c r="AV82" s="149"/>
      <c r="AW82" s="149"/>
      <c r="AX82" s="149"/>
      <c r="AY82" s="149"/>
      <c r="AZ82" s="149"/>
      <c r="BA82" s="149"/>
      <c r="BB82" s="150"/>
      <c r="BC82" s="148">
        <v>3</v>
      </c>
      <c r="BD82" s="149"/>
      <c r="BE82" s="149"/>
      <c r="BF82" s="149"/>
      <c r="BG82" s="149"/>
      <c r="BH82" s="149"/>
      <c r="BI82" s="149"/>
      <c r="BJ82" s="149"/>
      <c r="BK82" s="149"/>
      <c r="BL82" s="149"/>
      <c r="BM82" s="150"/>
      <c r="BN82" s="148">
        <v>4</v>
      </c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50"/>
    </row>
    <row r="83" spans="1:80" hidden="1" x14ac:dyDescent="0.2">
      <c r="A83" s="162">
        <v>1</v>
      </c>
      <c r="B83" s="163"/>
      <c r="C83" s="163"/>
      <c r="D83" s="164"/>
      <c r="E83" s="27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4"/>
      <c r="AS83" s="165"/>
      <c r="AT83" s="166"/>
      <c r="AU83" s="166"/>
      <c r="AV83" s="166"/>
      <c r="AW83" s="166"/>
      <c r="AX83" s="166"/>
      <c r="AY83" s="166"/>
      <c r="AZ83" s="166"/>
      <c r="BA83" s="166"/>
      <c r="BB83" s="167"/>
      <c r="BC83" s="237"/>
      <c r="BD83" s="169"/>
      <c r="BE83" s="169"/>
      <c r="BF83" s="169"/>
      <c r="BG83" s="169"/>
      <c r="BH83" s="169"/>
      <c r="BI83" s="169"/>
      <c r="BJ83" s="169"/>
      <c r="BK83" s="169"/>
      <c r="BL83" s="169"/>
      <c r="BM83" s="170"/>
      <c r="BN83" s="278"/>
      <c r="BO83" s="279"/>
      <c r="BP83" s="279"/>
      <c r="BQ83" s="279"/>
      <c r="BR83" s="279"/>
      <c r="BS83" s="279"/>
      <c r="BT83" s="279"/>
      <c r="BU83" s="279"/>
      <c r="BV83" s="279"/>
      <c r="BW83" s="279"/>
      <c r="BX83" s="279"/>
      <c r="BY83" s="279"/>
      <c r="BZ83" s="279"/>
      <c r="CA83" s="279"/>
      <c r="CB83" s="280"/>
    </row>
    <row r="84" spans="1:80" hidden="1" x14ac:dyDescent="0.2">
      <c r="A84" s="162">
        <v>2</v>
      </c>
      <c r="B84" s="163"/>
      <c r="C84" s="163"/>
      <c r="D84" s="164"/>
      <c r="E84" s="27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4"/>
      <c r="AS84" s="165"/>
      <c r="AT84" s="166"/>
      <c r="AU84" s="166"/>
      <c r="AV84" s="166"/>
      <c r="AW84" s="166"/>
      <c r="AX84" s="166"/>
      <c r="AY84" s="166"/>
      <c r="AZ84" s="166"/>
      <c r="BA84" s="166"/>
      <c r="BB84" s="167"/>
      <c r="BC84" s="237"/>
      <c r="BD84" s="169"/>
      <c r="BE84" s="169"/>
      <c r="BF84" s="169"/>
      <c r="BG84" s="169"/>
      <c r="BH84" s="169"/>
      <c r="BI84" s="169"/>
      <c r="BJ84" s="169"/>
      <c r="BK84" s="169"/>
      <c r="BL84" s="169"/>
      <c r="BM84" s="170"/>
      <c r="BN84" s="278"/>
      <c r="BO84" s="279"/>
      <c r="BP84" s="279"/>
      <c r="BQ84" s="279"/>
      <c r="BR84" s="279"/>
      <c r="BS84" s="279"/>
      <c r="BT84" s="279"/>
      <c r="BU84" s="279"/>
      <c r="BV84" s="279"/>
      <c r="BW84" s="279"/>
      <c r="BX84" s="279"/>
      <c r="BY84" s="279"/>
      <c r="BZ84" s="279"/>
      <c r="CA84" s="279"/>
      <c r="CB84" s="280"/>
    </row>
    <row r="85" spans="1:80" hidden="1" x14ac:dyDescent="0.2">
      <c r="A85" s="162"/>
      <c r="B85" s="163"/>
      <c r="C85" s="163"/>
      <c r="D85" s="164"/>
      <c r="E85" s="183" t="s">
        <v>145</v>
      </c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5"/>
      <c r="AS85" s="186" t="s">
        <v>22</v>
      </c>
      <c r="AT85" s="187"/>
      <c r="AU85" s="187"/>
      <c r="AV85" s="187"/>
      <c r="AW85" s="187"/>
      <c r="AX85" s="187"/>
      <c r="AY85" s="187"/>
      <c r="AZ85" s="187"/>
      <c r="BA85" s="187"/>
      <c r="BB85" s="188"/>
      <c r="BC85" s="196" t="s">
        <v>22</v>
      </c>
      <c r="BD85" s="197"/>
      <c r="BE85" s="197"/>
      <c r="BF85" s="197"/>
      <c r="BG85" s="197"/>
      <c r="BH85" s="197"/>
      <c r="BI85" s="197"/>
      <c r="BJ85" s="197"/>
      <c r="BK85" s="197"/>
      <c r="BL85" s="197"/>
      <c r="BM85" s="198"/>
      <c r="BN85" s="270">
        <f>SUM(BN83:CB84)</f>
        <v>0</v>
      </c>
      <c r="BO85" s="271"/>
      <c r="BP85" s="271"/>
      <c r="BQ85" s="271"/>
      <c r="BR85" s="271"/>
      <c r="BS85" s="271"/>
      <c r="BT85" s="271"/>
      <c r="BU85" s="271"/>
      <c r="BV85" s="271"/>
      <c r="BW85" s="271"/>
      <c r="BX85" s="271"/>
      <c r="BY85" s="271"/>
      <c r="BZ85" s="271"/>
      <c r="CA85" s="271"/>
      <c r="CB85" s="272"/>
    </row>
    <row r="86" spans="1:80" s="101" customFormat="1" ht="15.75" x14ac:dyDescent="0.25">
      <c r="A86" s="101" t="s">
        <v>113</v>
      </c>
      <c r="S86" s="256" t="s">
        <v>419</v>
      </c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56"/>
      <c r="AM86" s="256"/>
      <c r="AN86" s="256"/>
      <c r="AO86" s="256"/>
      <c r="AP86" s="256"/>
      <c r="AQ86" s="256"/>
      <c r="AR86" s="256"/>
      <c r="AS86" s="256"/>
      <c r="AT86" s="256"/>
      <c r="AU86" s="256"/>
      <c r="AV86" s="256"/>
      <c r="AW86" s="256"/>
      <c r="AX86" s="256"/>
      <c r="AY86" s="256"/>
      <c r="AZ86" s="256"/>
      <c r="BA86" s="256"/>
      <c r="BB86" s="256"/>
      <c r="BC86" s="256"/>
      <c r="BD86" s="256"/>
      <c r="BE86" s="256"/>
      <c r="BF86" s="256"/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A86" s="256"/>
      <c r="CB86" s="256"/>
    </row>
    <row r="87" spans="1:80" s="25" customFormat="1" ht="9.7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spans="1:80" x14ac:dyDescent="0.2">
      <c r="A88" s="154" t="s">
        <v>115</v>
      </c>
      <c r="B88" s="155"/>
      <c r="C88" s="155"/>
      <c r="D88" s="156"/>
      <c r="E88" s="154" t="s">
        <v>147</v>
      </c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6"/>
      <c r="AS88" s="154" t="s">
        <v>149</v>
      </c>
      <c r="AT88" s="155"/>
      <c r="AU88" s="155"/>
      <c r="AV88" s="155"/>
      <c r="AW88" s="155"/>
      <c r="AX88" s="155"/>
      <c r="AY88" s="155"/>
      <c r="AZ88" s="155"/>
      <c r="BA88" s="155"/>
      <c r="BB88" s="156"/>
      <c r="BC88" s="154" t="s">
        <v>228</v>
      </c>
      <c r="BD88" s="155"/>
      <c r="BE88" s="155"/>
      <c r="BF88" s="155"/>
      <c r="BG88" s="155"/>
      <c r="BH88" s="155"/>
      <c r="BI88" s="155"/>
      <c r="BJ88" s="155"/>
      <c r="BK88" s="155"/>
      <c r="BL88" s="155"/>
      <c r="BM88" s="156"/>
      <c r="BN88" s="154" t="s">
        <v>150</v>
      </c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6"/>
    </row>
    <row r="89" spans="1:80" x14ac:dyDescent="0.2">
      <c r="A89" s="151" t="s">
        <v>122</v>
      </c>
      <c r="B89" s="152"/>
      <c r="C89" s="152"/>
      <c r="D89" s="153"/>
      <c r="E89" s="151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3"/>
      <c r="AS89" s="151"/>
      <c r="AT89" s="152"/>
      <c r="AU89" s="152"/>
      <c r="AV89" s="152"/>
      <c r="AW89" s="152"/>
      <c r="AX89" s="152"/>
      <c r="AY89" s="152"/>
      <c r="AZ89" s="152"/>
      <c r="BA89" s="152"/>
      <c r="BB89" s="153"/>
      <c r="BC89" s="151" t="s">
        <v>229</v>
      </c>
      <c r="BD89" s="152"/>
      <c r="BE89" s="152"/>
      <c r="BF89" s="152"/>
      <c r="BG89" s="152"/>
      <c r="BH89" s="152"/>
      <c r="BI89" s="152"/>
      <c r="BJ89" s="152"/>
      <c r="BK89" s="152"/>
      <c r="BL89" s="152"/>
      <c r="BM89" s="153"/>
      <c r="BN89" s="151" t="s">
        <v>230</v>
      </c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3"/>
    </row>
    <row r="90" spans="1:80" x14ac:dyDescent="0.2">
      <c r="A90" s="151"/>
      <c r="B90" s="152"/>
      <c r="C90" s="152"/>
      <c r="D90" s="153"/>
      <c r="E90" s="151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3"/>
      <c r="AS90" s="151"/>
      <c r="AT90" s="152"/>
      <c r="AU90" s="152"/>
      <c r="AV90" s="152"/>
      <c r="AW90" s="152"/>
      <c r="AX90" s="152"/>
      <c r="AY90" s="152"/>
      <c r="AZ90" s="152"/>
      <c r="BA90" s="152"/>
      <c r="BB90" s="153"/>
      <c r="BC90" s="151" t="s">
        <v>157</v>
      </c>
      <c r="BD90" s="152"/>
      <c r="BE90" s="152"/>
      <c r="BF90" s="152"/>
      <c r="BG90" s="152"/>
      <c r="BH90" s="152"/>
      <c r="BI90" s="152"/>
      <c r="BJ90" s="152"/>
      <c r="BK90" s="152"/>
      <c r="BL90" s="152"/>
      <c r="BM90" s="153"/>
      <c r="BN90" s="151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3"/>
    </row>
    <row r="91" spans="1:80" x14ac:dyDescent="0.2">
      <c r="A91" s="148"/>
      <c r="B91" s="149"/>
      <c r="C91" s="149"/>
      <c r="D91" s="150"/>
      <c r="E91" s="148">
        <v>1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50"/>
      <c r="AS91" s="148">
        <v>2</v>
      </c>
      <c r="AT91" s="149"/>
      <c r="AU91" s="149"/>
      <c r="AV91" s="149"/>
      <c r="AW91" s="149"/>
      <c r="AX91" s="149"/>
      <c r="AY91" s="149"/>
      <c r="AZ91" s="149"/>
      <c r="BA91" s="149"/>
      <c r="BB91" s="150"/>
      <c r="BC91" s="148">
        <v>3</v>
      </c>
      <c r="BD91" s="149"/>
      <c r="BE91" s="149"/>
      <c r="BF91" s="149"/>
      <c r="BG91" s="149"/>
      <c r="BH91" s="149"/>
      <c r="BI91" s="149"/>
      <c r="BJ91" s="149"/>
      <c r="BK91" s="149"/>
      <c r="BL91" s="149"/>
      <c r="BM91" s="150"/>
      <c r="BN91" s="148">
        <v>4</v>
      </c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50"/>
    </row>
    <row r="92" spans="1:80" x14ac:dyDescent="0.2">
      <c r="A92" s="162">
        <v>1</v>
      </c>
      <c r="B92" s="163"/>
      <c r="C92" s="163"/>
      <c r="D92" s="164"/>
      <c r="E92" s="273" t="s">
        <v>411</v>
      </c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4"/>
      <c r="AS92" s="165"/>
      <c r="AT92" s="166"/>
      <c r="AU92" s="166"/>
      <c r="AV92" s="166"/>
      <c r="AW92" s="166"/>
      <c r="AX92" s="166"/>
      <c r="AY92" s="166"/>
      <c r="AZ92" s="166"/>
      <c r="BA92" s="166"/>
      <c r="BB92" s="167"/>
      <c r="BC92" s="237"/>
      <c r="BD92" s="169"/>
      <c r="BE92" s="169"/>
      <c r="BF92" s="169"/>
      <c r="BG92" s="169"/>
      <c r="BH92" s="169"/>
      <c r="BI92" s="169"/>
      <c r="BJ92" s="169"/>
      <c r="BK92" s="169"/>
      <c r="BL92" s="169"/>
      <c r="BM92" s="170"/>
      <c r="BN92" s="278">
        <v>1396.31</v>
      </c>
      <c r="BO92" s="279"/>
      <c r="BP92" s="279"/>
      <c r="BQ92" s="279"/>
      <c r="BR92" s="279"/>
      <c r="BS92" s="279"/>
      <c r="BT92" s="279"/>
      <c r="BU92" s="279"/>
      <c r="BV92" s="279"/>
      <c r="BW92" s="279"/>
      <c r="BX92" s="279"/>
      <c r="BY92" s="279"/>
      <c r="BZ92" s="279"/>
      <c r="CA92" s="279"/>
      <c r="CB92" s="280"/>
    </row>
    <row r="93" spans="1:80" x14ac:dyDescent="0.2">
      <c r="A93" s="162">
        <v>2</v>
      </c>
      <c r="B93" s="163"/>
      <c r="C93" s="163"/>
      <c r="D93" s="164"/>
      <c r="E93" s="27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4"/>
      <c r="AS93" s="165"/>
      <c r="AT93" s="166"/>
      <c r="AU93" s="166"/>
      <c r="AV93" s="166"/>
      <c r="AW93" s="166"/>
      <c r="AX93" s="166"/>
      <c r="AY93" s="166"/>
      <c r="AZ93" s="166"/>
      <c r="BA93" s="166"/>
      <c r="BB93" s="167"/>
      <c r="BC93" s="237"/>
      <c r="BD93" s="169"/>
      <c r="BE93" s="169"/>
      <c r="BF93" s="169"/>
      <c r="BG93" s="169"/>
      <c r="BH93" s="169"/>
      <c r="BI93" s="169"/>
      <c r="BJ93" s="169"/>
      <c r="BK93" s="169"/>
      <c r="BL93" s="169"/>
      <c r="BM93" s="170"/>
      <c r="BN93" s="278"/>
      <c r="BO93" s="279"/>
      <c r="BP93" s="279"/>
      <c r="BQ93" s="279"/>
      <c r="BR93" s="279"/>
      <c r="BS93" s="279"/>
      <c r="BT93" s="279"/>
      <c r="BU93" s="279"/>
      <c r="BV93" s="279"/>
      <c r="BW93" s="279"/>
      <c r="BX93" s="279"/>
      <c r="BY93" s="279"/>
      <c r="BZ93" s="279"/>
      <c r="CA93" s="279"/>
      <c r="CB93" s="280"/>
    </row>
    <row r="94" spans="1:80" x14ac:dyDescent="0.2">
      <c r="A94" s="162"/>
      <c r="B94" s="163"/>
      <c r="C94" s="163"/>
      <c r="D94" s="164"/>
      <c r="E94" s="183" t="s">
        <v>145</v>
      </c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5"/>
      <c r="AS94" s="186" t="s">
        <v>22</v>
      </c>
      <c r="AT94" s="187"/>
      <c r="AU94" s="187"/>
      <c r="AV94" s="187"/>
      <c r="AW94" s="187"/>
      <c r="AX94" s="187"/>
      <c r="AY94" s="187"/>
      <c r="AZ94" s="187"/>
      <c r="BA94" s="187"/>
      <c r="BB94" s="188"/>
      <c r="BC94" s="196" t="s">
        <v>22</v>
      </c>
      <c r="BD94" s="197"/>
      <c r="BE94" s="197"/>
      <c r="BF94" s="197"/>
      <c r="BG94" s="197"/>
      <c r="BH94" s="197"/>
      <c r="BI94" s="197"/>
      <c r="BJ94" s="197"/>
      <c r="BK94" s="197"/>
      <c r="BL94" s="197"/>
      <c r="BM94" s="198"/>
      <c r="BN94" s="270">
        <f>SUM(BN92:CB93)</f>
        <v>1396.31</v>
      </c>
      <c r="BO94" s="271"/>
      <c r="BP94" s="271"/>
      <c r="BQ94" s="271"/>
      <c r="BR94" s="271"/>
      <c r="BS94" s="271"/>
      <c r="BT94" s="271"/>
      <c r="BU94" s="271"/>
      <c r="BV94" s="271"/>
      <c r="BW94" s="271"/>
      <c r="BX94" s="271"/>
      <c r="BY94" s="271"/>
      <c r="BZ94" s="271"/>
      <c r="CA94" s="271"/>
      <c r="CB94" s="272"/>
    </row>
    <row r="96" spans="1:80" s="101" customFormat="1" ht="15.75" x14ac:dyDescent="0.25">
      <c r="A96" s="101" t="s">
        <v>113</v>
      </c>
      <c r="S96" s="256" t="s">
        <v>420</v>
      </c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56"/>
      <c r="AM96" s="256"/>
      <c r="AN96" s="256"/>
      <c r="AO96" s="256"/>
      <c r="AP96" s="256"/>
      <c r="AQ96" s="256"/>
      <c r="AR96" s="256"/>
      <c r="AS96" s="256"/>
      <c r="AT96" s="256"/>
      <c r="AU96" s="256"/>
      <c r="AV96" s="256"/>
      <c r="AW96" s="256"/>
      <c r="AX96" s="256"/>
      <c r="AY96" s="256"/>
      <c r="AZ96" s="256"/>
      <c r="BA96" s="256"/>
      <c r="BB96" s="256"/>
      <c r="BC96" s="256"/>
      <c r="BD96" s="256"/>
      <c r="BE96" s="256"/>
      <c r="BF96" s="256"/>
      <c r="BG96" s="256"/>
      <c r="BH96" s="256"/>
      <c r="BI96" s="256"/>
      <c r="BJ96" s="256"/>
      <c r="BK96" s="256"/>
      <c r="BL96" s="256"/>
      <c r="BM96" s="256"/>
      <c r="BN96" s="256"/>
      <c r="BO96" s="256"/>
      <c r="BP96" s="256"/>
      <c r="BQ96" s="256"/>
      <c r="BR96" s="256"/>
      <c r="BS96" s="256"/>
      <c r="BT96" s="256"/>
      <c r="BU96" s="256"/>
      <c r="BV96" s="256"/>
      <c r="BW96" s="256"/>
      <c r="BX96" s="256"/>
      <c r="BY96" s="256"/>
      <c r="BZ96" s="256"/>
      <c r="CA96" s="256"/>
      <c r="CB96" s="256"/>
    </row>
    <row r="97" spans="1:80" s="25" customFormat="1" ht="9.75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</row>
    <row r="98" spans="1:80" x14ac:dyDescent="0.2">
      <c r="A98" s="154" t="s">
        <v>115</v>
      </c>
      <c r="B98" s="155"/>
      <c r="C98" s="155"/>
      <c r="D98" s="156"/>
      <c r="E98" s="154" t="s">
        <v>147</v>
      </c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6"/>
      <c r="AS98" s="154" t="s">
        <v>149</v>
      </c>
      <c r="AT98" s="155"/>
      <c r="AU98" s="155"/>
      <c r="AV98" s="155"/>
      <c r="AW98" s="155"/>
      <c r="AX98" s="155"/>
      <c r="AY98" s="155"/>
      <c r="AZ98" s="155"/>
      <c r="BA98" s="155"/>
      <c r="BB98" s="156"/>
      <c r="BC98" s="154" t="s">
        <v>228</v>
      </c>
      <c r="BD98" s="155"/>
      <c r="BE98" s="155"/>
      <c r="BF98" s="155"/>
      <c r="BG98" s="155"/>
      <c r="BH98" s="155"/>
      <c r="BI98" s="155"/>
      <c r="BJ98" s="155"/>
      <c r="BK98" s="155"/>
      <c r="BL98" s="155"/>
      <c r="BM98" s="156"/>
      <c r="BN98" s="154" t="s">
        <v>150</v>
      </c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6"/>
    </row>
    <row r="99" spans="1:80" x14ac:dyDescent="0.2">
      <c r="A99" s="151" t="s">
        <v>122</v>
      </c>
      <c r="B99" s="152"/>
      <c r="C99" s="152"/>
      <c r="D99" s="153"/>
      <c r="E99" s="151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3"/>
      <c r="AS99" s="151"/>
      <c r="AT99" s="152"/>
      <c r="AU99" s="152"/>
      <c r="AV99" s="152"/>
      <c r="AW99" s="152"/>
      <c r="AX99" s="152"/>
      <c r="AY99" s="152"/>
      <c r="AZ99" s="152"/>
      <c r="BA99" s="152"/>
      <c r="BB99" s="153"/>
      <c r="BC99" s="151" t="s">
        <v>229</v>
      </c>
      <c r="BD99" s="152"/>
      <c r="BE99" s="152"/>
      <c r="BF99" s="152"/>
      <c r="BG99" s="152"/>
      <c r="BH99" s="152"/>
      <c r="BI99" s="152"/>
      <c r="BJ99" s="152"/>
      <c r="BK99" s="152"/>
      <c r="BL99" s="152"/>
      <c r="BM99" s="153"/>
      <c r="BN99" s="151" t="s">
        <v>230</v>
      </c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3"/>
    </row>
    <row r="100" spans="1:80" x14ac:dyDescent="0.2">
      <c r="A100" s="151"/>
      <c r="B100" s="152"/>
      <c r="C100" s="152"/>
      <c r="D100" s="153"/>
      <c r="E100" s="151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3"/>
      <c r="AS100" s="151"/>
      <c r="AT100" s="152"/>
      <c r="AU100" s="152"/>
      <c r="AV100" s="152"/>
      <c r="AW100" s="152"/>
      <c r="AX100" s="152"/>
      <c r="AY100" s="152"/>
      <c r="AZ100" s="152"/>
      <c r="BA100" s="152"/>
      <c r="BB100" s="153"/>
      <c r="BC100" s="151" t="s">
        <v>157</v>
      </c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3"/>
      <c r="BN100" s="151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3"/>
    </row>
    <row r="101" spans="1:80" x14ac:dyDescent="0.2">
      <c r="A101" s="148"/>
      <c r="B101" s="149"/>
      <c r="C101" s="149"/>
      <c r="D101" s="150"/>
      <c r="E101" s="148">
        <v>1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50"/>
      <c r="AS101" s="148">
        <v>2</v>
      </c>
      <c r="AT101" s="149"/>
      <c r="AU101" s="149"/>
      <c r="AV101" s="149"/>
      <c r="AW101" s="149"/>
      <c r="AX101" s="149"/>
      <c r="AY101" s="149"/>
      <c r="AZ101" s="149"/>
      <c r="BA101" s="149"/>
      <c r="BB101" s="150"/>
      <c r="BC101" s="148">
        <v>3</v>
      </c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50"/>
      <c r="BN101" s="148">
        <v>4</v>
      </c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/>
      <c r="CB101" s="150"/>
    </row>
    <row r="102" spans="1:80" x14ac:dyDescent="0.2">
      <c r="A102" s="162">
        <v>1</v>
      </c>
      <c r="B102" s="163"/>
      <c r="C102" s="163"/>
      <c r="D102" s="164"/>
      <c r="E102" s="273" t="s">
        <v>411</v>
      </c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4"/>
      <c r="AS102" s="165"/>
      <c r="AT102" s="166"/>
      <c r="AU102" s="166"/>
      <c r="AV102" s="166"/>
      <c r="AW102" s="166"/>
      <c r="AX102" s="166"/>
      <c r="AY102" s="166"/>
      <c r="AZ102" s="166"/>
      <c r="BA102" s="166"/>
      <c r="BB102" s="167"/>
      <c r="BC102" s="237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70"/>
      <c r="BN102" s="278">
        <v>5742.46</v>
      </c>
      <c r="BO102" s="279"/>
      <c r="BP102" s="279"/>
      <c r="BQ102" s="279"/>
      <c r="BR102" s="279"/>
      <c r="BS102" s="279"/>
      <c r="BT102" s="279"/>
      <c r="BU102" s="279"/>
      <c r="BV102" s="279"/>
      <c r="BW102" s="279"/>
      <c r="BX102" s="279"/>
      <c r="BY102" s="279"/>
      <c r="BZ102" s="279"/>
      <c r="CA102" s="279"/>
      <c r="CB102" s="280"/>
    </row>
    <row r="103" spans="1:80" x14ac:dyDescent="0.2">
      <c r="A103" s="162">
        <v>2</v>
      </c>
      <c r="B103" s="163"/>
      <c r="C103" s="163"/>
      <c r="D103" s="164"/>
      <c r="E103" s="27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4"/>
      <c r="AS103" s="165"/>
      <c r="AT103" s="166"/>
      <c r="AU103" s="166"/>
      <c r="AV103" s="166"/>
      <c r="AW103" s="166"/>
      <c r="AX103" s="166"/>
      <c r="AY103" s="166"/>
      <c r="AZ103" s="166"/>
      <c r="BA103" s="166"/>
      <c r="BB103" s="167"/>
      <c r="BC103" s="237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70"/>
      <c r="BN103" s="278"/>
      <c r="BO103" s="279"/>
      <c r="BP103" s="279"/>
      <c r="BQ103" s="279"/>
      <c r="BR103" s="279"/>
      <c r="BS103" s="279"/>
      <c r="BT103" s="279"/>
      <c r="BU103" s="279"/>
      <c r="BV103" s="279"/>
      <c r="BW103" s="279"/>
      <c r="BX103" s="279"/>
      <c r="BY103" s="279"/>
      <c r="BZ103" s="279"/>
      <c r="CA103" s="279"/>
      <c r="CB103" s="280"/>
    </row>
    <row r="104" spans="1:80" x14ac:dyDescent="0.2">
      <c r="A104" s="162"/>
      <c r="B104" s="163"/>
      <c r="C104" s="163"/>
      <c r="D104" s="164"/>
      <c r="E104" s="183" t="s">
        <v>145</v>
      </c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5"/>
      <c r="AS104" s="186" t="s">
        <v>22</v>
      </c>
      <c r="AT104" s="187"/>
      <c r="AU104" s="187"/>
      <c r="AV104" s="187"/>
      <c r="AW104" s="187"/>
      <c r="AX104" s="187"/>
      <c r="AY104" s="187"/>
      <c r="AZ104" s="187"/>
      <c r="BA104" s="187"/>
      <c r="BB104" s="188"/>
      <c r="BC104" s="196" t="s">
        <v>22</v>
      </c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198"/>
      <c r="BN104" s="270">
        <f>SUM(BN102:CB103)</f>
        <v>5742.46</v>
      </c>
      <c r="BO104" s="271"/>
      <c r="BP104" s="271"/>
      <c r="BQ104" s="271"/>
      <c r="BR104" s="271"/>
      <c r="BS104" s="271"/>
      <c r="BT104" s="271"/>
      <c r="BU104" s="271"/>
      <c r="BV104" s="271"/>
      <c r="BW104" s="271"/>
      <c r="BX104" s="271"/>
      <c r="BY104" s="271"/>
      <c r="BZ104" s="271"/>
      <c r="CA104" s="271"/>
      <c r="CB104" s="272"/>
    </row>
    <row r="106" spans="1:80" ht="14.25" customHeight="1" x14ac:dyDescent="0.2"/>
    <row r="107" spans="1:80" s="85" customFormat="1" ht="15.75" x14ac:dyDescent="0.25">
      <c r="A107" s="85" t="s">
        <v>113</v>
      </c>
      <c r="S107" s="256" t="s">
        <v>338</v>
      </c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56"/>
      <c r="AE107" s="256"/>
      <c r="AF107" s="256"/>
      <c r="AG107" s="256"/>
      <c r="AH107" s="256"/>
      <c r="AI107" s="256"/>
      <c r="AJ107" s="256"/>
      <c r="AK107" s="256"/>
      <c r="AL107" s="256"/>
      <c r="AM107" s="256"/>
      <c r="AN107" s="256"/>
      <c r="AO107" s="256"/>
      <c r="AP107" s="256"/>
      <c r="AQ107" s="256"/>
      <c r="AR107" s="256"/>
      <c r="AS107" s="256"/>
      <c r="AT107" s="256"/>
      <c r="AU107" s="256"/>
      <c r="AV107" s="256"/>
      <c r="AW107" s="256"/>
      <c r="AX107" s="256"/>
      <c r="AY107" s="256"/>
      <c r="AZ107" s="256"/>
      <c r="BA107" s="256"/>
      <c r="BB107" s="256"/>
      <c r="BC107" s="256"/>
      <c r="BD107" s="256"/>
      <c r="BE107" s="256"/>
      <c r="BF107" s="256"/>
      <c r="BG107" s="256"/>
      <c r="BH107" s="256"/>
      <c r="BI107" s="256"/>
      <c r="BJ107" s="256"/>
      <c r="BK107" s="256"/>
      <c r="BL107" s="256"/>
      <c r="BM107" s="256"/>
      <c r="BN107" s="256"/>
      <c r="BO107" s="256"/>
      <c r="BP107" s="256"/>
      <c r="BQ107" s="256"/>
      <c r="BR107" s="256"/>
      <c r="BS107" s="256"/>
      <c r="BT107" s="256"/>
      <c r="BU107" s="256"/>
      <c r="BV107" s="256"/>
      <c r="BW107" s="256"/>
      <c r="BX107" s="256"/>
      <c r="BY107" s="256"/>
      <c r="BZ107" s="256"/>
      <c r="CA107" s="256"/>
      <c r="CB107" s="256"/>
    </row>
    <row r="108" spans="1:80" s="25" customFormat="1" ht="9.75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</row>
    <row r="109" spans="1:80" x14ac:dyDescent="0.2">
      <c r="A109" s="154" t="s">
        <v>115</v>
      </c>
      <c r="B109" s="155"/>
      <c r="C109" s="155"/>
      <c r="D109" s="156"/>
      <c r="E109" s="154" t="s">
        <v>147</v>
      </c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6"/>
      <c r="AS109" s="154" t="s">
        <v>149</v>
      </c>
      <c r="AT109" s="155"/>
      <c r="AU109" s="155"/>
      <c r="AV109" s="155"/>
      <c r="AW109" s="155"/>
      <c r="AX109" s="155"/>
      <c r="AY109" s="155"/>
      <c r="AZ109" s="155"/>
      <c r="BA109" s="155"/>
      <c r="BB109" s="156"/>
      <c r="BC109" s="154" t="s">
        <v>228</v>
      </c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6"/>
      <c r="BN109" s="154" t="s">
        <v>150</v>
      </c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6"/>
    </row>
    <row r="110" spans="1:80" x14ac:dyDescent="0.2">
      <c r="A110" s="151" t="s">
        <v>122</v>
      </c>
      <c r="B110" s="152"/>
      <c r="C110" s="152"/>
      <c r="D110" s="153"/>
      <c r="E110" s="151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3"/>
      <c r="AS110" s="151"/>
      <c r="AT110" s="152"/>
      <c r="AU110" s="152"/>
      <c r="AV110" s="152"/>
      <c r="AW110" s="152"/>
      <c r="AX110" s="152"/>
      <c r="AY110" s="152"/>
      <c r="AZ110" s="152"/>
      <c r="BA110" s="152"/>
      <c r="BB110" s="153"/>
      <c r="BC110" s="151" t="s">
        <v>229</v>
      </c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3"/>
      <c r="BN110" s="151" t="s">
        <v>230</v>
      </c>
      <c r="BO110" s="152"/>
      <c r="BP110" s="152"/>
      <c r="BQ110" s="152"/>
      <c r="BR110" s="152"/>
      <c r="BS110" s="152"/>
      <c r="BT110" s="152"/>
      <c r="BU110" s="152"/>
      <c r="BV110" s="152"/>
      <c r="BW110" s="152"/>
      <c r="BX110" s="152"/>
      <c r="BY110" s="152"/>
      <c r="BZ110" s="152"/>
      <c r="CA110" s="152"/>
      <c r="CB110" s="153"/>
    </row>
    <row r="111" spans="1:80" x14ac:dyDescent="0.2">
      <c r="A111" s="151"/>
      <c r="B111" s="152"/>
      <c r="C111" s="152"/>
      <c r="D111" s="153"/>
      <c r="E111" s="151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3"/>
      <c r="AS111" s="151"/>
      <c r="AT111" s="152"/>
      <c r="AU111" s="152"/>
      <c r="AV111" s="152"/>
      <c r="AW111" s="152"/>
      <c r="AX111" s="152"/>
      <c r="AY111" s="152"/>
      <c r="AZ111" s="152"/>
      <c r="BA111" s="152"/>
      <c r="BB111" s="153"/>
      <c r="BC111" s="151" t="s">
        <v>157</v>
      </c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3"/>
      <c r="BN111" s="151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3"/>
    </row>
    <row r="112" spans="1:80" x14ac:dyDescent="0.2">
      <c r="A112" s="148"/>
      <c r="B112" s="149"/>
      <c r="C112" s="149"/>
      <c r="D112" s="150"/>
      <c r="E112" s="148">
        <v>1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50"/>
      <c r="AS112" s="148">
        <v>2</v>
      </c>
      <c r="AT112" s="149"/>
      <c r="AU112" s="149"/>
      <c r="AV112" s="149"/>
      <c r="AW112" s="149"/>
      <c r="AX112" s="149"/>
      <c r="AY112" s="149"/>
      <c r="AZ112" s="149"/>
      <c r="BA112" s="149"/>
      <c r="BB112" s="150"/>
      <c r="BC112" s="148">
        <v>3</v>
      </c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50"/>
      <c r="BN112" s="148">
        <v>4</v>
      </c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50"/>
    </row>
    <row r="113" spans="1:80" x14ac:dyDescent="0.2">
      <c r="A113" s="162">
        <v>1</v>
      </c>
      <c r="B113" s="163"/>
      <c r="C113" s="163"/>
      <c r="D113" s="164"/>
      <c r="E113" s="273" t="s">
        <v>339</v>
      </c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4"/>
      <c r="AS113" s="281">
        <v>306</v>
      </c>
      <c r="AT113" s="166"/>
      <c r="AU113" s="166"/>
      <c r="AV113" s="166"/>
      <c r="AW113" s="166"/>
      <c r="AX113" s="166"/>
      <c r="AY113" s="166"/>
      <c r="AZ113" s="166"/>
      <c r="BA113" s="166"/>
      <c r="BB113" s="167"/>
      <c r="BC113" s="180">
        <f>BN113/AS113</f>
        <v>1534.6405228758169</v>
      </c>
      <c r="BD113" s="181"/>
      <c r="BE113" s="181"/>
      <c r="BF113" s="181"/>
      <c r="BG113" s="181"/>
      <c r="BH113" s="181"/>
      <c r="BI113" s="181"/>
      <c r="BJ113" s="181"/>
      <c r="BK113" s="181"/>
      <c r="BL113" s="181"/>
      <c r="BM113" s="182"/>
      <c r="BN113" s="278">
        <v>469600</v>
      </c>
      <c r="BO113" s="279"/>
      <c r="BP113" s="279"/>
      <c r="BQ113" s="279"/>
      <c r="BR113" s="279"/>
      <c r="BS113" s="279"/>
      <c r="BT113" s="279"/>
      <c r="BU113" s="279"/>
      <c r="BV113" s="279"/>
      <c r="BW113" s="279"/>
      <c r="BX113" s="279"/>
      <c r="BY113" s="279"/>
      <c r="BZ113" s="279"/>
      <c r="CA113" s="279"/>
      <c r="CB113" s="280"/>
    </row>
    <row r="114" spans="1:80" x14ac:dyDescent="0.2">
      <c r="A114" s="162">
        <v>2</v>
      </c>
      <c r="B114" s="163"/>
      <c r="C114" s="163"/>
      <c r="D114" s="164"/>
      <c r="E114" s="273" t="s">
        <v>341</v>
      </c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4"/>
      <c r="AS114" s="165">
        <v>10</v>
      </c>
      <c r="AT114" s="166"/>
      <c r="AU114" s="166"/>
      <c r="AV114" s="166"/>
      <c r="AW114" s="166"/>
      <c r="AX114" s="166"/>
      <c r="AY114" s="166"/>
      <c r="AZ114" s="166"/>
      <c r="BA114" s="166"/>
      <c r="BB114" s="167"/>
      <c r="BC114" s="237">
        <v>29000</v>
      </c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70"/>
      <c r="BN114" s="278">
        <v>45000</v>
      </c>
      <c r="BO114" s="279"/>
      <c r="BP114" s="279"/>
      <c r="BQ114" s="279"/>
      <c r="BR114" s="279"/>
      <c r="BS114" s="279"/>
      <c r="BT114" s="279"/>
      <c r="BU114" s="279"/>
      <c r="BV114" s="279"/>
      <c r="BW114" s="279"/>
      <c r="BX114" s="279"/>
      <c r="BY114" s="279"/>
      <c r="BZ114" s="279"/>
      <c r="CA114" s="279"/>
      <c r="CB114" s="280"/>
    </row>
    <row r="115" spans="1:80" x14ac:dyDescent="0.2">
      <c r="A115" s="162"/>
      <c r="B115" s="163"/>
      <c r="C115" s="163"/>
      <c r="D115" s="164"/>
      <c r="E115" s="183" t="s">
        <v>145</v>
      </c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5"/>
      <c r="AS115" s="186" t="s">
        <v>22</v>
      </c>
      <c r="AT115" s="187"/>
      <c r="AU115" s="187"/>
      <c r="AV115" s="187"/>
      <c r="AW115" s="187"/>
      <c r="AX115" s="187"/>
      <c r="AY115" s="187"/>
      <c r="AZ115" s="187"/>
      <c r="BA115" s="187"/>
      <c r="BB115" s="188"/>
      <c r="BC115" s="196" t="s">
        <v>22</v>
      </c>
      <c r="BD115" s="197"/>
      <c r="BE115" s="197"/>
      <c r="BF115" s="197"/>
      <c r="BG115" s="197"/>
      <c r="BH115" s="197"/>
      <c r="BI115" s="197"/>
      <c r="BJ115" s="197"/>
      <c r="BK115" s="197"/>
      <c r="BL115" s="197"/>
      <c r="BM115" s="198"/>
      <c r="BN115" s="270">
        <f>SUM(BN113:CB114)</f>
        <v>514600</v>
      </c>
      <c r="BO115" s="271"/>
      <c r="BP115" s="271"/>
      <c r="BQ115" s="271"/>
      <c r="BR115" s="271"/>
      <c r="BS115" s="271"/>
      <c r="BT115" s="271"/>
      <c r="BU115" s="271"/>
      <c r="BV115" s="271"/>
      <c r="BW115" s="271"/>
      <c r="BX115" s="271"/>
      <c r="BY115" s="271"/>
      <c r="BZ115" s="271"/>
      <c r="CA115" s="271"/>
      <c r="CB115" s="272"/>
    </row>
    <row r="116" spans="1:80" ht="14.25" customHeight="1" x14ac:dyDescent="0.2"/>
    <row r="118" spans="1:80" s="85" customFormat="1" ht="15.75" x14ac:dyDescent="0.25">
      <c r="A118" s="85" t="s">
        <v>113</v>
      </c>
      <c r="S118" s="256" t="s">
        <v>340</v>
      </c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56"/>
      <c r="AE118" s="256"/>
      <c r="AF118" s="256"/>
      <c r="AG118" s="256"/>
      <c r="AH118" s="256"/>
      <c r="AI118" s="256"/>
      <c r="AJ118" s="256"/>
      <c r="AK118" s="256"/>
      <c r="AL118" s="256"/>
      <c r="AM118" s="256"/>
      <c r="AN118" s="256"/>
      <c r="AO118" s="256"/>
      <c r="AP118" s="256"/>
      <c r="AQ118" s="256"/>
      <c r="AR118" s="256"/>
      <c r="AS118" s="256"/>
      <c r="AT118" s="256"/>
      <c r="AU118" s="256"/>
      <c r="AV118" s="256"/>
      <c r="AW118" s="256"/>
      <c r="AX118" s="256"/>
      <c r="AY118" s="256"/>
      <c r="AZ118" s="256"/>
      <c r="BA118" s="256"/>
      <c r="BB118" s="256"/>
      <c r="BC118" s="256"/>
      <c r="BD118" s="256"/>
      <c r="BE118" s="256"/>
      <c r="BF118" s="256"/>
      <c r="BG118" s="256"/>
      <c r="BH118" s="256"/>
      <c r="BI118" s="256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6"/>
      <c r="BT118" s="256"/>
      <c r="BU118" s="256"/>
      <c r="BV118" s="256"/>
      <c r="BW118" s="256"/>
      <c r="BX118" s="256"/>
      <c r="BY118" s="256"/>
      <c r="BZ118" s="256"/>
      <c r="CA118" s="256"/>
      <c r="CB118" s="256"/>
    </row>
    <row r="119" spans="1:80" s="25" customFormat="1" ht="9.75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</row>
    <row r="120" spans="1:80" x14ac:dyDescent="0.2">
      <c r="A120" s="154" t="s">
        <v>115</v>
      </c>
      <c r="B120" s="155"/>
      <c r="C120" s="155"/>
      <c r="D120" s="156"/>
      <c r="E120" s="154" t="s">
        <v>147</v>
      </c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6"/>
      <c r="AS120" s="154" t="s">
        <v>149</v>
      </c>
      <c r="AT120" s="155"/>
      <c r="AU120" s="155"/>
      <c r="AV120" s="155"/>
      <c r="AW120" s="155"/>
      <c r="AX120" s="155"/>
      <c r="AY120" s="155"/>
      <c r="AZ120" s="155"/>
      <c r="BA120" s="155"/>
      <c r="BB120" s="156"/>
      <c r="BC120" s="154" t="s">
        <v>228</v>
      </c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6"/>
      <c r="BN120" s="154" t="s">
        <v>150</v>
      </c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6"/>
    </row>
    <row r="121" spans="1:80" x14ac:dyDescent="0.2">
      <c r="A121" s="151" t="s">
        <v>122</v>
      </c>
      <c r="B121" s="152"/>
      <c r="C121" s="152"/>
      <c r="D121" s="153"/>
      <c r="E121" s="151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3"/>
      <c r="AS121" s="151"/>
      <c r="AT121" s="152"/>
      <c r="AU121" s="152"/>
      <c r="AV121" s="152"/>
      <c r="AW121" s="152"/>
      <c r="AX121" s="152"/>
      <c r="AY121" s="152"/>
      <c r="AZ121" s="152"/>
      <c r="BA121" s="152"/>
      <c r="BB121" s="153"/>
      <c r="BC121" s="151" t="s">
        <v>229</v>
      </c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3"/>
      <c r="BN121" s="151" t="s">
        <v>230</v>
      </c>
      <c r="BO121" s="152"/>
      <c r="BP121" s="152"/>
      <c r="BQ121" s="152"/>
      <c r="BR121" s="152"/>
      <c r="BS121" s="152"/>
      <c r="BT121" s="152"/>
      <c r="BU121" s="152"/>
      <c r="BV121" s="152"/>
      <c r="BW121" s="152"/>
      <c r="BX121" s="152"/>
      <c r="BY121" s="152"/>
      <c r="BZ121" s="152"/>
      <c r="CA121" s="152"/>
      <c r="CB121" s="153"/>
    </row>
    <row r="122" spans="1:80" x14ac:dyDescent="0.2">
      <c r="A122" s="151"/>
      <c r="B122" s="152"/>
      <c r="C122" s="152"/>
      <c r="D122" s="153"/>
      <c r="E122" s="151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3"/>
      <c r="AS122" s="151"/>
      <c r="AT122" s="152"/>
      <c r="AU122" s="152"/>
      <c r="AV122" s="152"/>
      <c r="AW122" s="152"/>
      <c r="AX122" s="152"/>
      <c r="AY122" s="152"/>
      <c r="AZ122" s="152"/>
      <c r="BA122" s="152"/>
      <c r="BB122" s="153"/>
      <c r="BC122" s="151" t="s">
        <v>157</v>
      </c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3"/>
      <c r="BN122" s="151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52"/>
      <c r="BZ122" s="152"/>
      <c r="CA122" s="152"/>
      <c r="CB122" s="153"/>
    </row>
    <row r="123" spans="1:80" x14ac:dyDescent="0.2">
      <c r="A123" s="148"/>
      <c r="B123" s="149"/>
      <c r="C123" s="149"/>
      <c r="D123" s="150"/>
      <c r="E123" s="148">
        <v>1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50"/>
      <c r="AS123" s="148">
        <v>2</v>
      </c>
      <c r="AT123" s="149"/>
      <c r="AU123" s="149"/>
      <c r="AV123" s="149"/>
      <c r="AW123" s="149"/>
      <c r="AX123" s="149"/>
      <c r="AY123" s="149"/>
      <c r="AZ123" s="149"/>
      <c r="BA123" s="149"/>
      <c r="BB123" s="150"/>
      <c r="BC123" s="148">
        <v>3</v>
      </c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50"/>
      <c r="BN123" s="148">
        <v>4</v>
      </c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50"/>
    </row>
    <row r="124" spans="1:80" x14ac:dyDescent="0.2">
      <c r="A124" s="162">
        <v>1</v>
      </c>
      <c r="B124" s="163"/>
      <c r="C124" s="163"/>
      <c r="D124" s="164"/>
      <c r="E124" s="273" t="s">
        <v>342</v>
      </c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4"/>
      <c r="AS124" s="165">
        <v>8</v>
      </c>
      <c r="AT124" s="166"/>
      <c r="AU124" s="166"/>
      <c r="AV124" s="166"/>
      <c r="AW124" s="166"/>
      <c r="AX124" s="166"/>
      <c r="AY124" s="166"/>
      <c r="AZ124" s="166"/>
      <c r="BA124" s="166"/>
      <c r="BB124" s="167"/>
      <c r="BC124" s="237">
        <f>BN124/AS124</f>
        <v>0</v>
      </c>
      <c r="BD124" s="169"/>
      <c r="BE124" s="169"/>
      <c r="BF124" s="169"/>
      <c r="BG124" s="169"/>
      <c r="BH124" s="169"/>
      <c r="BI124" s="169"/>
      <c r="BJ124" s="169"/>
      <c r="BK124" s="169"/>
      <c r="BL124" s="169"/>
      <c r="BM124" s="170"/>
      <c r="BN124" s="278"/>
      <c r="BO124" s="279"/>
      <c r="BP124" s="279"/>
      <c r="BQ124" s="279"/>
      <c r="BR124" s="279"/>
      <c r="BS124" s="279"/>
      <c r="BT124" s="279"/>
      <c r="BU124" s="279"/>
      <c r="BV124" s="279"/>
      <c r="BW124" s="279"/>
      <c r="BX124" s="279"/>
      <c r="BY124" s="279"/>
      <c r="BZ124" s="279"/>
      <c r="CA124" s="279"/>
      <c r="CB124" s="280"/>
    </row>
    <row r="125" spans="1:80" x14ac:dyDescent="0.2">
      <c r="A125" s="162">
        <v>2</v>
      </c>
      <c r="B125" s="163"/>
      <c r="C125" s="163"/>
      <c r="D125" s="164"/>
      <c r="E125" s="273" t="s">
        <v>343</v>
      </c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4"/>
      <c r="AS125" s="165">
        <v>4</v>
      </c>
      <c r="AT125" s="166"/>
      <c r="AU125" s="166"/>
      <c r="AV125" s="166"/>
      <c r="AW125" s="166"/>
      <c r="AX125" s="166"/>
      <c r="AY125" s="166"/>
      <c r="AZ125" s="166"/>
      <c r="BA125" s="166"/>
      <c r="BB125" s="167"/>
      <c r="BC125" s="237">
        <f>BN125/AS125</f>
        <v>0</v>
      </c>
      <c r="BD125" s="169"/>
      <c r="BE125" s="169"/>
      <c r="BF125" s="169"/>
      <c r="BG125" s="169"/>
      <c r="BH125" s="169"/>
      <c r="BI125" s="169"/>
      <c r="BJ125" s="169"/>
      <c r="BK125" s="169"/>
      <c r="BL125" s="169"/>
      <c r="BM125" s="170"/>
      <c r="BN125" s="278"/>
      <c r="BO125" s="279"/>
      <c r="BP125" s="279"/>
      <c r="BQ125" s="279"/>
      <c r="BR125" s="279"/>
      <c r="BS125" s="279"/>
      <c r="BT125" s="279"/>
      <c r="BU125" s="279"/>
      <c r="BV125" s="279"/>
      <c r="BW125" s="279"/>
      <c r="BX125" s="279"/>
      <c r="BY125" s="279"/>
      <c r="BZ125" s="279"/>
      <c r="CA125" s="279"/>
      <c r="CB125" s="280"/>
    </row>
    <row r="126" spans="1:80" x14ac:dyDescent="0.2">
      <c r="A126" s="162"/>
      <c r="B126" s="163"/>
      <c r="C126" s="163"/>
      <c r="D126" s="164"/>
      <c r="E126" s="183" t="s">
        <v>145</v>
      </c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5"/>
      <c r="AS126" s="186" t="s">
        <v>22</v>
      </c>
      <c r="AT126" s="187"/>
      <c r="AU126" s="187"/>
      <c r="AV126" s="187"/>
      <c r="AW126" s="187"/>
      <c r="AX126" s="187"/>
      <c r="AY126" s="187"/>
      <c r="AZ126" s="187"/>
      <c r="BA126" s="187"/>
      <c r="BB126" s="188"/>
      <c r="BC126" s="196" t="s">
        <v>22</v>
      </c>
      <c r="BD126" s="197"/>
      <c r="BE126" s="197"/>
      <c r="BF126" s="197"/>
      <c r="BG126" s="197"/>
      <c r="BH126" s="197"/>
      <c r="BI126" s="197"/>
      <c r="BJ126" s="197"/>
      <c r="BK126" s="197"/>
      <c r="BL126" s="197"/>
      <c r="BM126" s="198"/>
      <c r="BN126" s="270">
        <f>SUM(BN124:CB125)</f>
        <v>0</v>
      </c>
      <c r="BO126" s="271"/>
      <c r="BP126" s="271"/>
      <c r="BQ126" s="271"/>
      <c r="BR126" s="271"/>
      <c r="BS126" s="271"/>
      <c r="BT126" s="271"/>
      <c r="BU126" s="271"/>
      <c r="BV126" s="271"/>
      <c r="BW126" s="271"/>
      <c r="BX126" s="271"/>
      <c r="BY126" s="271"/>
      <c r="BZ126" s="271"/>
      <c r="CA126" s="271"/>
      <c r="CB126" s="272"/>
    </row>
    <row r="127" spans="1:80" x14ac:dyDescent="0.2">
      <c r="A127" s="36"/>
      <c r="B127" s="36"/>
      <c r="C127" s="36"/>
      <c r="D127" s="36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</row>
    <row r="128" spans="1:80" s="85" customFormat="1" ht="15.75" x14ac:dyDescent="0.25">
      <c r="A128" s="85" t="s">
        <v>113</v>
      </c>
      <c r="S128" s="256" t="s">
        <v>344</v>
      </c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6"/>
      <c r="AP128" s="256"/>
      <c r="AQ128" s="256"/>
      <c r="AR128" s="256"/>
      <c r="AS128" s="256"/>
      <c r="AT128" s="256"/>
      <c r="AU128" s="256"/>
      <c r="AV128" s="256"/>
      <c r="AW128" s="256"/>
      <c r="AX128" s="256"/>
      <c r="AY128" s="256"/>
      <c r="AZ128" s="256"/>
      <c r="BA128" s="256"/>
      <c r="BB128" s="256"/>
      <c r="BC128" s="256"/>
      <c r="BD128" s="256"/>
      <c r="BE128" s="256"/>
      <c r="BF128" s="256"/>
      <c r="BG128" s="256"/>
      <c r="BH128" s="256"/>
      <c r="BI128" s="256"/>
      <c r="BJ128" s="256"/>
      <c r="BK128" s="256"/>
      <c r="BL128" s="256"/>
      <c r="BM128" s="256"/>
      <c r="BN128" s="256"/>
      <c r="BO128" s="256"/>
      <c r="BP128" s="256"/>
      <c r="BQ128" s="256"/>
      <c r="BR128" s="256"/>
      <c r="BS128" s="256"/>
      <c r="BT128" s="256"/>
      <c r="BU128" s="256"/>
      <c r="BV128" s="256"/>
      <c r="BW128" s="256"/>
      <c r="BX128" s="256"/>
      <c r="BY128" s="256"/>
      <c r="BZ128" s="256"/>
      <c r="CA128" s="256"/>
      <c r="CB128" s="256"/>
    </row>
    <row r="129" spans="1:80" s="25" customFormat="1" ht="9.75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</row>
    <row r="130" spans="1:80" x14ac:dyDescent="0.2">
      <c r="A130" s="154" t="s">
        <v>115</v>
      </c>
      <c r="B130" s="155"/>
      <c r="C130" s="155"/>
      <c r="D130" s="156"/>
      <c r="E130" s="154" t="s">
        <v>147</v>
      </c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6"/>
      <c r="AS130" s="154" t="s">
        <v>149</v>
      </c>
      <c r="AT130" s="155"/>
      <c r="AU130" s="155"/>
      <c r="AV130" s="155"/>
      <c r="AW130" s="155"/>
      <c r="AX130" s="155"/>
      <c r="AY130" s="155"/>
      <c r="AZ130" s="155"/>
      <c r="BA130" s="155"/>
      <c r="BB130" s="156"/>
      <c r="BC130" s="154" t="s">
        <v>228</v>
      </c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6"/>
      <c r="BN130" s="154" t="s">
        <v>150</v>
      </c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6"/>
    </row>
    <row r="131" spans="1:80" x14ac:dyDescent="0.2">
      <c r="A131" s="151" t="s">
        <v>122</v>
      </c>
      <c r="B131" s="152"/>
      <c r="C131" s="152"/>
      <c r="D131" s="153"/>
      <c r="E131" s="151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3"/>
      <c r="AS131" s="151"/>
      <c r="AT131" s="152"/>
      <c r="AU131" s="152"/>
      <c r="AV131" s="152"/>
      <c r="AW131" s="152"/>
      <c r="AX131" s="152"/>
      <c r="AY131" s="152"/>
      <c r="AZ131" s="152"/>
      <c r="BA131" s="152"/>
      <c r="BB131" s="153"/>
      <c r="BC131" s="151" t="s">
        <v>229</v>
      </c>
      <c r="BD131" s="152"/>
      <c r="BE131" s="152"/>
      <c r="BF131" s="152"/>
      <c r="BG131" s="152"/>
      <c r="BH131" s="152"/>
      <c r="BI131" s="152"/>
      <c r="BJ131" s="152"/>
      <c r="BK131" s="152"/>
      <c r="BL131" s="152"/>
      <c r="BM131" s="153"/>
      <c r="BN131" s="151" t="s">
        <v>230</v>
      </c>
      <c r="BO131" s="152"/>
      <c r="BP131" s="152"/>
      <c r="BQ131" s="152"/>
      <c r="BR131" s="152"/>
      <c r="BS131" s="152"/>
      <c r="BT131" s="152"/>
      <c r="BU131" s="152"/>
      <c r="BV131" s="152"/>
      <c r="BW131" s="152"/>
      <c r="BX131" s="152"/>
      <c r="BY131" s="152"/>
      <c r="BZ131" s="152"/>
      <c r="CA131" s="152"/>
      <c r="CB131" s="153"/>
    </row>
    <row r="132" spans="1:80" x14ac:dyDescent="0.2">
      <c r="A132" s="151"/>
      <c r="B132" s="152"/>
      <c r="C132" s="152"/>
      <c r="D132" s="153"/>
      <c r="E132" s="151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3"/>
      <c r="AS132" s="151"/>
      <c r="AT132" s="152"/>
      <c r="AU132" s="152"/>
      <c r="AV132" s="152"/>
      <c r="AW132" s="152"/>
      <c r="AX132" s="152"/>
      <c r="AY132" s="152"/>
      <c r="AZ132" s="152"/>
      <c r="BA132" s="152"/>
      <c r="BB132" s="153"/>
      <c r="BC132" s="151" t="s">
        <v>157</v>
      </c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/>
      <c r="BN132" s="151"/>
      <c r="BO132" s="152"/>
      <c r="BP132" s="152"/>
      <c r="BQ132" s="152"/>
      <c r="BR132" s="152"/>
      <c r="BS132" s="152"/>
      <c r="BT132" s="152"/>
      <c r="BU132" s="152"/>
      <c r="BV132" s="152"/>
      <c r="BW132" s="152"/>
      <c r="BX132" s="152"/>
      <c r="BY132" s="152"/>
      <c r="BZ132" s="152"/>
      <c r="CA132" s="152"/>
      <c r="CB132" s="153"/>
    </row>
    <row r="133" spans="1:80" x14ac:dyDescent="0.2">
      <c r="A133" s="148"/>
      <c r="B133" s="149"/>
      <c r="C133" s="149"/>
      <c r="D133" s="150"/>
      <c r="E133" s="148">
        <v>1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50"/>
      <c r="AS133" s="148">
        <v>2</v>
      </c>
      <c r="AT133" s="149"/>
      <c r="AU133" s="149"/>
      <c r="AV133" s="149"/>
      <c r="AW133" s="149"/>
      <c r="AX133" s="149"/>
      <c r="AY133" s="149"/>
      <c r="AZ133" s="149"/>
      <c r="BA133" s="149"/>
      <c r="BB133" s="150"/>
      <c r="BC133" s="148">
        <v>3</v>
      </c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50"/>
      <c r="BN133" s="148">
        <v>4</v>
      </c>
      <c r="BO133" s="149"/>
      <c r="BP133" s="149"/>
      <c r="BQ133" s="149"/>
      <c r="BR133" s="149"/>
      <c r="BS133" s="149"/>
      <c r="BT133" s="149"/>
      <c r="BU133" s="149"/>
      <c r="BV133" s="149"/>
      <c r="BW133" s="149"/>
      <c r="BX133" s="149"/>
      <c r="BY133" s="149"/>
      <c r="BZ133" s="149"/>
      <c r="CA133" s="149"/>
      <c r="CB133" s="150"/>
    </row>
    <row r="134" spans="1:80" x14ac:dyDescent="0.2">
      <c r="A134" s="162">
        <v>1</v>
      </c>
      <c r="B134" s="163"/>
      <c r="C134" s="163"/>
      <c r="D134" s="164"/>
      <c r="E134" s="273" t="s">
        <v>345</v>
      </c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4"/>
      <c r="AS134" s="165">
        <v>45</v>
      </c>
      <c r="AT134" s="166"/>
      <c r="AU134" s="166"/>
      <c r="AV134" s="166"/>
      <c r="AW134" s="166"/>
      <c r="AX134" s="166"/>
      <c r="AY134" s="166"/>
      <c r="AZ134" s="166"/>
      <c r="BA134" s="166"/>
      <c r="BB134" s="167"/>
      <c r="BC134" s="180">
        <f>BN134/AS134</f>
        <v>444.44444444444446</v>
      </c>
      <c r="BD134" s="181"/>
      <c r="BE134" s="181"/>
      <c r="BF134" s="181"/>
      <c r="BG134" s="181"/>
      <c r="BH134" s="181"/>
      <c r="BI134" s="181"/>
      <c r="BJ134" s="181"/>
      <c r="BK134" s="181"/>
      <c r="BL134" s="181"/>
      <c r="BM134" s="182"/>
      <c r="BN134" s="278">
        <v>20000</v>
      </c>
      <c r="BO134" s="279"/>
      <c r="BP134" s="279"/>
      <c r="BQ134" s="279"/>
      <c r="BR134" s="279"/>
      <c r="BS134" s="279"/>
      <c r="BT134" s="279"/>
      <c r="BU134" s="279"/>
      <c r="BV134" s="279"/>
      <c r="BW134" s="279"/>
      <c r="BX134" s="279"/>
      <c r="BY134" s="279"/>
      <c r="BZ134" s="279"/>
      <c r="CA134" s="279"/>
      <c r="CB134" s="280"/>
    </row>
    <row r="135" spans="1:80" x14ac:dyDescent="0.2">
      <c r="A135" s="162">
        <v>2</v>
      </c>
      <c r="B135" s="163"/>
      <c r="C135" s="163"/>
      <c r="D135" s="164"/>
      <c r="E135" s="27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4"/>
      <c r="AS135" s="165"/>
      <c r="AT135" s="166"/>
      <c r="AU135" s="166"/>
      <c r="AV135" s="166"/>
      <c r="AW135" s="166"/>
      <c r="AX135" s="166"/>
      <c r="AY135" s="166"/>
      <c r="AZ135" s="166"/>
      <c r="BA135" s="166"/>
      <c r="BB135" s="167"/>
      <c r="BC135" s="237"/>
      <c r="BD135" s="169"/>
      <c r="BE135" s="169"/>
      <c r="BF135" s="169"/>
      <c r="BG135" s="169"/>
      <c r="BH135" s="169"/>
      <c r="BI135" s="169"/>
      <c r="BJ135" s="169"/>
      <c r="BK135" s="169"/>
      <c r="BL135" s="169"/>
      <c r="BM135" s="170"/>
      <c r="BN135" s="278"/>
      <c r="BO135" s="279"/>
      <c r="BP135" s="279"/>
      <c r="BQ135" s="279"/>
      <c r="BR135" s="279"/>
      <c r="BS135" s="279"/>
      <c r="BT135" s="279"/>
      <c r="BU135" s="279"/>
      <c r="BV135" s="279"/>
      <c r="BW135" s="279"/>
      <c r="BX135" s="279"/>
      <c r="BY135" s="279"/>
      <c r="BZ135" s="279"/>
      <c r="CA135" s="279"/>
      <c r="CB135" s="280"/>
    </row>
    <row r="136" spans="1:80" x14ac:dyDescent="0.2">
      <c r="A136" s="162"/>
      <c r="B136" s="163"/>
      <c r="C136" s="163"/>
      <c r="D136" s="164"/>
      <c r="E136" s="183" t="s">
        <v>145</v>
      </c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5"/>
      <c r="AS136" s="186" t="s">
        <v>22</v>
      </c>
      <c r="AT136" s="187"/>
      <c r="AU136" s="187"/>
      <c r="AV136" s="187"/>
      <c r="AW136" s="187"/>
      <c r="AX136" s="187"/>
      <c r="AY136" s="187"/>
      <c r="AZ136" s="187"/>
      <c r="BA136" s="187"/>
      <c r="BB136" s="188"/>
      <c r="BC136" s="196" t="s">
        <v>22</v>
      </c>
      <c r="BD136" s="197"/>
      <c r="BE136" s="197"/>
      <c r="BF136" s="197"/>
      <c r="BG136" s="197"/>
      <c r="BH136" s="197"/>
      <c r="BI136" s="197"/>
      <c r="BJ136" s="197"/>
      <c r="BK136" s="197"/>
      <c r="BL136" s="197"/>
      <c r="BM136" s="198"/>
      <c r="BN136" s="270">
        <f>SUM(BN134:CB135)</f>
        <v>20000</v>
      </c>
      <c r="BO136" s="271"/>
      <c r="BP136" s="271"/>
      <c r="BQ136" s="271"/>
      <c r="BR136" s="271"/>
      <c r="BS136" s="271"/>
      <c r="BT136" s="271"/>
      <c r="BU136" s="271"/>
      <c r="BV136" s="271"/>
      <c r="BW136" s="271"/>
      <c r="BX136" s="271"/>
      <c r="BY136" s="271"/>
      <c r="BZ136" s="271"/>
      <c r="CA136" s="271"/>
      <c r="CB136" s="272"/>
    </row>
    <row r="139" spans="1:80" x14ac:dyDescent="0.2">
      <c r="H139" s="26" t="str">
        <f>'225,226'!F125</f>
        <v>Директор МАУСОШ №4 им. А.И.Миргородского</v>
      </c>
      <c r="BI139" s="26" t="str">
        <f>'225,226'!BE125</f>
        <v>Лазирская Г.В.</v>
      </c>
    </row>
  </sheetData>
  <mergeCells count="464">
    <mergeCell ref="A35:D35"/>
    <mergeCell ref="E35:AR35"/>
    <mergeCell ref="AS35:BB35"/>
    <mergeCell ref="BC35:BM35"/>
    <mergeCell ref="BN35:CB35"/>
    <mergeCell ref="A36:D36"/>
    <mergeCell ref="E36:AR36"/>
    <mergeCell ref="AS36:BB36"/>
    <mergeCell ref="BC36:BM36"/>
    <mergeCell ref="BN36:CB36"/>
    <mergeCell ref="A136:D136"/>
    <mergeCell ref="E136:AR136"/>
    <mergeCell ref="AS136:BB136"/>
    <mergeCell ref="BC136:BM136"/>
    <mergeCell ref="BN136:CB136"/>
    <mergeCell ref="S29:CB29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33:D33"/>
    <mergeCell ref="E33:AR33"/>
    <mergeCell ref="AS33:BB33"/>
    <mergeCell ref="BC33:BM33"/>
    <mergeCell ref="BN33:CB33"/>
    <mergeCell ref="A34:D34"/>
    <mergeCell ref="E34:AR34"/>
    <mergeCell ref="AS34:BB34"/>
    <mergeCell ref="A134:D134"/>
    <mergeCell ref="E134:AR134"/>
    <mergeCell ref="AS134:BB134"/>
    <mergeCell ref="BC134:BM134"/>
    <mergeCell ref="BN134:CB134"/>
    <mergeCell ref="A135:D135"/>
    <mergeCell ref="E135:AR135"/>
    <mergeCell ref="AS135:BB135"/>
    <mergeCell ref="BC135:BM135"/>
    <mergeCell ref="BN135:CB135"/>
    <mergeCell ref="A132:D132"/>
    <mergeCell ref="E132:AR132"/>
    <mergeCell ref="AS132:BB132"/>
    <mergeCell ref="BC132:BM132"/>
    <mergeCell ref="BN132:CB132"/>
    <mergeCell ref="A133:D133"/>
    <mergeCell ref="E133:AR133"/>
    <mergeCell ref="AS133:BB133"/>
    <mergeCell ref="BC133:BM133"/>
    <mergeCell ref="BN133:CB133"/>
    <mergeCell ref="S128:CB128"/>
    <mergeCell ref="A130:D130"/>
    <mergeCell ref="E130:AR130"/>
    <mergeCell ref="AS130:BB130"/>
    <mergeCell ref="BC130:BM130"/>
    <mergeCell ref="BN130:CB130"/>
    <mergeCell ref="A131:D131"/>
    <mergeCell ref="E131:AR131"/>
    <mergeCell ref="AS131:BB131"/>
    <mergeCell ref="BC131:BM131"/>
    <mergeCell ref="BN131:CB131"/>
    <mergeCell ref="A21:D21"/>
    <mergeCell ref="A70:D70"/>
    <mergeCell ref="E70:AR70"/>
    <mergeCell ref="BC110:BM110"/>
    <mergeCell ref="BN110:CB110"/>
    <mergeCell ref="A111:D111"/>
    <mergeCell ref="E111:AR111"/>
    <mergeCell ref="AS111:BB111"/>
    <mergeCell ref="BC111:BM111"/>
    <mergeCell ref="BN111:CB111"/>
    <mergeCell ref="A109:D109"/>
    <mergeCell ref="E109:AR109"/>
    <mergeCell ref="AS109:BB109"/>
    <mergeCell ref="BC109:BM109"/>
    <mergeCell ref="BN109:CB109"/>
    <mergeCell ref="S107:CB107"/>
    <mergeCell ref="A37:D37"/>
    <mergeCell ref="E37:AR37"/>
    <mergeCell ref="AS37:BB37"/>
    <mergeCell ref="BC37:BM37"/>
    <mergeCell ref="BN37:CB37"/>
    <mergeCell ref="A27:CB27"/>
    <mergeCell ref="BC34:BM34"/>
    <mergeCell ref="BN34:CB34"/>
    <mergeCell ref="BN22:CB22"/>
    <mergeCell ref="A23:D23"/>
    <mergeCell ref="E23:AR23"/>
    <mergeCell ref="AS23:BB23"/>
    <mergeCell ref="BC23:BM23"/>
    <mergeCell ref="BN23:CB23"/>
    <mergeCell ref="A114:D114"/>
    <mergeCell ref="E114:AR114"/>
    <mergeCell ref="AS114:BB114"/>
    <mergeCell ref="BC114:BM114"/>
    <mergeCell ref="BN114:CB114"/>
    <mergeCell ref="A112:D112"/>
    <mergeCell ref="E112:AR112"/>
    <mergeCell ref="AS112:BB112"/>
    <mergeCell ref="BC112:BM112"/>
    <mergeCell ref="BN112:CB112"/>
    <mergeCell ref="A113:D113"/>
    <mergeCell ref="E113:AR113"/>
    <mergeCell ref="AS113:BB113"/>
    <mergeCell ref="BC113:BM113"/>
    <mergeCell ref="BN113:CB113"/>
    <mergeCell ref="A110:D110"/>
    <mergeCell ref="E110:AR110"/>
    <mergeCell ref="AS110:BB110"/>
    <mergeCell ref="E72:AR72"/>
    <mergeCell ref="AS72:BB72"/>
    <mergeCell ref="BC72:BM72"/>
    <mergeCell ref="BN72:CB72"/>
    <mergeCell ref="A126:D126"/>
    <mergeCell ref="E126:AR126"/>
    <mergeCell ref="AS126:BB126"/>
    <mergeCell ref="BC126:BM126"/>
    <mergeCell ref="BN126:CB126"/>
    <mergeCell ref="A115:D115"/>
    <mergeCell ref="E115:AR115"/>
    <mergeCell ref="AS115:BB115"/>
    <mergeCell ref="BC115:BM115"/>
    <mergeCell ref="BN115:CB115"/>
    <mergeCell ref="A125:D125"/>
    <mergeCell ref="E125:AR125"/>
    <mergeCell ref="AS125:BB125"/>
    <mergeCell ref="BC125:BM125"/>
    <mergeCell ref="BN125:CB125"/>
    <mergeCell ref="A68:D68"/>
    <mergeCell ref="E68:AR68"/>
    <mergeCell ref="AS68:BB68"/>
    <mergeCell ref="BC68:BM68"/>
    <mergeCell ref="BN68:CB68"/>
    <mergeCell ref="A69:D69"/>
    <mergeCell ref="E69:AR69"/>
    <mergeCell ref="AS69:BB69"/>
    <mergeCell ref="BC69:BM69"/>
    <mergeCell ref="BN69:CB69"/>
    <mergeCell ref="AS70:BB70"/>
    <mergeCell ref="BC70:BM70"/>
    <mergeCell ref="BN70:CB70"/>
    <mergeCell ref="A71:D71"/>
    <mergeCell ref="E71:AR71"/>
    <mergeCell ref="AS71:BB71"/>
    <mergeCell ref="BC71:BM71"/>
    <mergeCell ref="BN71:CB71"/>
    <mergeCell ref="A72:D72"/>
    <mergeCell ref="A123:D123"/>
    <mergeCell ref="E123:AR123"/>
    <mergeCell ref="AS123:BB123"/>
    <mergeCell ref="BC123:BM123"/>
    <mergeCell ref="BN123:CB123"/>
    <mergeCell ref="A124:D124"/>
    <mergeCell ref="E124:AR124"/>
    <mergeCell ref="AS124:BB124"/>
    <mergeCell ref="BC124:BM124"/>
    <mergeCell ref="BN124:CB124"/>
    <mergeCell ref="A121:D121"/>
    <mergeCell ref="E121:AR121"/>
    <mergeCell ref="AS121:BB121"/>
    <mergeCell ref="BC121:BM121"/>
    <mergeCell ref="BN121:CB121"/>
    <mergeCell ref="A122:D122"/>
    <mergeCell ref="E122:AR122"/>
    <mergeCell ref="AS122:BB122"/>
    <mergeCell ref="BC122:BM122"/>
    <mergeCell ref="BN122:CB122"/>
    <mergeCell ref="A85:D85"/>
    <mergeCell ref="E85:AR85"/>
    <mergeCell ref="AS85:BB85"/>
    <mergeCell ref="BC85:BM85"/>
    <mergeCell ref="BN85:CB85"/>
    <mergeCell ref="S118:CB118"/>
    <mergeCell ref="A120:D120"/>
    <mergeCell ref="E120:AR120"/>
    <mergeCell ref="AS120:BB120"/>
    <mergeCell ref="BC120:BM120"/>
    <mergeCell ref="BN120:CB120"/>
    <mergeCell ref="A83:D83"/>
    <mergeCell ref="E83:AR83"/>
    <mergeCell ref="AS83:BB83"/>
    <mergeCell ref="BC83:BM83"/>
    <mergeCell ref="BN83:CB83"/>
    <mergeCell ref="A84:D84"/>
    <mergeCell ref="E84:AR84"/>
    <mergeCell ref="AS84:BB84"/>
    <mergeCell ref="BC84:BM84"/>
    <mergeCell ref="BN84:CB84"/>
    <mergeCell ref="BC80:BM80"/>
    <mergeCell ref="BN80:CB80"/>
    <mergeCell ref="A81:D81"/>
    <mergeCell ref="E81:AR81"/>
    <mergeCell ref="AS81:BB81"/>
    <mergeCell ref="BC81:BM81"/>
    <mergeCell ref="BN81:CB81"/>
    <mergeCell ref="A82:D82"/>
    <mergeCell ref="E82:AR82"/>
    <mergeCell ref="AS82:BB82"/>
    <mergeCell ref="BC82:BM82"/>
    <mergeCell ref="BN82:CB82"/>
    <mergeCell ref="S3:CB3"/>
    <mergeCell ref="S41:CB41"/>
    <mergeCell ref="S17:CB17"/>
    <mergeCell ref="E19:AR19"/>
    <mergeCell ref="AS19:BB19"/>
    <mergeCell ref="BC19:BM19"/>
    <mergeCell ref="AS7:BB7"/>
    <mergeCell ref="BC7:BM7"/>
    <mergeCell ref="BN7:CB7"/>
    <mergeCell ref="E21:AR21"/>
    <mergeCell ref="AS21:BB21"/>
    <mergeCell ref="BC21:BM21"/>
    <mergeCell ref="E25:AR25"/>
    <mergeCell ref="AS25:BB25"/>
    <mergeCell ref="BC25:BM25"/>
    <mergeCell ref="BC20:BM20"/>
    <mergeCell ref="BN20:CB20"/>
    <mergeCell ref="E24:AR24"/>
    <mergeCell ref="AS24:BB24"/>
    <mergeCell ref="BC24:BM24"/>
    <mergeCell ref="BN24:CB24"/>
    <mergeCell ref="BN21:CB21"/>
    <mergeCell ref="E22:AR22"/>
    <mergeCell ref="AS22:BB22"/>
    <mergeCell ref="A19:D19"/>
    <mergeCell ref="BN19:CB19"/>
    <mergeCell ref="A46:D46"/>
    <mergeCell ref="BN46:CB46"/>
    <mergeCell ref="A43:D43"/>
    <mergeCell ref="E43:AR43"/>
    <mergeCell ref="AS43:BB43"/>
    <mergeCell ref="BC43:BM43"/>
    <mergeCell ref="BN43:CB43"/>
    <mergeCell ref="A44:D44"/>
    <mergeCell ref="E44:AR44"/>
    <mergeCell ref="AS44:BB44"/>
    <mergeCell ref="BC44:BM44"/>
    <mergeCell ref="BN44:CB44"/>
    <mergeCell ref="A45:D45"/>
    <mergeCell ref="E45:AR45"/>
    <mergeCell ref="AS45:BB45"/>
    <mergeCell ref="BC45:BM45"/>
    <mergeCell ref="A20:D20"/>
    <mergeCell ref="E20:AR20"/>
    <mergeCell ref="AS20:BB20"/>
    <mergeCell ref="A24:D24"/>
    <mergeCell ref="A22:D22"/>
    <mergeCell ref="BC22:BM22"/>
    <mergeCell ref="A47:D47"/>
    <mergeCell ref="BN47:CB47"/>
    <mergeCell ref="A48:D48"/>
    <mergeCell ref="BN48:CB48"/>
    <mergeCell ref="E47:AR47"/>
    <mergeCell ref="AS47:BB47"/>
    <mergeCell ref="BC47:BM47"/>
    <mergeCell ref="E48:AR48"/>
    <mergeCell ref="A67:D67"/>
    <mergeCell ref="BN67:CB67"/>
    <mergeCell ref="S65:CB65"/>
    <mergeCell ref="E67:AR67"/>
    <mergeCell ref="AS67:BB67"/>
    <mergeCell ref="BC67:BM67"/>
    <mergeCell ref="E49:AR49"/>
    <mergeCell ref="AS49:BB49"/>
    <mergeCell ref="BC49:BM49"/>
    <mergeCell ref="S51:CB51"/>
    <mergeCell ref="A53:D53"/>
    <mergeCell ref="E53:BC53"/>
    <mergeCell ref="BD53:BM53"/>
    <mergeCell ref="BN53:CB53"/>
    <mergeCell ref="A54:D54"/>
    <mergeCell ref="E54:BC54"/>
    <mergeCell ref="A1:CB1"/>
    <mergeCell ref="A2:CB2"/>
    <mergeCell ref="A25:D25"/>
    <mergeCell ref="BN25:CB25"/>
    <mergeCell ref="A49:D49"/>
    <mergeCell ref="BN49:CB49"/>
    <mergeCell ref="BN45:CB45"/>
    <mergeCell ref="E46:AR46"/>
    <mergeCell ref="AS46:BB46"/>
    <mergeCell ref="BC46:BM46"/>
    <mergeCell ref="AS48:BB48"/>
    <mergeCell ref="BC48:BM48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A12:D12"/>
    <mergeCell ref="E12:AR12"/>
    <mergeCell ref="AS12:BB12"/>
    <mergeCell ref="BC12:BM12"/>
    <mergeCell ref="BN12:CB12"/>
    <mergeCell ref="A15:D15"/>
    <mergeCell ref="E15:AR15"/>
    <mergeCell ref="AS15:BB15"/>
    <mergeCell ref="BC15:BM15"/>
    <mergeCell ref="BN15:CB15"/>
    <mergeCell ref="A13:D13"/>
    <mergeCell ref="E13:AR13"/>
    <mergeCell ref="AS13:BB13"/>
    <mergeCell ref="BC13:BM13"/>
    <mergeCell ref="BN13:CB13"/>
    <mergeCell ref="A14:D14"/>
    <mergeCell ref="E14:AR14"/>
    <mergeCell ref="AS14:BB14"/>
    <mergeCell ref="BC14:BM14"/>
    <mergeCell ref="BN14:CB14"/>
    <mergeCell ref="BD54:BM54"/>
    <mergeCell ref="BN54:CB54"/>
    <mergeCell ref="A55:D55"/>
    <mergeCell ref="E55:BC55"/>
    <mergeCell ref="BD55:BM55"/>
    <mergeCell ref="BN55:CB55"/>
    <mergeCell ref="A56:D56"/>
    <mergeCell ref="E56:BC56"/>
    <mergeCell ref="BD56:BM56"/>
    <mergeCell ref="BN56:CB56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61:D61"/>
    <mergeCell ref="E61:BC61"/>
    <mergeCell ref="BD61:BM61"/>
    <mergeCell ref="BN61:CB61"/>
    <mergeCell ref="A62:D62"/>
    <mergeCell ref="E62:BC62"/>
    <mergeCell ref="BD62:BM62"/>
    <mergeCell ref="BN62:CB62"/>
    <mergeCell ref="A63:D63"/>
    <mergeCell ref="E63:BC63"/>
    <mergeCell ref="BD63:BM63"/>
    <mergeCell ref="BN63:CB63"/>
    <mergeCell ref="S86:CB86"/>
    <mergeCell ref="A88:D88"/>
    <mergeCell ref="E88:AR88"/>
    <mergeCell ref="AS88:BB88"/>
    <mergeCell ref="BC88:BM88"/>
    <mergeCell ref="BN88:CB88"/>
    <mergeCell ref="A73:D73"/>
    <mergeCell ref="E73:AR73"/>
    <mergeCell ref="AS73:BB73"/>
    <mergeCell ref="BC73:BM73"/>
    <mergeCell ref="BN73:CB73"/>
    <mergeCell ref="S77:CB77"/>
    <mergeCell ref="A79:D79"/>
    <mergeCell ref="E79:AR79"/>
    <mergeCell ref="AS79:BB79"/>
    <mergeCell ref="BC79:BM79"/>
    <mergeCell ref="BN79:CB79"/>
    <mergeCell ref="A80:D80"/>
    <mergeCell ref="E80:AR80"/>
    <mergeCell ref="AS80:BB80"/>
    <mergeCell ref="A89:D89"/>
    <mergeCell ref="E89:AR89"/>
    <mergeCell ref="AS89:BB89"/>
    <mergeCell ref="BC89:BM89"/>
    <mergeCell ref="BN89:CB89"/>
    <mergeCell ref="A90:D90"/>
    <mergeCell ref="E90:AR90"/>
    <mergeCell ref="AS90:BB90"/>
    <mergeCell ref="BC90:BM90"/>
    <mergeCell ref="BN90:CB90"/>
    <mergeCell ref="A91:D91"/>
    <mergeCell ref="E91:AR91"/>
    <mergeCell ref="AS91:BB91"/>
    <mergeCell ref="BC91:BM91"/>
    <mergeCell ref="BN91:CB91"/>
    <mergeCell ref="A92:D92"/>
    <mergeCell ref="E92:AR92"/>
    <mergeCell ref="AS92:BB92"/>
    <mergeCell ref="BC92:BM92"/>
    <mergeCell ref="BN92:CB92"/>
    <mergeCell ref="A93:D93"/>
    <mergeCell ref="E93:AR93"/>
    <mergeCell ref="AS93:BB93"/>
    <mergeCell ref="BC93:BM93"/>
    <mergeCell ref="BN93:CB93"/>
    <mergeCell ref="A94:D94"/>
    <mergeCell ref="E94:AR94"/>
    <mergeCell ref="AS94:BB94"/>
    <mergeCell ref="BC94:BM94"/>
    <mergeCell ref="BN94:CB94"/>
    <mergeCell ref="S96:CB96"/>
    <mergeCell ref="A98:D98"/>
    <mergeCell ref="E98:AR98"/>
    <mergeCell ref="AS98:BB98"/>
    <mergeCell ref="BC98:BM98"/>
    <mergeCell ref="BN98:CB98"/>
    <mergeCell ref="A99:D99"/>
    <mergeCell ref="E99:AR99"/>
    <mergeCell ref="AS99:BB99"/>
    <mergeCell ref="BC99:BM99"/>
    <mergeCell ref="BN99:CB99"/>
    <mergeCell ref="A100:D100"/>
    <mergeCell ref="E100:AR100"/>
    <mergeCell ref="AS100:BB100"/>
    <mergeCell ref="BC100:BM100"/>
    <mergeCell ref="BN100:CB100"/>
    <mergeCell ref="A101:D101"/>
    <mergeCell ref="E101:AR101"/>
    <mergeCell ref="AS101:BB101"/>
    <mergeCell ref="BC101:BM101"/>
    <mergeCell ref="BN101:CB101"/>
    <mergeCell ref="A104:D104"/>
    <mergeCell ref="E104:AR104"/>
    <mergeCell ref="AS104:BB104"/>
    <mergeCell ref="BC104:BM104"/>
    <mergeCell ref="BN104:CB104"/>
    <mergeCell ref="A102:D102"/>
    <mergeCell ref="E102:AR102"/>
    <mergeCell ref="AS102:BB102"/>
    <mergeCell ref="BC102:BM102"/>
    <mergeCell ref="BN102:CB102"/>
    <mergeCell ref="A103:D103"/>
    <mergeCell ref="E103:AR103"/>
    <mergeCell ref="AS103:BB103"/>
    <mergeCell ref="BC103:BM103"/>
    <mergeCell ref="BN103:CB10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91</vt:i4>
      </vt:variant>
    </vt:vector>
  </HeadingPairs>
  <TitlesOfParts>
    <vt:vector size="102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Екатерина Пелих</cp:lastModifiedBy>
  <cp:lastPrinted>2019-12-23T17:44:00Z</cp:lastPrinted>
  <dcterms:created xsi:type="dcterms:W3CDTF">2019-12-05T12:32:22Z</dcterms:created>
  <dcterms:modified xsi:type="dcterms:W3CDTF">2020-03-18T08:38:39Z</dcterms:modified>
</cp:coreProperties>
</file>