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7"/>
  </bookViews>
  <sheets>
    <sheet name="ЧИСЛЕННОСТЬ" sheetId="1" state="visible" r:id="rId2"/>
    <sheet name="ГОССТАНДАРТ" sheetId="2" state="visible" r:id="rId3"/>
    <sheet name="УТВЕРЖДЕНО 2021" sheetId="3" state="visible" r:id="rId4"/>
    <sheet name="2021 ПОТРЕБНОСТЬ " sheetId="4" state="visible" r:id="rId5"/>
    <sheet name="1" sheetId="5" state="visible" r:id="rId6"/>
    <sheet name="2" sheetId="6" state="visible" r:id="rId7"/>
    <sheet name="3" sheetId="7" state="visible" r:id="rId8"/>
    <sheet name="6" sheetId="8" state="visible" r:id="rId9"/>
    <sheet name="7" sheetId="9" state="visible" r:id="rId10"/>
    <sheet name="9" sheetId="10" state="visible" r:id="rId11"/>
    <sheet name="20" sheetId="11" state="visible" r:id="rId12"/>
    <sheet name="24" sheetId="12" state="visible" r:id="rId13"/>
    <sheet name="25" sheetId="13" state="visible" r:id="rId14"/>
    <sheet name="4" sheetId="14" state="visible" r:id="rId15"/>
    <sheet name="11" sheetId="15" state="visible" r:id="rId16"/>
    <sheet name="12" sheetId="16" state="visible" r:id="rId17"/>
    <sheet name="14" sheetId="17" state="visible" r:id="rId18"/>
    <sheet name="16" sheetId="18" state="visible" r:id="rId19"/>
    <sheet name="22" sheetId="19" state="visible" r:id="rId20"/>
    <sheet name="23" sheetId="20" state="visible" r:id="rId21"/>
    <sheet name="31" sheetId="21" state="visible" r:id="rId22"/>
    <sheet name="41" sheetId="22" state="visible" r:id="rId23"/>
    <sheet name="44" sheetId="23" state="visible" r:id="rId24"/>
    <sheet name="45" sheetId="24" state="visible" r:id="rId25"/>
    <sheet name="56" sheetId="25" state="visible" r:id="rId26"/>
    <sheet name="57" sheetId="26" state="visible" r:id="rId27"/>
    <sheet name="58" sheetId="27" state="visible" r:id="rId28"/>
    <sheet name="60" sheetId="28" state="visible" r:id="rId29"/>
    <sheet name="61" sheetId="29" state="visible" r:id="rId30"/>
    <sheet name="62" sheetId="30" state="visible" r:id="rId31"/>
    <sheet name="66" sheetId="31" state="visible" r:id="rId32"/>
    <sheet name="5" sheetId="32" state="visible" r:id="rId33"/>
    <sheet name="10" sheetId="33" state="visible" r:id="rId34"/>
    <sheet name="28" sheetId="34" state="visible" r:id="rId35"/>
    <sheet name="36" sheetId="35" state="visible" r:id="rId36"/>
    <sheet name="38" sheetId="36" state="visible" r:id="rId37"/>
    <sheet name="59" sheetId="37" state="visible" r:id="rId38"/>
    <sheet name="65" sheetId="38" state="visible" r:id="rId39"/>
  </sheets>
  <definedNames>
    <definedName function="false" hidden="false" localSheetId="3" name="_xlnm.Print_Area" vbProcedure="false">'2021 ПОТРЕБНОСТЬ '!$A$1:$AP$35</definedName>
    <definedName function="false" hidden="false" localSheetId="2" name="_xlnm.Print_Area" vbProcedure="false">'УТВЕРЖДЕНО 2021'!$A$1:$AP$39</definedName>
    <definedName function="false" hidden="false" localSheetId="2" name="_xlnm.Print_Titles" vbProcedure="false">'УТВЕРЖДЕНО 2021'!$A:$C</definedName>
    <definedName function="false" hidden="false" name="Cxtn" vbProcedure="false">'[1]оборотная ведомость тмц'!#ref!</definedName>
    <definedName function="false" hidden="false" name="none" vbProcedure="false">'[1]оборотная ведомость тмц'!#ref!</definedName>
    <definedName function="false" hidden="false" name="_1" vbProcedure="false">'[1]оборотная ведомость тмц'!#ref!</definedName>
    <definedName function="false" hidden="false" name="_11111" vbProcedure="false">'[1]оборотная ведомость тмц'!#ref!</definedName>
    <definedName function="false" hidden="false" name="_2" vbProcedure="false">'[1]оборотная ведомость тмц'!#ref!</definedName>
    <definedName function="false" hidden="false" name="_3" vbProcedure="false">'[1]оборотная ведомость тмц'!#ref!</definedName>
    <definedName function="false" hidden="false" name="_5" vbProcedure="false">'[1]оборотная ведомость тмц'!#ref!</definedName>
    <definedName function="false" hidden="false" name="_5апр" vbProcedure="false">'[1]оборотная ведомость тмц'!#ref!</definedName>
    <definedName function="false" hidden="false" name="_asd1" vbProcedure="false">'[1]оборотная ведомость тмц'!#ref!</definedName>
    <definedName function="false" hidden="false" name="___asd1" vbProcedure="false">'[1]оборотная ведомость тмц'!#ref!</definedName>
    <definedName function="false" hidden="false" name="__________" vbProcedure="false">'[1]оборотная ведомость тмц'!#ref!</definedName>
    <definedName function="false" hidden="false" name="_КолКредит" vbProcedure="false">'[1]оборотная ведомость тмц'!#ref!</definedName>
    <definedName function="false" hidden="false" name="Валюта" vbProcedure="false">'[1]оборотная ведомость тмц'!#ref!</definedName>
    <definedName function="false" hidden="false" name="Всего" vbProcedure="false">'[1]оборотная ведомость тмц'!#ref!</definedName>
    <definedName function="false" hidden="false" name="ДатаЭкспл" vbProcedure="false">'[1]оборотная ведомость тмц'!#ref!</definedName>
    <definedName function="false" hidden="false" name="Износ" vbProcedure="false">'[1]оборотная ведомость тмц'!#ref!</definedName>
    <definedName function="false" hidden="false" name="ИтогКолНачало" vbProcedure="false">'[1]оборотная ведомость тмц'!#ref!</definedName>
    <definedName function="false" hidden="false" name="ИтогОборотДебет" vbProcedure="false">'[1]оборотная ведомость тмц'!#ref!</definedName>
    <definedName function="false" hidden="false" name="ИтогОборотКредит" vbProcedure="false">'[1]оборотная ведомость тмц'!#ref!</definedName>
    <definedName function="false" hidden="false" name="ИтогоИзнос" vbProcedure="false">'[1]оборотная ведомость тмц'!#ref!</definedName>
    <definedName function="false" hidden="false" name="ИтогоПо" vbProcedure="false">'[1]оборотная ведомость тмц'!#ref!</definedName>
    <definedName function="false" hidden="false" name="ИтогОстатокКонец" vbProcedure="false">'[1]оборотная ведомость тмц'!#ref!</definedName>
    <definedName function="false" hidden="false" name="ИтогОстатокНачало" vbProcedure="false">'[1]оборотная ведомость тмц'!#ref!</definedName>
    <definedName function="false" hidden="false" name="ИтогОстСт" vbProcedure="false">'[1]оборотная ведомость тмц'!#ref!</definedName>
    <definedName function="false" hidden="false" name="КолДебет" vbProcedure="false">'[1]оборотная ведомость тмц'!#ref!</definedName>
    <definedName function="false" hidden="false" name="КолКонец" vbProcedure="false">'[1]оборотная ведомость тмц'!#ref!</definedName>
    <definedName function="false" hidden="false" name="КолКредит" vbProcedure="false">'[1]оборотная ведомость тмц'!#ref!</definedName>
    <definedName function="false" hidden="false" name="КолНачало" vbProcedure="false">'[1]оборотная ведомость тмц'!#ref!</definedName>
    <definedName function="false" hidden="false" name="Номенклатура" vbProcedure="false">'[1]оборотная ведомость тмц'!#ref!</definedName>
    <definedName function="false" hidden="false" name="Номенклатура1" vbProcedure="false">'[1]оборотная ведомость тмц'!#ref!</definedName>
    <definedName function="false" hidden="false" name="Номер1" vbProcedure="false">'[1]оборотная ведомость тмц'!#ref!</definedName>
    <definedName function="false" hidden="false" name="о" vbProcedure="false">'[1]оборотная ведомость тмц'!#ref!</definedName>
    <definedName function="false" hidden="false" name="ОборотДебет" vbProcedure="false">'[1]оборотная ведомость тмц'!#ref!</definedName>
    <definedName function="false" hidden="false" name="ОборотКредит" vbProcedure="false">'[1]оборотная ведомость тмц'!#ref!</definedName>
    <definedName function="false" hidden="false" name="ОстатокКонец" vbProcedure="false">'[1]оборотная ведомость тмц'!#ref!</definedName>
    <definedName function="false" hidden="false" name="ОстатокНачало" vbProcedure="false">'[1]оборотная ведомость тмц'!#ref!</definedName>
    <definedName function="false" hidden="false" name="ОстатСтоим" vbProcedure="false">'[1]оборотная ведомость тмц'!#ref!</definedName>
    <definedName function="false" hidden="false" name="ПартияДата" vbProcedure="false">'[1]оборотная ведомость тмц'!#ref!</definedName>
    <definedName function="false" hidden="false" name="пмарароеплршд" vbProcedure="false">'[1]оборотная ведомость тмц'!#ref!</definedName>
    <definedName function="false" hidden="false" name="СчетМол" vbProcedure="false">'[1]оборотная ведомость тмц'!#ref!</definedName>
    <definedName function="false" hidden="false" localSheetId="2" name="none" vbProcedure="false">'[1]оборотная ведомость тмц'!#ref!</definedName>
    <definedName function="false" hidden="false" localSheetId="2" name="__asd1" vbProcedure="false">'[1]оборотная ведомость тмц'!#ref!</definedName>
    <definedName function="false" hidden="false" localSheetId="2" name="Валюта" vbProcedure="false">'[1]оборотная ведомость тмц'!#ref!</definedName>
    <definedName function="false" hidden="false" localSheetId="2" name="Всего" vbProcedure="false">'[1]оборотная ведомость тмц'!#ref!</definedName>
    <definedName function="false" hidden="false" localSheetId="2" name="ДатаЭкспл" vbProcedure="false">'[1]оборотная ведомость тмц'!#ref!</definedName>
    <definedName function="false" hidden="false" localSheetId="2" name="Износ" vbProcedure="false">'[1]оборотная ведомость тмц'!#ref!</definedName>
    <definedName function="false" hidden="false" localSheetId="2" name="ИтогКолНачало" vbProcedure="false">'[1]оборотная ведомость тмц'!#ref!</definedName>
    <definedName function="false" hidden="false" localSheetId="2" name="ИтогОборотДебет" vbProcedure="false">'[1]оборотная ведомость тмц'!#ref!</definedName>
    <definedName function="false" hidden="false" localSheetId="2" name="ИтогОборотКредит" vbProcedure="false">'[1]оборотная ведомость тмц'!#ref!</definedName>
    <definedName function="false" hidden="false" localSheetId="2" name="ИтогоИзнос" vbProcedure="false">'[1]оборотная ведомость тмц'!#ref!</definedName>
    <definedName function="false" hidden="false" localSheetId="2" name="ИтогоПо" vbProcedure="false">'[1]оборотная ведомость тмц'!#ref!</definedName>
    <definedName function="false" hidden="false" localSheetId="2" name="ИтогОстатокКонец" vbProcedure="false">'[1]оборотная ведомость тмц'!#ref!</definedName>
    <definedName function="false" hidden="false" localSheetId="2" name="ИтогОстатокНачало" vbProcedure="false">'[1]оборотная ведомость тмц'!#ref!</definedName>
    <definedName function="false" hidden="false" localSheetId="2" name="ИтогОстСт" vbProcedure="false">'[1]оборотная ведомость тмц'!#ref!</definedName>
    <definedName function="false" hidden="false" localSheetId="2" name="КолДебет" vbProcedure="false">'[1]оборотная ведомость тмц'!#ref!</definedName>
    <definedName function="false" hidden="false" localSheetId="2" name="КолКонец" vbProcedure="false">'[1]оборотная ведомость тмц'!#ref!</definedName>
    <definedName function="false" hidden="false" localSheetId="2" name="КолКредит" vbProcedure="false">'[1]оборотная ведомость тмц'!#ref!</definedName>
    <definedName function="false" hidden="false" localSheetId="2" name="КолНачало" vbProcedure="false">'[1]оборотная ведомость тмц'!#ref!</definedName>
    <definedName function="false" hidden="false" localSheetId="2" name="Номенклатура" vbProcedure="false">'[1]оборотная ведомость тмц'!#ref!</definedName>
    <definedName function="false" hidden="false" localSheetId="2" name="Номер1" vbProcedure="false">'[1]оборотная ведомость тмц'!#ref!</definedName>
    <definedName function="false" hidden="false" localSheetId="2" name="о" vbProcedure="false">'[1]оборотная ведомость тмц'!#ref!</definedName>
    <definedName function="false" hidden="false" localSheetId="2" name="ОборотДебет" vbProcedure="false">'[1]оборотная ведомость тмц'!#ref!</definedName>
    <definedName function="false" hidden="false" localSheetId="2" name="ОборотКредит" vbProcedure="false">'[1]оборотная ведомость тмц'!#ref!</definedName>
    <definedName function="false" hidden="false" localSheetId="2" name="ОстатокКонец" vbProcedure="false">'[1]оборотная ведомость тмц'!#ref!</definedName>
    <definedName function="false" hidden="false" localSheetId="2" name="ОстатокНачало" vbProcedure="false">'[1]оборотная ведомость тмц'!#ref!</definedName>
    <definedName function="false" hidden="false" localSheetId="2" name="ОстатСтоим" vbProcedure="false">'[1]оборотная ведомость тмц'!#ref!</definedName>
    <definedName function="false" hidden="false" localSheetId="2" name="ПартияДата" vbProcedure="false">'[1]оборотная ведомость тмц'!#ref!</definedName>
    <definedName function="false" hidden="false" localSheetId="2" name="СчетМол" vbProcedure="false">'[1]оборотная ведомость тмц'!#ref!</definedName>
    <definedName function="false" hidden="false" localSheetId="3" name="Z_8B3657B4_F817_4580_AAAF_CDFF0C8569FF_.wvu.PrintArea" vbProcedure="false">'2021 ПОТРЕБНОСТЬ '!$A$1:$AM$35</definedName>
    <definedName function="false" hidden="false" localSheetId="5" name="none" vbProcedure="false">'[1]оборотная ведомость тмц'!#ref!</definedName>
    <definedName function="false" hidden="false" localSheetId="5" name="_asd1" vbProcedure="false">'[1]оборотная ведомость тмц'!#ref!</definedName>
    <definedName function="false" hidden="false" localSheetId="5" name="___asd1" vbProcedure="false">'[1]оборотная ведомость тмц'!#ref!</definedName>
    <definedName function="false" hidden="false" localSheetId="5" name="Валюта" vbProcedure="false">'[1]оборотная ведомость тмц'!#ref!</definedName>
    <definedName function="false" hidden="false" localSheetId="5" name="Всего" vbProcedure="false">'[1]оборотная ведомость тмц'!#ref!</definedName>
    <definedName function="false" hidden="false" localSheetId="5" name="ДатаЭкспл" vbProcedure="false">'[1]оборотная ведомость тмц'!#ref!</definedName>
    <definedName function="false" hidden="false" localSheetId="5" name="Износ" vbProcedure="false">'[1]оборотная ведомость тмц'!#ref!</definedName>
    <definedName function="false" hidden="false" localSheetId="5" name="ИтогКолНачало" vbProcedure="false">'[1]оборотная ведомость тмц'!#ref!</definedName>
    <definedName function="false" hidden="false" localSheetId="5" name="ИтогОборотДебет" vbProcedure="false">'[1]оборотная ведомость тмц'!#ref!</definedName>
    <definedName function="false" hidden="false" localSheetId="5" name="ИтогОборотКредит" vbProcedure="false">'[1]оборотная ведомость тмц'!#ref!</definedName>
    <definedName function="false" hidden="false" localSheetId="5" name="ИтогоИзнос" vbProcedure="false">'[1]оборотная ведомость тмц'!#ref!</definedName>
    <definedName function="false" hidden="false" localSheetId="5" name="ИтогоПо" vbProcedure="false">'[1]оборотная ведомость тмц'!#ref!</definedName>
    <definedName function="false" hidden="false" localSheetId="5" name="ИтогОстатокКонец" vbProcedure="false">'[1]оборотная ведомость тмц'!#ref!</definedName>
    <definedName function="false" hidden="false" localSheetId="5" name="ИтогОстатокНачало" vbProcedure="false">'[1]оборотная ведомость тмц'!#ref!</definedName>
    <definedName function="false" hidden="false" localSheetId="5" name="ИтогОстСт" vbProcedure="false">'[1]оборотная ведомость тмц'!#ref!</definedName>
    <definedName function="false" hidden="false" localSheetId="5" name="КолДебет" vbProcedure="false">'[1]оборотная ведомость тмц'!#ref!</definedName>
    <definedName function="false" hidden="false" localSheetId="5" name="КолКонец" vbProcedure="false">'[1]оборотная ведомость тмц'!#ref!</definedName>
    <definedName function="false" hidden="false" localSheetId="5" name="КолКредит" vbProcedure="false">'[1]оборотная ведомость тмц'!#ref!</definedName>
    <definedName function="false" hidden="false" localSheetId="5" name="КолНачало" vbProcedure="false">'[1]оборотная ведомость тмц'!#ref!</definedName>
    <definedName function="false" hidden="false" localSheetId="5" name="Номенклатура" vbProcedure="false">'[1]оборотная ведомость тмц'!#ref!</definedName>
    <definedName function="false" hidden="false" localSheetId="5" name="Номер1" vbProcedure="false">'[1]оборотная ведомость тмц'!#ref!</definedName>
    <definedName function="false" hidden="false" localSheetId="5" name="о" vbProcedure="false">'[1]оборотная ведомость тмц'!#ref!</definedName>
    <definedName function="false" hidden="false" localSheetId="5" name="ОборотДебет" vbProcedure="false">'[1]оборотная ведомость тмц'!#ref!</definedName>
    <definedName function="false" hidden="false" localSheetId="5" name="ОборотКредит" vbProcedure="false">'[1]оборотная ведомость тмц'!#ref!</definedName>
    <definedName function="false" hidden="false" localSheetId="5" name="ОстатокКонец" vbProcedure="false">'[1]оборотная ведомость тмц'!#ref!</definedName>
    <definedName function="false" hidden="false" localSheetId="5" name="ОстатокНачало" vbProcedure="false">'[1]оборотная ведомость тмц'!#ref!</definedName>
    <definedName function="false" hidden="false" localSheetId="5" name="ОстатСтоим" vbProcedure="false">'[1]оборотная ведомость тмц'!#ref!</definedName>
    <definedName function="false" hidden="false" localSheetId="5" name="ПартияДата" vbProcedure="false">'[1]оборотная ведомость тмц'!#ref!</definedName>
    <definedName function="false" hidden="false" localSheetId="5" name="СчетМол" vbProcedure="false">'[1]оборотная ведомость тмц'!#ref!</definedName>
    <definedName function="false" hidden="false" localSheetId="6" name="none" vbProcedure="false">'[1]оборотная ведомость тмц'!#ref!</definedName>
    <definedName function="false" hidden="false" localSheetId="6" name="_asd1" vbProcedure="false">'[1]оборотная ведомость тмц'!#ref!</definedName>
    <definedName function="false" hidden="false" localSheetId="6" name="___asd1" vbProcedure="false">'[1]оборотная ведомость тмц'!#ref!</definedName>
    <definedName function="false" hidden="false" localSheetId="6" name="Валюта" vbProcedure="false">'[1]оборотная ведомость тмц'!#ref!</definedName>
    <definedName function="false" hidden="false" localSheetId="6" name="Всего" vbProcedure="false">'[1]оборотная ведомость тмц'!#ref!</definedName>
    <definedName function="false" hidden="false" localSheetId="6" name="ДатаЭкспл" vbProcedure="false">'[1]оборотная ведомость тмц'!#ref!</definedName>
    <definedName function="false" hidden="false" localSheetId="6" name="Износ" vbProcedure="false">'[1]оборотная ведомость тмц'!#ref!</definedName>
    <definedName function="false" hidden="false" localSheetId="6" name="ИтогКолНачало" vbProcedure="false">'[1]оборотная ведомость тмц'!#ref!</definedName>
    <definedName function="false" hidden="false" localSheetId="6" name="ИтогОборотДебет" vbProcedure="false">'[1]оборотная ведомость тмц'!#ref!</definedName>
    <definedName function="false" hidden="false" localSheetId="6" name="ИтогОборотКредит" vbProcedure="false">'[1]оборотная ведомость тмц'!#ref!</definedName>
    <definedName function="false" hidden="false" localSheetId="6" name="ИтогоИзнос" vbProcedure="false">'[1]оборотная ведомость тмц'!#ref!</definedName>
    <definedName function="false" hidden="false" localSheetId="6" name="ИтогоПо" vbProcedure="false">'[1]оборотная ведомость тмц'!#ref!</definedName>
    <definedName function="false" hidden="false" localSheetId="6" name="ИтогОстатокКонец" vbProcedure="false">'[1]оборотная ведомость тмц'!#ref!</definedName>
    <definedName function="false" hidden="false" localSheetId="6" name="ИтогОстатокНачало" vbProcedure="false">'[1]оборотная ведомость тмц'!#ref!</definedName>
    <definedName function="false" hidden="false" localSheetId="6" name="ИтогОстСт" vbProcedure="false">'[1]оборотная ведомость тмц'!#ref!</definedName>
    <definedName function="false" hidden="false" localSheetId="6" name="КолДебет" vbProcedure="false">'[1]оборотная ведомость тмц'!#ref!</definedName>
    <definedName function="false" hidden="false" localSheetId="6" name="КолКонец" vbProcedure="false">'[1]оборотная ведомость тмц'!#ref!</definedName>
    <definedName function="false" hidden="false" localSheetId="6" name="КолКредит" vbProcedure="false">'[1]оборотная ведомость тмц'!#ref!</definedName>
    <definedName function="false" hidden="false" localSheetId="6" name="КолНачало" vbProcedure="false">'[1]оборотная ведомость тмц'!#ref!</definedName>
    <definedName function="false" hidden="false" localSheetId="6" name="Номенклатура" vbProcedure="false">'[1]оборотная ведомость тмц'!#ref!</definedName>
    <definedName function="false" hidden="false" localSheetId="6" name="Номер1" vbProcedure="false">'[1]оборотная ведомость тмц'!#ref!</definedName>
    <definedName function="false" hidden="false" localSheetId="6" name="о" vbProcedure="false">'[1]оборотная ведомость тмц'!#ref!</definedName>
    <definedName function="false" hidden="false" localSheetId="6" name="ОборотДебет" vbProcedure="false">'[1]оборотная ведомость тмц'!#ref!</definedName>
    <definedName function="false" hidden="false" localSheetId="6" name="ОборотКредит" vbProcedure="false">'[1]оборотная ведомость тмц'!#ref!</definedName>
    <definedName function="false" hidden="false" localSheetId="6" name="ОстатокКонец" vbProcedure="false">'[1]оборотная ведомость тмц'!#ref!</definedName>
    <definedName function="false" hidden="false" localSheetId="6" name="ОстатокНачало" vbProcedure="false">'[1]оборотная ведомость тмц'!#ref!</definedName>
    <definedName function="false" hidden="false" localSheetId="6" name="ОстатСтоим" vbProcedure="false">'[1]оборотная ведомость тмц'!#ref!</definedName>
    <definedName function="false" hidden="false" localSheetId="6" name="ПартияДата" vbProcedure="false">'[1]оборотная ведомость тмц'!#ref!</definedName>
    <definedName function="false" hidden="false" localSheetId="6" name="СчетМол" vbProcedure="false">'[1]оборотная ведомость тмц'!#ref!</definedName>
    <definedName function="false" hidden="false" localSheetId="7" name="Cxtn" vbProcedure="false">'[1]оборотная ведомость тмц'!#ref!</definedName>
    <definedName function="false" hidden="false" localSheetId="7" name="none" vbProcedure="false">'[1]оборотная ведомость тмц'!#ref!</definedName>
    <definedName function="false" hidden="false" localSheetId="7" name="_11111" vbProcedure="false">'[1]оборотная ведомость тмц'!#ref!</definedName>
    <definedName function="false" hidden="false" localSheetId="7" name="_5" vbProcedure="false">'[1]оборотная ведомость тмц'!#ref!</definedName>
    <definedName function="false" hidden="false" localSheetId="7" name="_5апр" vbProcedure="false">'[1]оборотная ведомость тмц'!#ref!</definedName>
    <definedName function="false" hidden="false" localSheetId="7" name="_asd1" vbProcedure="false">'[1]оборотная ведомость тмц'!#ref!</definedName>
    <definedName function="false" hidden="false" localSheetId="7" name="___asd1" vbProcedure="false">'[1]оборотная ведомость тмц'!#ref!</definedName>
    <definedName function="false" hidden="false" localSheetId="7" name="__________" vbProcedure="false">'[1]оборотная ведомость тмц'!#ref!</definedName>
    <definedName function="false" hidden="false" localSheetId="7" name="_КолКредит" vbProcedure="false">'[1]оборотная ведомость тмц'!#ref!</definedName>
    <definedName function="false" hidden="false" localSheetId="7" name="Валюта" vbProcedure="false">'[1]оборотная ведомость тмц'!#ref!</definedName>
    <definedName function="false" hidden="false" localSheetId="7" name="Всего" vbProcedure="false">'[1]оборотная ведомость тмц'!#ref!</definedName>
    <definedName function="false" hidden="false" localSheetId="7" name="ДатаЭкспл" vbProcedure="false">'[1]оборотная ведомость тмц'!#ref!</definedName>
    <definedName function="false" hidden="false" localSheetId="7" name="Износ" vbProcedure="false">'[1]оборотная ведомость тмц'!#ref!</definedName>
    <definedName function="false" hidden="false" localSheetId="7" name="ИтогКолНачало" vbProcedure="false">'[1]оборотная ведомость тмц'!#ref!</definedName>
    <definedName function="false" hidden="false" localSheetId="7" name="ИтогОборотДебет" vbProcedure="false">'[1]оборотная ведомость тмц'!#ref!</definedName>
    <definedName function="false" hidden="false" localSheetId="7" name="ИтогОборотКредит" vbProcedure="false">'[1]оборотная ведомость тмц'!#ref!</definedName>
    <definedName function="false" hidden="false" localSheetId="7" name="ИтогоИзнос" vbProcedure="false">'[1]оборотная ведомость тмц'!#ref!</definedName>
    <definedName function="false" hidden="false" localSheetId="7" name="ИтогоПо" vbProcedure="false">'[1]оборотная ведомость тмц'!#ref!</definedName>
    <definedName function="false" hidden="false" localSheetId="7" name="ИтогОстатокКонец" vbProcedure="false">'[1]оборотная ведомость тмц'!#ref!</definedName>
    <definedName function="false" hidden="false" localSheetId="7" name="ИтогОстатокНачало" vbProcedure="false">'[1]оборотная ведомость тмц'!#ref!</definedName>
    <definedName function="false" hidden="false" localSheetId="7" name="ИтогОстСт" vbProcedure="false">'[1]оборотная ведомость тмц'!#ref!</definedName>
    <definedName function="false" hidden="false" localSheetId="7" name="КолДебет" vbProcedure="false">'[1]оборотная ведомость тмц'!#ref!</definedName>
    <definedName function="false" hidden="false" localSheetId="7" name="КолКонец" vbProcedure="false">'[1]оборотная ведомость тмц'!#ref!</definedName>
    <definedName function="false" hidden="false" localSheetId="7" name="КолКредит" vbProcedure="false">'[1]оборотная ведомость тмц'!#ref!</definedName>
    <definedName function="false" hidden="false" localSheetId="7" name="КолНачало" vbProcedure="false">'[1]оборотная ведомость тмц'!#ref!</definedName>
    <definedName function="false" hidden="false" localSheetId="7" name="Номенклатура" vbProcedure="false">'[1]оборотная ведомость тмц'!#ref!</definedName>
    <definedName function="false" hidden="false" localSheetId="7" name="Номенклатура1" vbProcedure="false">'[1]оборотная ведомость тмц'!#ref!</definedName>
    <definedName function="false" hidden="false" localSheetId="7" name="Номер1" vbProcedure="false">'[1]оборотная ведомость тмц'!#ref!</definedName>
    <definedName function="false" hidden="false" localSheetId="7" name="о" vbProcedure="false">'[1]оборотная ведомость тмц'!#ref!</definedName>
    <definedName function="false" hidden="false" localSheetId="7" name="ОборотДебет" vbProcedure="false">'[1]оборотная ведомость тмц'!#ref!</definedName>
    <definedName function="false" hidden="false" localSheetId="7" name="ОборотКредит" vbProcedure="false">'[1]оборотная ведомость тмц'!#ref!</definedName>
    <definedName function="false" hidden="false" localSheetId="7" name="ОстатокКонец" vbProcedure="false">'[1]оборотная ведомость тмц'!#ref!</definedName>
    <definedName function="false" hidden="false" localSheetId="7" name="ОстатокНачало" vbProcedure="false">'[1]оборотная ведомость тмц'!#ref!</definedName>
    <definedName function="false" hidden="false" localSheetId="7" name="ОстатСтоим" vbProcedure="false">'[1]оборотная ведомость тмц'!#ref!</definedName>
    <definedName function="false" hidden="false" localSheetId="7" name="ПартияДата" vbProcedure="false">'[1]оборотная ведомость тмц'!#ref!</definedName>
    <definedName function="false" hidden="false" localSheetId="7" name="пмарароеплршд" vbProcedure="false">'[1]оборотная ведомость тмц'!#ref!</definedName>
    <definedName function="false" hidden="false" localSheetId="7" name="СчетМол" vbProcedure="false">'[1]оборотная ведомость тмц'!#ref!</definedName>
    <definedName function="false" hidden="false" localSheetId="8" name="Cxtn" vbProcedure="false">'[1]оборотная ведомость тмц'!#ref!</definedName>
    <definedName function="false" hidden="false" localSheetId="8" name="none" vbProcedure="false">'[1]оборотная ведомость тмц'!#ref!</definedName>
    <definedName function="false" hidden="false" localSheetId="8" name="_1" vbProcedure="false">'[1]оборотная ведомость тмц'!#ref!</definedName>
    <definedName function="false" hidden="false" localSheetId="8" name="_11111" vbProcedure="false">'[1]оборотная ведомость тмц'!#ref!</definedName>
    <definedName function="false" hidden="false" localSheetId="8" name="_5" vbProcedure="false">'[1]оборотная ведомость тмц'!#ref!</definedName>
    <definedName function="false" hidden="false" localSheetId="8" name="_5апр" vbProcedure="false">'[1]оборотная ведомость тмц'!#ref!</definedName>
    <definedName function="false" hidden="false" localSheetId="8" name="_asd1" vbProcedure="false">'[1]оборотная ведомость тмц'!#ref!</definedName>
    <definedName function="false" hidden="false" localSheetId="8" name="___asd1" vbProcedure="false">'[1]оборотная ведомость тмц'!#ref!</definedName>
    <definedName function="false" hidden="false" localSheetId="8" name="__________" vbProcedure="false">'[1]оборотная ведомость тмц'!#ref!</definedName>
    <definedName function="false" hidden="false" localSheetId="8" name="_КолКредит" vbProcedure="false">'[1]оборотная ведомость тмц'!#ref!</definedName>
    <definedName function="false" hidden="false" localSheetId="8" name="Валюта" vbProcedure="false">'[1]оборотная ведомость тмц'!#ref!</definedName>
    <definedName function="false" hidden="false" localSheetId="8" name="Всего" vbProcedure="false">'[1]оборотная ведомость тмц'!#ref!</definedName>
    <definedName function="false" hidden="false" localSheetId="8" name="ДатаЭкспл" vbProcedure="false">'[1]оборотная ведомость тмц'!#ref!</definedName>
    <definedName function="false" hidden="false" localSheetId="8" name="Износ" vbProcedure="false">'[1]оборотная ведомость тмц'!#ref!</definedName>
    <definedName function="false" hidden="false" localSheetId="8" name="ИтогКолНачало" vbProcedure="false">'[1]оборотная ведомость тмц'!#ref!</definedName>
    <definedName function="false" hidden="false" localSheetId="8" name="ИтогОборотДебет" vbProcedure="false">'[1]оборотная ведомость тмц'!#ref!</definedName>
    <definedName function="false" hidden="false" localSheetId="8" name="ИтогОборотКредит" vbProcedure="false">'[1]оборотная ведомость тмц'!#ref!</definedName>
    <definedName function="false" hidden="false" localSheetId="8" name="ИтогоИзнос" vbProcedure="false">'[1]оборотная ведомость тмц'!#ref!</definedName>
    <definedName function="false" hidden="false" localSheetId="8" name="ИтогоПо" vbProcedure="false">'[1]оборотная ведомость тмц'!#ref!</definedName>
    <definedName function="false" hidden="false" localSheetId="8" name="ИтогОстатокКонец" vbProcedure="false">'[1]оборотная ведомость тмц'!#ref!</definedName>
    <definedName function="false" hidden="false" localSheetId="8" name="ИтогОстатокНачало" vbProcedure="false">'[1]оборотная ведомость тмц'!#ref!</definedName>
    <definedName function="false" hidden="false" localSheetId="8" name="ИтогОстСт" vbProcedure="false">'[1]оборотная ведомость тмц'!#ref!</definedName>
    <definedName function="false" hidden="false" localSheetId="8" name="КолДебет" vbProcedure="false">'[1]оборотная ведомость тмц'!#ref!</definedName>
    <definedName function="false" hidden="false" localSheetId="8" name="КолКонец" vbProcedure="false">'[1]оборотная ведомость тмц'!#ref!</definedName>
    <definedName function="false" hidden="false" localSheetId="8" name="КолКредит" vbProcedure="false">'[1]оборотная ведомость тмц'!#ref!</definedName>
    <definedName function="false" hidden="false" localSheetId="8" name="КолНачало" vbProcedure="false">'[1]оборотная ведомость тмц'!#ref!</definedName>
    <definedName function="false" hidden="false" localSheetId="8" name="Номенклатура" vbProcedure="false">'[1]оборотная ведомость тмц'!#ref!</definedName>
    <definedName function="false" hidden="false" localSheetId="8" name="Номенклатура1" vbProcedure="false">'[1]оборотная ведомость тмц'!#ref!</definedName>
    <definedName function="false" hidden="false" localSheetId="8" name="Номер1" vbProcedure="false">'[1]оборотная ведомость тмц'!#ref!</definedName>
    <definedName function="false" hidden="false" localSheetId="8" name="о" vbProcedure="false">'[1]оборотная ведомость тмц'!#ref!</definedName>
    <definedName function="false" hidden="false" localSheetId="8" name="ОборотДебет" vbProcedure="false">'[1]оборотная ведомость тмц'!#ref!</definedName>
    <definedName function="false" hidden="false" localSheetId="8" name="ОборотКредит" vbProcedure="false">'[1]оборотная ведомость тмц'!#ref!</definedName>
    <definedName function="false" hidden="false" localSheetId="8" name="ОстатокКонец" vbProcedure="false">'[1]оборотная ведомость тмц'!#ref!</definedName>
    <definedName function="false" hidden="false" localSheetId="8" name="ОстатокНачало" vbProcedure="false">'[1]оборотная ведомость тмц'!#ref!</definedName>
    <definedName function="false" hidden="false" localSheetId="8" name="ОстатСтоим" vbProcedure="false">'[1]оборотная ведомость тмц'!#ref!</definedName>
    <definedName function="false" hidden="false" localSheetId="8" name="ПартияДата" vbProcedure="false">'[1]оборотная ведомость тмц'!#ref!</definedName>
    <definedName function="false" hidden="false" localSheetId="8" name="пмарароеплршд" vbProcedure="false">'[1]оборотная ведомость тмц'!#ref!</definedName>
    <definedName function="false" hidden="false" localSheetId="8" name="СчетМол" vbProcedure="false">'[1]оборотная ведомость тмц'!#ref!</definedName>
    <definedName function="false" hidden="false" localSheetId="9" name="Cxtn" vbProcedure="false">'[1]оборотная ведомость тмц'!#ref!</definedName>
    <definedName function="false" hidden="false" localSheetId="9" name="none" vbProcedure="false">'[1]оборотная ведомость тмц'!#ref!</definedName>
    <definedName function="false" hidden="false" localSheetId="9" name="_1" vbProcedure="false">'[1]оборотная ведомость тмц'!#ref!</definedName>
    <definedName function="false" hidden="false" localSheetId="9" name="_11111" vbProcedure="false">'[1]оборотная ведомость тмц'!#ref!</definedName>
    <definedName function="false" hidden="false" localSheetId="9" name="_2" vbProcedure="false">'[1]оборотная ведомость тмц'!#ref!</definedName>
    <definedName function="false" hidden="false" localSheetId="9" name="_5" vbProcedure="false">'[1]оборотная ведомость тмц'!#ref!</definedName>
    <definedName function="false" hidden="false" localSheetId="9" name="_5апр" vbProcedure="false">'[1]оборотная ведомость тмц'!#ref!</definedName>
    <definedName function="false" hidden="false" localSheetId="9" name="_asd1" vbProcedure="false">'[1]оборотная ведомость тмц'!#ref!</definedName>
    <definedName function="false" hidden="false" localSheetId="9" name="___asd1" vbProcedure="false">'[1]оборотная ведомость тмц'!#ref!</definedName>
    <definedName function="false" hidden="false" localSheetId="9" name="__________" vbProcedure="false">'[1]оборотная ведомость тмц'!#ref!</definedName>
    <definedName function="false" hidden="false" localSheetId="9" name="_КолКредит" vbProcedure="false">'[1]оборотная ведомость тмц'!#ref!</definedName>
    <definedName function="false" hidden="false" localSheetId="9" name="Валюта" vbProcedure="false">'[1]оборотная ведомость тмц'!#ref!</definedName>
    <definedName function="false" hidden="false" localSheetId="9" name="Всего" vbProcedure="false">'[1]оборотная ведомость тмц'!#ref!</definedName>
    <definedName function="false" hidden="false" localSheetId="9" name="ДатаЭкспл" vbProcedure="false">'[1]оборотная ведомость тмц'!#ref!</definedName>
    <definedName function="false" hidden="false" localSheetId="9" name="Износ" vbProcedure="false">'[1]оборотная ведомость тмц'!#ref!</definedName>
    <definedName function="false" hidden="false" localSheetId="9" name="ИтогКолНачало" vbProcedure="false">'[1]оборотная ведомость тмц'!#ref!</definedName>
    <definedName function="false" hidden="false" localSheetId="9" name="ИтогОборотДебет" vbProcedure="false">'[1]оборотная ведомость тмц'!#ref!</definedName>
    <definedName function="false" hidden="false" localSheetId="9" name="ИтогОборотКредит" vbProcedure="false">'[1]оборотная ведомость тмц'!#ref!</definedName>
    <definedName function="false" hidden="false" localSheetId="9" name="ИтогоИзнос" vbProcedure="false">'[1]оборотная ведомость тмц'!#ref!</definedName>
    <definedName function="false" hidden="false" localSheetId="9" name="ИтогоПо" vbProcedure="false">'[1]оборотная ведомость тмц'!#ref!</definedName>
    <definedName function="false" hidden="false" localSheetId="9" name="ИтогОстатокКонец" vbProcedure="false">'[1]оборотная ведомость тмц'!#ref!</definedName>
    <definedName function="false" hidden="false" localSheetId="9" name="ИтогОстатокНачало" vbProcedure="false">'[1]оборотная ведомость тмц'!#ref!</definedName>
    <definedName function="false" hidden="false" localSheetId="9" name="ИтогОстСт" vbProcedure="false">'[1]оборотная ведомость тмц'!#ref!</definedName>
    <definedName function="false" hidden="false" localSheetId="9" name="КолДебет" vbProcedure="false">'[1]оборотная ведомость тмц'!#ref!</definedName>
    <definedName function="false" hidden="false" localSheetId="9" name="КолКонец" vbProcedure="false">'[1]оборотная ведомость тмц'!#ref!</definedName>
    <definedName function="false" hidden="false" localSheetId="9" name="КолКредит" vbProcedure="false">'[1]оборотная ведомость тмц'!#ref!</definedName>
    <definedName function="false" hidden="false" localSheetId="9" name="КолНачало" vbProcedure="false">'[1]оборотная ведомость тмц'!#ref!</definedName>
    <definedName function="false" hidden="false" localSheetId="9" name="Номенклатура" vbProcedure="false">'[1]оборотная ведомость тмц'!#ref!</definedName>
    <definedName function="false" hidden="false" localSheetId="9" name="Номенклатура1" vbProcedure="false">'[1]оборотная ведомость тмц'!#ref!</definedName>
    <definedName function="false" hidden="false" localSheetId="9" name="Номер1" vbProcedure="false">'[1]оборотная ведомость тмц'!#ref!</definedName>
    <definedName function="false" hidden="false" localSheetId="9" name="о" vbProcedure="false">'[1]оборотная ведомость тмц'!#ref!</definedName>
    <definedName function="false" hidden="false" localSheetId="9" name="ОборотДебет" vbProcedure="false">'[1]оборотная ведомость тмц'!#ref!</definedName>
    <definedName function="false" hidden="false" localSheetId="9" name="ОборотКредит" vbProcedure="false">'[1]оборотная ведомость тмц'!#ref!</definedName>
    <definedName function="false" hidden="false" localSheetId="9" name="ОстатокКонец" vbProcedure="false">'[1]оборотная ведомость тмц'!#ref!</definedName>
    <definedName function="false" hidden="false" localSheetId="9" name="ОстатокНачало" vbProcedure="false">'[1]оборотная ведомость тмц'!#ref!</definedName>
    <definedName function="false" hidden="false" localSheetId="9" name="ОстатСтоим" vbProcedure="false">'[1]оборотная ведомость тмц'!#ref!</definedName>
    <definedName function="false" hidden="false" localSheetId="9" name="ПартияДата" vbProcedure="false">'[1]оборотная ведомость тмц'!#ref!</definedName>
    <definedName function="false" hidden="false" localSheetId="9" name="пмарароеплршд" vbProcedure="false">'[1]оборотная ведомость тмц'!#ref!</definedName>
    <definedName function="false" hidden="false" localSheetId="9" name="СчетМол" vbProcedure="false">'[1]оборотная ведомость тмц'!#ref!</definedName>
    <definedName function="false" hidden="false" localSheetId="10" name="Cxtn" vbProcedure="false">'[1]оборотная ведомость тмц'!#ref!</definedName>
    <definedName function="false" hidden="false" localSheetId="10" name="none" vbProcedure="false">'[1]оборотная ведомость тмц'!#ref!</definedName>
    <definedName function="false" hidden="false" localSheetId="10" name="_1" vbProcedure="false">'[1]оборотная ведомость тмц'!#ref!</definedName>
    <definedName function="false" hidden="false" localSheetId="10" name="_11111" vbProcedure="false">'[1]оборотная ведомость тмц'!#ref!</definedName>
    <definedName function="false" hidden="false" localSheetId="10" name="_2" vbProcedure="false">'[1]оборотная ведомость тмц'!#ref!</definedName>
    <definedName function="false" hidden="false" localSheetId="10" name="_3" vbProcedure="false">'[1]оборотная ведомость тмц'!#ref!</definedName>
    <definedName function="false" hidden="false" localSheetId="10" name="_5" vbProcedure="false">'[1]оборотная ведомость тмц'!#ref!</definedName>
    <definedName function="false" hidden="false" localSheetId="10" name="_5апр" vbProcedure="false">'[1]оборотная ведомость тмц'!#ref!</definedName>
    <definedName function="false" hidden="false" localSheetId="10" name="_asd1" vbProcedure="false">'[1]оборотная ведомость тмц'!#ref!</definedName>
    <definedName function="false" hidden="false" localSheetId="10" name="___asd1" vbProcedure="false">'[1]оборотная ведомость тмц'!#ref!</definedName>
    <definedName function="false" hidden="false" localSheetId="10" name="__________" vbProcedure="false">'[1]оборотная ведомость тмц'!#ref!</definedName>
    <definedName function="false" hidden="false" localSheetId="10" name="_КолКредит" vbProcedure="false">'[1]оборотная ведомость тмц'!#ref!</definedName>
    <definedName function="false" hidden="false" localSheetId="10" name="Валюта" vbProcedure="false">'[1]оборотная ведомость тмц'!#ref!</definedName>
    <definedName function="false" hidden="false" localSheetId="10" name="Всего" vbProcedure="false">'[1]оборотная ведомость тмц'!#ref!</definedName>
    <definedName function="false" hidden="false" localSheetId="10" name="ДатаЭкспл" vbProcedure="false">'[1]оборотная ведомость тмц'!#ref!</definedName>
    <definedName function="false" hidden="false" localSheetId="10" name="Износ" vbProcedure="false">'[1]оборотная ведомость тмц'!#ref!</definedName>
    <definedName function="false" hidden="false" localSheetId="10" name="ИтогКолНачало" vbProcedure="false">'[1]оборотная ведомость тмц'!#ref!</definedName>
    <definedName function="false" hidden="false" localSheetId="10" name="ИтогОборотДебет" vbProcedure="false">'[1]оборотная ведомость тмц'!#ref!</definedName>
    <definedName function="false" hidden="false" localSheetId="10" name="ИтогОборотКредит" vbProcedure="false">'[1]оборотная ведомость тмц'!#ref!</definedName>
    <definedName function="false" hidden="false" localSheetId="10" name="ИтогоИзнос" vbProcedure="false">'[1]оборотная ведомость тмц'!#ref!</definedName>
    <definedName function="false" hidden="false" localSheetId="10" name="ИтогоПо" vbProcedure="false">'[1]оборотная ведомость тмц'!#ref!</definedName>
    <definedName function="false" hidden="false" localSheetId="10" name="ИтогОстатокКонец" vbProcedure="false">'[1]оборотная ведомость тмц'!#ref!</definedName>
    <definedName function="false" hidden="false" localSheetId="10" name="ИтогОстатокНачало" vbProcedure="false">'[1]оборотная ведомость тмц'!#ref!</definedName>
    <definedName function="false" hidden="false" localSheetId="10" name="ИтогОстСт" vbProcedure="false">'[1]оборотная ведомость тмц'!#ref!</definedName>
    <definedName function="false" hidden="false" localSheetId="10" name="КолДебет" vbProcedure="false">'[1]оборотная ведомость тмц'!#ref!</definedName>
    <definedName function="false" hidden="false" localSheetId="10" name="КолКонец" vbProcedure="false">'[1]оборотная ведомость тмц'!#ref!</definedName>
    <definedName function="false" hidden="false" localSheetId="10" name="КолКредит" vbProcedure="false">'[1]оборотная ведомость тмц'!#ref!</definedName>
    <definedName function="false" hidden="false" localSheetId="10" name="КолНачало" vbProcedure="false">'[1]оборотная ведомость тмц'!#ref!</definedName>
    <definedName function="false" hidden="false" localSheetId="10" name="Номенклатура" vbProcedure="false">'[1]оборотная ведомость тмц'!#ref!</definedName>
    <definedName function="false" hidden="false" localSheetId="10" name="Номенклатура1" vbProcedure="false">'[1]оборотная ведомость тмц'!#ref!</definedName>
    <definedName function="false" hidden="false" localSheetId="10" name="Номер1" vbProcedure="false">'[1]оборотная ведомость тмц'!#ref!</definedName>
    <definedName function="false" hidden="false" localSheetId="10" name="о" vbProcedure="false">'[1]оборотная ведомость тмц'!#ref!</definedName>
    <definedName function="false" hidden="false" localSheetId="10" name="ОборотДебет" vbProcedure="false">'[1]оборотная ведомость тмц'!#ref!</definedName>
    <definedName function="false" hidden="false" localSheetId="10" name="ОборотКредит" vbProcedure="false">'[1]оборотная ведомость тмц'!#ref!</definedName>
    <definedName function="false" hidden="false" localSheetId="10" name="ОстатокКонец" vbProcedure="false">'[1]оборотная ведомость тмц'!#ref!</definedName>
    <definedName function="false" hidden="false" localSheetId="10" name="ОстатокНачало" vbProcedure="false">'[1]оборотная ведомость тмц'!#ref!</definedName>
    <definedName function="false" hidden="false" localSheetId="10" name="ОстатСтоим" vbProcedure="false">'[1]оборотная ведомость тмц'!#ref!</definedName>
    <definedName function="false" hidden="false" localSheetId="10" name="ПартияДата" vbProcedure="false">'[1]оборотная ведомость тмц'!#ref!</definedName>
    <definedName function="false" hidden="false" localSheetId="10" name="пмарароеплршд" vbProcedure="false">'[1]оборотная ведомость тмц'!#ref!</definedName>
    <definedName function="false" hidden="false" localSheetId="10" name="СчетМол" vbProcedure="false">'[1]оборотная ведомость тмц'!#ref!</definedName>
    <definedName function="false" hidden="false" localSheetId="11" name="Cxtn" vbProcedure="false">'[1]оборотная ведомость тмц'!#ref!</definedName>
    <definedName function="false" hidden="false" localSheetId="11" name="none" vbProcedure="false">'[1]оборотная ведомость тмц'!#ref!</definedName>
    <definedName function="false" hidden="false" localSheetId="11" name="_1" vbProcedure="false">'[1]оборотная ведомость тмц'!#ref!</definedName>
    <definedName function="false" hidden="false" localSheetId="11" name="_11111" vbProcedure="false">'[1]оборотная ведомость тмц'!#ref!</definedName>
    <definedName function="false" hidden="false" localSheetId="11" name="_2" vbProcedure="false">'[1]оборотная ведомость тмц'!#ref!</definedName>
    <definedName function="false" hidden="false" localSheetId="11" name="_3" vbProcedure="false">'[1]оборотная ведомость тмц'!#ref!</definedName>
    <definedName function="false" hidden="false" localSheetId="11" name="_5" vbProcedure="false">'[1]оборотная ведомость тмц'!#ref!</definedName>
    <definedName function="false" hidden="false" localSheetId="11" name="_5апр" vbProcedure="false">'[1]оборотная ведомость тмц'!#ref!</definedName>
    <definedName function="false" hidden="false" localSheetId="11" name="_asd1" vbProcedure="false">'[1]оборотная ведомость тмц'!#ref!</definedName>
    <definedName function="false" hidden="false" localSheetId="11" name="___asd1" vbProcedure="false">'[1]оборотная ведомость тмц'!#ref!</definedName>
    <definedName function="false" hidden="false" localSheetId="11" name="__________" vbProcedure="false">'[1]оборотная ведомость тмц'!#ref!</definedName>
    <definedName function="false" hidden="false" localSheetId="11" name="_КолКредит" vbProcedure="false">'[1]оборотная ведомость тмц'!#ref!</definedName>
    <definedName function="false" hidden="false" localSheetId="11" name="Валюта" vbProcedure="false">'[1]оборотная ведомость тмц'!#ref!</definedName>
    <definedName function="false" hidden="false" localSheetId="11" name="Всего" vbProcedure="false">'[1]оборотная ведомость тмц'!#ref!</definedName>
    <definedName function="false" hidden="false" localSheetId="11" name="ДатаЭкспл" vbProcedure="false">'[1]оборотная ведомость тмц'!#ref!</definedName>
    <definedName function="false" hidden="false" localSheetId="11" name="Износ" vbProcedure="false">'[1]оборотная ведомость тмц'!#ref!</definedName>
    <definedName function="false" hidden="false" localSheetId="11" name="ИтогКолНачало" vbProcedure="false">'[1]оборотная ведомость тмц'!#ref!</definedName>
    <definedName function="false" hidden="false" localSheetId="11" name="ИтогОборотДебет" vbProcedure="false">'[1]оборотная ведомость тмц'!#ref!</definedName>
    <definedName function="false" hidden="false" localSheetId="11" name="ИтогОборотКредит" vbProcedure="false">'[1]оборотная ведомость тмц'!#ref!</definedName>
    <definedName function="false" hidden="false" localSheetId="11" name="ИтогоИзнос" vbProcedure="false">'[1]оборотная ведомость тмц'!#ref!</definedName>
    <definedName function="false" hidden="false" localSheetId="11" name="ИтогоПо" vbProcedure="false">'[1]оборотная ведомость тмц'!#ref!</definedName>
    <definedName function="false" hidden="false" localSheetId="11" name="ИтогОстатокКонец" vbProcedure="false">'[1]оборотная ведомость тмц'!#ref!</definedName>
    <definedName function="false" hidden="false" localSheetId="11" name="ИтогОстатокНачало" vbProcedure="false">'[1]оборотная ведомость тмц'!#ref!</definedName>
    <definedName function="false" hidden="false" localSheetId="11" name="ИтогОстСт" vbProcedure="false">'[1]оборотная ведомость тмц'!#ref!</definedName>
    <definedName function="false" hidden="false" localSheetId="11" name="КолДебет" vbProcedure="false">'[1]оборотная ведомость тмц'!#ref!</definedName>
    <definedName function="false" hidden="false" localSheetId="11" name="КолКонец" vbProcedure="false">'[1]оборотная ведомость тмц'!#ref!</definedName>
    <definedName function="false" hidden="false" localSheetId="11" name="КолКредит" vbProcedure="false">'[1]оборотная ведомость тмц'!#ref!</definedName>
    <definedName function="false" hidden="false" localSheetId="11" name="КолНачало" vbProcedure="false">'[1]оборотная ведомость тмц'!#ref!</definedName>
    <definedName function="false" hidden="false" localSheetId="11" name="Номенклатура" vbProcedure="false">'[1]оборотная ведомость тмц'!#ref!</definedName>
    <definedName function="false" hidden="false" localSheetId="11" name="Номенклатура1" vbProcedure="false">'[1]оборотная ведомость тмц'!#ref!</definedName>
    <definedName function="false" hidden="false" localSheetId="11" name="Номер1" vbProcedure="false">'[1]оборотная ведомость тмц'!#ref!</definedName>
    <definedName function="false" hidden="false" localSheetId="11" name="о" vbProcedure="false">'[1]оборотная ведомость тмц'!#ref!</definedName>
    <definedName function="false" hidden="false" localSheetId="11" name="ОборотДебет" vbProcedure="false">'[1]оборотная ведомость тмц'!#ref!</definedName>
    <definedName function="false" hidden="false" localSheetId="11" name="ОборотКредит" vbProcedure="false">'[1]оборотная ведомость тмц'!#ref!</definedName>
    <definedName function="false" hidden="false" localSheetId="11" name="ОстатокКонец" vbProcedure="false">'[1]оборотная ведомость тмц'!#ref!</definedName>
    <definedName function="false" hidden="false" localSheetId="11" name="ОстатокНачало" vbProcedure="false">'[1]оборотная ведомость тмц'!#ref!</definedName>
    <definedName function="false" hidden="false" localSheetId="11" name="ОстатСтоим" vbProcedure="false">'[1]оборотная ведомость тмц'!#ref!</definedName>
    <definedName function="false" hidden="false" localSheetId="11" name="ПартияДата" vbProcedure="false">'[1]оборотная ведомость тмц'!#ref!</definedName>
    <definedName function="false" hidden="false" localSheetId="11" name="пмарароеплршд" vbProcedure="false">'[1]оборотная ведомость тмц'!#ref!</definedName>
    <definedName function="false" hidden="false" localSheetId="11" name="СчетМол" vbProcedure="false">'[1]оборотная ведомость тмц'!#ref!</definedName>
    <definedName function="false" hidden="false" localSheetId="12" name="Cxtn" vbProcedure="false">'[1]оборотная ведомость тмц'!#ref!</definedName>
    <definedName function="false" hidden="false" localSheetId="12" name="none" vbProcedure="false">'[1]оборотная ведомость тмц'!#ref!</definedName>
    <definedName function="false" hidden="false" localSheetId="12" name="_1" vbProcedure="false">'[1]оборотная ведомость тмц'!#ref!</definedName>
    <definedName function="false" hidden="false" localSheetId="12" name="_11111" vbProcedure="false">'[1]оборотная ведомость тмц'!#ref!</definedName>
    <definedName function="false" hidden="false" localSheetId="12" name="_2" vbProcedure="false">'[1]оборотная ведомость тмц'!#ref!</definedName>
    <definedName function="false" hidden="false" localSheetId="12" name="_3" vbProcedure="false">'[1]оборотная ведомость тмц'!#ref!</definedName>
    <definedName function="false" hidden="false" localSheetId="12" name="_5" vbProcedure="false">'[1]оборотная ведомость тмц'!#ref!</definedName>
    <definedName function="false" hidden="false" localSheetId="12" name="_5апр" vbProcedure="false">'[1]оборотная ведомость тмц'!#ref!</definedName>
    <definedName function="false" hidden="false" localSheetId="12" name="_asd1" vbProcedure="false">'[1]оборотная ведомость тмц'!#ref!</definedName>
    <definedName function="false" hidden="false" localSheetId="12" name="___asd1" vbProcedure="false">'[1]оборотная ведомость тмц'!#ref!</definedName>
    <definedName function="false" hidden="false" localSheetId="12" name="__________" vbProcedure="false">'[1]оборотная ведомость тмц'!#ref!</definedName>
    <definedName function="false" hidden="false" localSheetId="12" name="_КолКредит" vbProcedure="false">'[1]оборотная ведомость тмц'!#ref!</definedName>
    <definedName function="false" hidden="false" localSheetId="12" name="Валюта" vbProcedure="false">'[1]оборотная ведомость тмц'!#ref!</definedName>
    <definedName function="false" hidden="false" localSheetId="12" name="Всего" vbProcedure="false">'[1]оборотная ведомость тмц'!#ref!</definedName>
    <definedName function="false" hidden="false" localSheetId="12" name="ДатаЭкспл" vbProcedure="false">'[1]оборотная ведомость тмц'!#ref!</definedName>
    <definedName function="false" hidden="false" localSheetId="12" name="Износ" vbProcedure="false">'[1]оборотная ведомость тмц'!#ref!</definedName>
    <definedName function="false" hidden="false" localSheetId="12" name="ИтогКолНачало" vbProcedure="false">'[1]оборотная ведомость тмц'!#ref!</definedName>
    <definedName function="false" hidden="false" localSheetId="12" name="ИтогОборотДебет" vbProcedure="false">'[1]оборотная ведомость тмц'!#ref!</definedName>
    <definedName function="false" hidden="false" localSheetId="12" name="ИтогОборотКредит" vbProcedure="false">'[1]оборотная ведомость тмц'!#ref!</definedName>
    <definedName function="false" hidden="false" localSheetId="12" name="ИтогоИзнос" vbProcedure="false">'[1]оборотная ведомость тмц'!#ref!</definedName>
    <definedName function="false" hidden="false" localSheetId="12" name="ИтогоПо" vbProcedure="false">'[1]оборотная ведомость тмц'!#ref!</definedName>
    <definedName function="false" hidden="false" localSheetId="12" name="ИтогОстатокКонец" vbProcedure="false">'[1]оборотная ведомость тмц'!#ref!</definedName>
    <definedName function="false" hidden="false" localSheetId="12" name="ИтогОстатокНачало" vbProcedure="false">'[1]оборотная ведомость тмц'!#ref!</definedName>
    <definedName function="false" hidden="false" localSheetId="12" name="ИтогОстСт" vbProcedure="false">'[1]оборотная ведомость тмц'!#ref!</definedName>
    <definedName function="false" hidden="false" localSheetId="12" name="КолДебет" vbProcedure="false">'[1]оборотная ведомость тмц'!#ref!</definedName>
    <definedName function="false" hidden="false" localSheetId="12" name="КолКонец" vbProcedure="false">'[1]оборотная ведомость тмц'!#ref!</definedName>
    <definedName function="false" hidden="false" localSheetId="12" name="КолКредит" vbProcedure="false">'[1]оборотная ведомость тмц'!#ref!</definedName>
    <definedName function="false" hidden="false" localSheetId="12" name="КолНачало" vbProcedure="false">'[1]оборотная ведомость тмц'!#ref!</definedName>
    <definedName function="false" hidden="false" localSheetId="12" name="Номенклатура" vbProcedure="false">'[1]оборотная ведомость тмц'!#ref!</definedName>
    <definedName function="false" hidden="false" localSheetId="12" name="Номенклатура1" vbProcedure="false">'[1]оборотная ведомость тмц'!#ref!</definedName>
    <definedName function="false" hidden="false" localSheetId="12" name="Номер1" vbProcedure="false">'[1]оборотная ведомость тмц'!#ref!</definedName>
    <definedName function="false" hidden="false" localSheetId="12" name="о" vbProcedure="false">'[1]оборотная ведомость тмц'!#ref!</definedName>
    <definedName function="false" hidden="false" localSheetId="12" name="ОборотДебет" vbProcedure="false">'[1]оборотная ведомость тмц'!#ref!</definedName>
    <definedName function="false" hidden="false" localSheetId="12" name="ОборотКредит" vbProcedure="false">'[1]оборотная ведомость тмц'!#ref!</definedName>
    <definedName function="false" hidden="false" localSheetId="12" name="ОстатокКонец" vbProcedure="false">'[1]оборотная ведомость тмц'!#ref!</definedName>
    <definedName function="false" hidden="false" localSheetId="12" name="ОстатокНачало" vbProcedure="false">'[1]оборотная ведомость тмц'!#ref!</definedName>
    <definedName function="false" hidden="false" localSheetId="12" name="ОстатСтоим" vbProcedure="false">'[1]оборотная ведомость тмц'!#ref!</definedName>
    <definedName function="false" hidden="false" localSheetId="12" name="ПартияДата" vbProcedure="false">'[1]оборотная ведомость тмц'!#ref!</definedName>
    <definedName function="false" hidden="false" localSheetId="12" name="пмарароеплршд" vbProcedure="false">'[1]оборотная ведомость тмц'!#ref!</definedName>
    <definedName function="false" hidden="false" localSheetId="12" name="СчетМол" vbProcedure="false">'[1]оборотная ведомость тмц'!#ref!</definedName>
    <definedName function="false" hidden="false" localSheetId="13" name="Cxtn" vbProcedure="false">'[1]оборотная ведомость тмц'!#ref!</definedName>
    <definedName function="false" hidden="false" localSheetId="13" name="none" vbProcedure="false">'[1]оборотная ведомость тмц'!#ref!</definedName>
    <definedName function="false" hidden="false" localSheetId="13" name="_11111" vbProcedure="false">'[1]оборотная ведомость тмц'!#ref!</definedName>
    <definedName function="false" hidden="false" localSheetId="13" name="_asd1" vbProcedure="false">'[1]оборотная ведомость тмц'!#ref!</definedName>
    <definedName function="false" hidden="false" localSheetId="13" name="___asd1" vbProcedure="false">'[1]оборотная ведомость тмц'!#ref!</definedName>
    <definedName function="false" hidden="false" localSheetId="13" name="Валюта" vbProcedure="false">'[1]оборотная ведомость тмц'!#ref!</definedName>
    <definedName function="false" hidden="false" localSheetId="13" name="Всего" vbProcedure="false">'[1]оборотная ведомость тмц'!#ref!</definedName>
    <definedName function="false" hidden="false" localSheetId="13" name="ДатаЭкспл" vbProcedure="false">'[1]оборотная ведомость тмц'!#ref!</definedName>
    <definedName function="false" hidden="false" localSheetId="13" name="Износ" vbProcedure="false">'[1]оборотная ведомость тмц'!#ref!</definedName>
    <definedName function="false" hidden="false" localSheetId="13" name="ИтогКолНачало" vbProcedure="false">'[1]оборотная ведомость тмц'!#ref!</definedName>
    <definedName function="false" hidden="false" localSheetId="13" name="ИтогОборотДебет" vbProcedure="false">'[1]оборотная ведомость тмц'!#ref!</definedName>
    <definedName function="false" hidden="false" localSheetId="13" name="ИтогОборотКредит" vbProcedure="false">'[1]оборотная ведомость тмц'!#ref!</definedName>
    <definedName function="false" hidden="false" localSheetId="13" name="ИтогоИзнос" vbProcedure="false">'[1]оборотная ведомость тмц'!#ref!</definedName>
    <definedName function="false" hidden="false" localSheetId="13" name="ИтогоПо" vbProcedure="false">'[1]оборотная ведомость тмц'!#ref!</definedName>
    <definedName function="false" hidden="false" localSheetId="13" name="ИтогОстатокКонец" vbProcedure="false">'[1]оборотная ведомость тмц'!#ref!</definedName>
    <definedName function="false" hidden="false" localSheetId="13" name="ИтогОстатокНачало" vbProcedure="false">'[1]оборотная ведомость тмц'!#ref!</definedName>
    <definedName function="false" hidden="false" localSheetId="13" name="ИтогОстСт" vbProcedure="false">'[1]оборотная ведомость тмц'!#ref!</definedName>
    <definedName function="false" hidden="false" localSheetId="13" name="КолДебет" vbProcedure="false">'[1]оборотная ведомость тмц'!#ref!</definedName>
    <definedName function="false" hidden="false" localSheetId="13" name="КолКонец" vbProcedure="false">'[1]оборотная ведомость тмц'!#ref!</definedName>
    <definedName function="false" hidden="false" localSheetId="13" name="КолКредит" vbProcedure="false">'[1]оборотная ведомость тмц'!#ref!</definedName>
    <definedName function="false" hidden="false" localSheetId="13" name="КолНачало" vbProcedure="false">'[1]оборотная ведомость тмц'!#ref!</definedName>
    <definedName function="false" hidden="false" localSheetId="13" name="Номенклатура" vbProcedure="false">'[1]оборотная ведомость тмц'!#ref!</definedName>
    <definedName function="false" hidden="false" localSheetId="13" name="Номер1" vbProcedure="false">'[1]оборотная ведомость тмц'!#ref!</definedName>
    <definedName function="false" hidden="false" localSheetId="13" name="о" vbProcedure="false">'[1]оборотная ведомость тмц'!#ref!</definedName>
    <definedName function="false" hidden="false" localSheetId="13" name="ОборотДебет" vbProcedure="false">'[1]оборотная ведомость тмц'!#ref!</definedName>
    <definedName function="false" hidden="false" localSheetId="13" name="ОборотКредит" vbProcedure="false">'[1]оборотная ведомость тмц'!#ref!</definedName>
    <definedName function="false" hidden="false" localSheetId="13" name="ОстатокКонец" vbProcedure="false">'[1]оборотная ведомость тмц'!#ref!</definedName>
    <definedName function="false" hidden="false" localSheetId="13" name="ОстатокНачало" vbProcedure="false">'[1]оборотная ведомость тмц'!#ref!</definedName>
    <definedName function="false" hidden="false" localSheetId="13" name="ОстатСтоим" vbProcedure="false">'[1]оборотная ведомость тмц'!#ref!</definedName>
    <definedName function="false" hidden="false" localSheetId="13" name="ПартияДата" vbProcedure="false">'[1]оборотная ведомость тмц'!#ref!</definedName>
    <definedName function="false" hidden="false" localSheetId="13" name="СчетМол" vbProcedure="false">'[1]оборотная ведомость тмц'!#ref!</definedName>
    <definedName function="false" hidden="false" localSheetId="14" name="Cxtn" vbProcedure="false">'[1]оборотная ведомость тмц'!#ref!</definedName>
    <definedName function="false" hidden="false" localSheetId="14" name="none" vbProcedure="false">'[1]оборотная ведомость тмц'!#ref!</definedName>
    <definedName function="false" hidden="false" localSheetId="14" name="_1" vbProcedure="false">'[1]оборотная ведомость тмц'!#ref!</definedName>
    <definedName function="false" hidden="false" localSheetId="14" name="_11111" vbProcedure="false">'[1]оборотная ведомость тмц'!#ref!</definedName>
    <definedName function="false" hidden="false" localSheetId="14" name="_2" vbProcedure="false">'[1]оборотная ведомость тмц'!#ref!</definedName>
    <definedName function="false" hidden="false" localSheetId="14" name="_3" vbProcedure="false">'[1]оборотная ведомость тмц'!#ref!</definedName>
    <definedName function="false" hidden="false" localSheetId="14" name="_5" vbProcedure="false">'[1]оборотная ведомость тмц'!#ref!</definedName>
    <definedName function="false" hidden="false" localSheetId="14" name="_5апр" vbProcedure="false">'[1]оборотная ведомость тмц'!#ref!</definedName>
    <definedName function="false" hidden="false" localSheetId="14" name="_asd1" vbProcedure="false">'[1]оборотная ведомость тмц'!#ref!</definedName>
    <definedName function="false" hidden="false" localSheetId="14" name="___asd1" vbProcedure="false">'[1]оборотная ведомость тмц'!#ref!</definedName>
    <definedName function="false" hidden="false" localSheetId="14" name="__________" vbProcedure="false">'[1]оборотная ведомость тмц'!#ref!</definedName>
    <definedName function="false" hidden="false" localSheetId="14" name="_КолКредит" vbProcedure="false">'[1]оборотная ведомость тмц'!#ref!</definedName>
    <definedName function="false" hidden="false" localSheetId="14" name="Валюта" vbProcedure="false">'[1]оборотная ведомость тмц'!#ref!</definedName>
    <definedName function="false" hidden="false" localSheetId="14" name="Всего" vbProcedure="false">'[1]оборотная ведомость тмц'!#ref!</definedName>
    <definedName function="false" hidden="false" localSheetId="14" name="ДатаЭкспл" vbProcedure="false">'[1]оборотная ведомость тмц'!#ref!</definedName>
    <definedName function="false" hidden="false" localSheetId="14" name="Износ" vbProcedure="false">'[1]оборотная ведомость тмц'!#ref!</definedName>
    <definedName function="false" hidden="false" localSheetId="14" name="ИтогКолНачало" vbProcedure="false">'[1]оборотная ведомость тмц'!#ref!</definedName>
    <definedName function="false" hidden="false" localSheetId="14" name="ИтогОборотДебет" vbProcedure="false">'[1]оборотная ведомость тмц'!#ref!</definedName>
    <definedName function="false" hidden="false" localSheetId="14" name="ИтогОборотКредит" vbProcedure="false">'[1]оборотная ведомость тмц'!#ref!</definedName>
    <definedName function="false" hidden="false" localSheetId="14" name="ИтогоИзнос" vbProcedure="false">'[1]оборотная ведомость тмц'!#ref!</definedName>
    <definedName function="false" hidden="false" localSheetId="14" name="ИтогоПо" vbProcedure="false">'[1]оборотная ведомость тмц'!#ref!</definedName>
    <definedName function="false" hidden="false" localSheetId="14" name="ИтогОстатокКонец" vbProcedure="false">'[1]оборотная ведомость тмц'!#ref!</definedName>
    <definedName function="false" hidden="false" localSheetId="14" name="ИтогОстатокНачало" vbProcedure="false">'[1]оборотная ведомость тмц'!#ref!</definedName>
    <definedName function="false" hidden="false" localSheetId="14" name="ИтогОстСт" vbProcedure="false">'[1]оборотная ведомость тмц'!#ref!</definedName>
    <definedName function="false" hidden="false" localSheetId="14" name="КолДебет" vbProcedure="false">'[1]оборотная ведомость тмц'!#ref!</definedName>
    <definedName function="false" hidden="false" localSheetId="14" name="КолКонец" vbProcedure="false">'[1]оборотная ведомость тмц'!#ref!</definedName>
    <definedName function="false" hidden="false" localSheetId="14" name="КолКредит" vbProcedure="false">'[1]оборотная ведомость тмц'!#ref!</definedName>
    <definedName function="false" hidden="false" localSheetId="14" name="КолНачало" vbProcedure="false">'[1]оборотная ведомость тмц'!#ref!</definedName>
    <definedName function="false" hidden="false" localSheetId="14" name="Номенклатура" vbProcedure="false">'[1]оборотная ведомость тмц'!#ref!</definedName>
    <definedName function="false" hidden="false" localSheetId="14" name="Номенклатура1" vbProcedure="false">'[1]оборотная ведомость тмц'!#ref!</definedName>
    <definedName function="false" hidden="false" localSheetId="14" name="Номер1" vbProcedure="false">'[1]оборотная ведомость тмц'!#ref!</definedName>
    <definedName function="false" hidden="false" localSheetId="14" name="о" vbProcedure="false">'[1]оборотная ведомость тмц'!#ref!</definedName>
    <definedName function="false" hidden="false" localSheetId="14" name="ОборотДебет" vbProcedure="false">'[1]оборотная ведомость тмц'!#ref!</definedName>
    <definedName function="false" hidden="false" localSheetId="14" name="ОборотКредит" vbProcedure="false">'[1]оборотная ведомость тмц'!#ref!</definedName>
    <definedName function="false" hidden="false" localSheetId="14" name="ОстатокКонец" vbProcedure="false">'[1]оборотная ведомость тмц'!#ref!</definedName>
    <definedName function="false" hidden="false" localSheetId="14" name="ОстатокНачало" vbProcedure="false">'[1]оборотная ведомость тмц'!#ref!</definedName>
    <definedName function="false" hidden="false" localSheetId="14" name="ОстатСтоим" vbProcedure="false">'[1]оборотная ведомость тмц'!#ref!</definedName>
    <definedName function="false" hidden="false" localSheetId="14" name="ПартияДата" vbProcedure="false">'[1]оборотная ведомость тмц'!#ref!</definedName>
    <definedName function="false" hidden="false" localSheetId="14" name="пмарароеплршд" vbProcedure="false">'[1]оборотная ведомость тмц'!#ref!</definedName>
    <definedName function="false" hidden="false" localSheetId="14" name="СчетМол" vbProcedure="false">'[1]оборотная ведомость тмц'!#ref!</definedName>
    <definedName function="false" hidden="false" localSheetId="15" name="Cxtn" vbProcedure="false">'[1]оборотная ведомость тмц'!#ref!</definedName>
    <definedName function="false" hidden="false" localSheetId="15" name="none" vbProcedure="false">'[1]оборотная ведомость тмц'!#ref!</definedName>
    <definedName function="false" hidden="false" localSheetId="15" name="_1" vbProcedure="false">'[1]оборотная ведомость тмц'!#ref!</definedName>
    <definedName function="false" hidden="false" localSheetId="15" name="_11111" vbProcedure="false">'[1]оборотная ведомость тмц'!#ref!</definedName>
    <definedName function="false" hidden="false" localSheetId="15" name="_2" vbProcedure="false">'[1]оборотная ведомость тмц'!#ref!</definedName>
    <definedName function="false" hidden="false" localSheetId="15" name="_3" vbProcedure="false">'[1]оборотная ведомость тмц'!#ref!</definedName>
    <definedName function="false" hidden="false" localSheetId="15" name="_5" vbProcedure="false">'[1]оборотная ведомость тмц'!#ref!</definedName>
    <definedName function="false" hidden="false" localSheetId="15" name="_5апр" vbProcedure="false">'[1]оборотная ведомость тмц'!#ref!</definedName>
    <definedName function="false" hidden="false" localSheetId="15" name="_asd1" vbProcedure="false">'[1]оборотная ведомость тмц'!#ref!</definedName>
    <definedName function="false" hidden="false" localSheetId="15" name="___asd1" vbProcedure="false">'[1]оборотная ведомость тмц'!#ref!</definedName>
    <definedName function="false" hidden="false" localSheetId="15" name="__________" vbProcedure="false">'[1]оборотная ведомость тмц'!#ref!</definedName>
    <definedName function="false" hidden="false" localSheetId="15" name="_КолКредит" vbProcedure="false">'[1]оборотная ведомость тмц'!#ref!</definedName>
    <definedName function="false" hidden="false" localSheetId="15" name="Валюта" vbProcedure="false">'[1]оборотная ведомость тмц'!#ref!</definedName>
    <definedName function="false" hidden="false" localSheetId="15" name="Всего" vbProcedure="false">'[1]оборотная ведомость тмц'!#ref!</definedName>
    <definedName function="false" hidden="false" localSheetId="15" name="ДатаЭкспл" vbProcedure="false">'[1]оборотная ведомость тмц'!#ref!</definedName>
    <definedName function="false" hidden="false" localSheetId="15" name="Износ" vbProcedure="false">'[1]оборотная ведомость тмц'!#ref!</definedName>
    <definedName function="false" hidden="false" localSheetId="15" name="ИтогКолНачало" vbProcedure="false">'[1]оборотная ведомость тмц'!#ref!</definedName>
    <definedName function="false" hidden="false" localSheetId="15" name="ИтогОборотДебет" vbProcedure="false">'[1]оборотная ведомость тмц'!#ref!</definedName>
    <definedName function="false" hidden="false" localSheetId="15" name="ИтогОборотКредит" vbProcedure="false">'[1]оборотная ведомость тмц'!#ref!</definedName>
    <definedName function="false" hidden="false" localSheetId="15" name="ИтогоИзнос" vbProcedure="false">'[1]оборотная ведомость тмц'!#ref!</definedName>
    <definedName function="false" hidden="false" localSheetId="15" name="ИтогоПо" vbProcedure="false">'[1]оборотная ведомость тмц'!#ref!</definedName>
    <definedName function="false" hidden="false" localSheetId="15" name="ИтогОстатокКонец" vbProcedure="false">'[1]оборотная ведомость тмц'!#ref!</definedName>
    <definedName function="false" hidden="false" localSheetId="15" name="ИтогОстатокНачало" vbProcedure="false">'[1]оборотная ведомость тмц'!#ref!</definedName>
    <definedName function="false" hidden="false" localSheetId="15" name="ИтогОстСт" vbProcedure="false">'[1]оборотная ведомость тмц'!#ref!</definedName>
    <definedName function="false" hidden="false" localSheetId="15" name="КолДебет" vbProcedure="false">'[1]оборотная ведомость тмц'!#ref!</definedName>
    <definedName function="false" hidden="false" localSheetId="15" name="КолКонец" vbProcedure="false">'[1]оборотная ведомость тмц'!#ref!</definedName>
    <definedName function="false" hidden="false" localSheetId="15" name="КолКредит" vbProcedure="false">'[1]оборотная ведомость тмц'!#ref!</definedName>
    <definedName function="false" hidden="false" localSheetId="15" name="КолНачало" vbProcedure="false">'[1]оборотная ведомость тмц'!#ref!</definedName>
    <definedName function="false" hidden="false" localSheetId="15" name="Номенклатура" vbProcedure="false">'[1]оборотная ведомость тмц'!#ref!</definedName>
    <definedName function="false" hidden="false" localSheetId="15" name="Номенклатура1" vbProcedure="false">'[1]оборотная ведомость тмц'!#ref!</definedName>
    <definedName function="false" hidden="false" localSheetId="15" name="Номер1" vbProcedure="false">'[1]оборотная ведомость тмц'!#ref!</definedName>
    <definedName function="false" hidden="false" localSheetId="15" name="о" vbProcedure="false">'[1]оборотная ведомость тмц'!#ref!</definedName>
    <definedName function="false" hidden="false" localSheetId="15" name="ОборотДебет" vbProcedure="false">'[1]оборотная ведомость тмц'!#ref!</definedName>
    <definedName function="false" hidden="false" localSheetId="15" name="ОборотКредит" vbProcedure="false">'[1]оборотная ведомость тмц'!#ref!</definedName>
    <definedName function="false" hidden="false" localSheetId="15" name="ОстатокКонец" vbProcedure="false">'[1]оборотная ведомость тмц'!#ref!</definedName>
    <definedName function="false" hidden="false" localSheetId="15" name="ОстатокНачало" vbProcedure="false">'[1]оборотная ведомость тмц'!#ref!</definedName>
    <definedName function="false" hidden="false" localSheetId="15" name="ОстатСтоим" vbProcedure="false">'[1]оборотная ведомость тмц'!#ref!</definedName>
    <definedName function="false" hidden="false" localSheetId="15" name="ПартияДата" vbProcedure="false">'[1]оборотная ведомость тмц'!#ref!</definedName>
    <definedName function="false" hidden="false" localSheetId="15" name="пмарароеплршд" vbProcedure="false">'[1]оборотная ведомость тмц'!#ref!</definedName>
    <definedName function="false" hidden="false" localSheetId="15" name="СчетМол" vbProcedure="false">'[1]оборотная ведомость тмц'!#ref!</definedName>
    <definedName function="false" hidden="false" localSheetId="16" name="Cxtn" vbProcedure="false">'[1]оборотная ведомость тмц'!#ref!</definedName>
    <definedName function="false" hidden="false" localSheetId="16" name="none" vbProcedure="false">'[1]оборотная ведомость тмц'!#ref!</definedName>
    <definedName function="false" hidden="false" localSheetId="16" name="_1" vbProcedure="false">'[1]оборотная ведомость тмц'!#ref!</definedName>
    <definedName function="false" hidden="false" localSheetId="16" name="_11111" vbProcedure="false">'[1]оборотная ведомость тмц'!#ref!</definedName>
    <definedName function="false" hidden="false" localSheetId="16" name="_2" vbProcedure="false">'[1]оборотная ведомость тмц'!#ref!</definedName>
    <definedName function="false" hidden="false" localSheetId="16" name="_3" vbProcedure="false">'[1]оборотная ведомость тмц'!#ref!</definedName>
    <definedName function="false" hidden="false" localSheetId="16" name="_5" vbProcedure="false">'[1]оборотная ведомость тмц'!#ref!</definedName>
    <definedName function="false" hidden="false" localSheetId="16" name="_5апр" vbProcedure="false">'[1]оборотная ведомость тмц'!#ref!</definedName>
    <definedName function="false" hidden="false" localSheetId="16" name="_asd1" vbProcedure="false">'[1]оборотная ведомость тмц'!#ref!</definedName>
    <definedName function="false" hidden="false" localSheetId="16" name="___asd1" vbProcedure="false">'[1]оборотная ведомость тмц'!#ref!</definedName>
    <definedName function="false" hidden="false" localSheetId="16" name="__________" vbProcedure="false">'[1]оборотная ведомость тмц'!#ref!</definedName>
    <definedName function="false" hidden="false" localSheetId="16" name="_КолКредит" vbProcedure="false">'[1]оборотная ведомость тмц'!#ref!</definedName>
    <definedName function="false" hidden="false" localSheetId="16" name="Валюта" vbProcedure="false">'[1]оборотная ведомость тмц'!#ref!</definedName>
    <definedName function="false" hidden="false" localSheetId="16" name="Всего" vbProcedure="false">'[1]оборотная ведомость тмц'!#ref!</definedName>
    <definedName function="false" hidden="false" localSheetId="16" name="ДатаЭкспл" vbProcedure="false">'[1]оборотная ведомость тмц'!#ref!</definedName>
    <definedName function="false" hidden="false" localSheetId="16" name="Износ" vbProcedure="false">'[1]оборотная ведомость тмц'!#ref!</definedName>
    <definedName function="false" hidden="false" localSheetId="16" name="ИтогКолНачало" vbProcedure="false">'[1]оборотная ведомость тмц'!#ref!</definedName>
    <definedName function="false" hidden="false" localSheetId="16" name="ИтогОборотДебет" vbProcedure="false">'[1]оборотная ведомость тмц'!#ref!</definedName>
    <definedName function="false" hidden="false" localSheetId="16" name="ИтогОборотКредит" vbProcedure="false">'[1]оборотная ведомость тмц'!#ref!</definedName>
    <definedName function="false" hidden="false" localSheetId="16" name="ИтогоИзнос" vbProcedure="false">'[1]оборотная ведомость тмц'!#ref!</definedName>
    <definedName function="false" hidden="false" localSheetId="16" name="ИтогоПо" vbProcedure="false">'[1]оборотная ведомость тмц'!#ref!</definedName>
    <definedName function="false" hidden="false" localSheetId="16" name="ИтогОстатокКонец" vbProcedure="false">'[1]оборотная ведомость тмц'!#ref!</definedName>
    <definedName function="false" hidden="false" localSheetId="16" name="ИтогОстатокНачало" vbProcedure="false">'[1]оборотная ведомость тмц'!#ref!</definedName>
    <definedName function="false" hidden="false" localSheetId="16" name="ИтогОстСт" vbProcedure="false">'[1]оборотная ведомость тмц'!#ref!</definedName>
    <definedName function="false" hidden="false" localSheetId="16" name="КолДебет" vbProcedure="false">'[1]оборотная ведомость тмц'!#ref!</definedName>
    <definedName function="false" hidden="false" localSheetId="16" name="КолКонец" vbProcedure="false">'[1]оборотная ведомость тмц'!#ref!</definedName>
    <definedName function="false" hidden="false" localSheetId="16" name="КолКредит" vbProcedure="false">'[1]оборотная ведомость тмц'!#ref!</definedName>
    <definedName function="false" hidden="false" localSheetId="16" name="КолНачало" vbProcedure="false">'[1]оборотная ведомость тмц'!#ref!</definedName>
    <definedName function="false" hidden="false" localSheetId="16" name="Номенклатура" vbProcedure="false">'[1]оборотная ведомость тмц'!#ref!</definedName>
    <definedName function="false" hidden="false" localSheetId="16" name="Номенклатура1" vbProcedure="false">'[1]оборотная ведомость тмц'!#ref!</definedName>
    <definedName function="false" hidden="false" localSheetId="16" name="Номер1" vbProcedure="false">'[1]оборотная ведомость тмц'!#ref!</definedName>
    <definedName function="false" hidden="false" localSheetId="16" name="о" vbProcedure="false">'[1]оборотная ведомость тмц'!#ref!</definedName>
    <definedName function="false" hidden="false" localSheetId="16" name="ОборотДебет" vbProcedure="false">'[1]оборотная ведомость тмц'!#ref!</definedName>
    <definedName function="false" hidden="false" localSheetId="16" name="ОборотКредит" vbProcedure="false">'[1]оборотная ведомость тмц'!#ref!</definedName>
    <definedName function="false" hidden="false" localSheetId="16" name="ОстатокКонец" vbProcedure="false">'[1]оборотная ведомость тмц'!#ref!</definedName>
    <definedName function="false" hidden="false" localSheetId="16" name="ОстатокНачало" vbProcedure="false">'[1]оборотная ведомость тмц'!#ref!</definedName>
    <definedName function="false" hidden="false" localSheetId="16" name="ОстатСтоим" vbProcedure="false">'[1]оборотная ведомость тмц'!#ref!</definedName>
    <definedName function="false" hidden="false" localSheetId="16" name="ПартияДата" vbProcedure="false">'[1]оборотная ведомость тмц'!#ref!</definedName>
    <definedName function="false" hidden="false" localSheetId="16" name="пмарароеплршд" vbProcedure="false">'[1]оборотная ведомость тмц'!#ref!</definedName>
    <definedName function="false" hidden="false" localSheetId="16" name="СчетМол" vbProcedure="false">'[1]оборотная ведомость тмц'!#ref!</definedName>
    <definedName function="false" hidden="false" localSheetId="17" name="Cxtn" vbProcedure="false">'[1]оборотная ведомость тмц'!#ref!</definedName>
    <definedName function="false" hidden="false" localSheetId="17" name="none" vbProcedure="false">'[1]оборотная ведомость тмц'!#ref!</definedName>
    <definedName function="false" hidden="false" localSheetId="17" name="_1" vbProcedure="false">'[1]оборотная ведомость тмц'!#ref!</definedName>
    <definedName function="false" hidden="false" localSheetId="17" name="_11111" vbProcedure="false">'[1]оборотная ведомость тмц'!#ref!</definedName>
    <definedName function="false" hidden="false" localSheetId="17" name="_2" vbProcedure="false">'[1]оборотная ведомость тмц'!#ref!</definedName>
    <definedName function="false" hidden="false" localSheetId="17" name="_3" vbProcedure="false">'[1]оборотная ведомость тмц'!#ref!</definedName>
    <definedName function="false" hidden="false" localSheetId="17" name="_5" vbProcedure="false">'[1]оборотная ведомость тмц'!#ref!</definedName>
    <definedName function="false" hidden="false" localSheetId="17" name="_5апр" vbProcedure="false">'[1]оборотная ведомость тмц'!#ref!</definedName>
    <definedName function="false" hidden="false" localSheetId="17" name="_asd1" vbProcedure="false">'[1]оборотная ведомость тмц'!#ref!</definedName>
    <definedName function="false" hidden="false" localSheetId="17" name="___asd1" vbProcedure="false">'[1]оборотная ведомость тмц'!#ref!</definedName>
    <definedName function="false" hidden="false" localSheetId="17" name="__________" vbProcedure="false">'[1]оборотная ведомость тмц'!#ref!</definedName>
    <definedName function="false" hidden="false" localSheetId="17" name="_КолКредит" vbProcedure="false">'[1]оборотная ведомость тмц'!#ref!</definedName>
    <definedName function="false" hidden="false" localSheetId="17" name="Валюта" vbProcedure="false">'[1]оборотная ведомость тмц'!#ref!</definedName>
    <definedName function="false" hidden="false" localSheetId="17" name="Всего" vbProcedure="false">'[1]оборотная ведомость тмц'!#ref!</definedName>
    <definedName function="false" hidden="false" localSheetId="17" name="ДатаЭкспл" vbProcedure="false">'[1]оборотная ведомость тмц'!#ref!</definedName>
    <definedName function="false" hidden="false" localSheetId="17" name="Износ" vbProcedure="false">'[1]оборотная ведомость тмц'!#ref!</definedName>
    <definedName function="false" hidden="false" localSheetId="17" name="ИтогКолНачало" vbProcedure="false">'[1]оборотная ведомость тмц'!#ref!</definedName>
    <definedName function="false" hidden="false" localSheetId="17" name="ИтогОборотДебет" vbProcedure="false">'[1]оборотная ведомость тмц'!#ref!</definedName>
    <definedName function="false" hidden="false" localSheetId="17" name="ИтогОборотКредит" vbProcedure="false">'[1]оборотная ведомость тмц'!#ref!</definedName>
    <definedName function="false" hidden="false" localSheetId="17" name="ИтогоИзнос" vbProcedure="false">'[1]оборотная ведомость тмц'!#ref!</definedName>
    <definedName function="false" hidden="false" localSheetId="17" name="ИтогоПо" vbProcedure="false">'[1]оборотная ведомость тмц'!#ref!</definedName>
    <definedName function="false" hidden="false" localSheetId="17" name="ИтогОстатокКонец" vbProcedure="false">'[1]оборотная ведомость тмц'!#ref!</definedName>
    <definedName function="false" hidden="false" localSheetId="17" name="ИтогОстатокНачало" vbProcedure="false">'[1]оборотная ведомость тмц'!#ref!</definedName>
    <definedName function="false" hidden="false" localSheetId="17" name="ИтогОстСт" vbProcedure="false">'[1]оборотная ведомость тмц'!#ref!</definedName>
    <definedName function="false" hidden="false" localSheetId="17" name="КолДебет" vbProcedure="false">'[1]оборотная ведомость тмц'!#ref!</definedName>
    <definedName function="false" hidden="false" localSheetId="17" name="КолКонец" vbProcedure="false">'[1]оборотная ведомость тмц'!#ref!</definedName>
    <definedName function="false" hidden="false" localSheetId="17" name="КолКредит" vbProcedure="false">'[1]оборотная ведомость тмц'!#ref!</definedName>
    <definedName function="false" hidden="false" localSheetId="17" name="КолНачало" vbProcedure="false">'[1]оборотная ведомость тмц'!#ref!</definedName>
    <definedName function="false" hidden="false" localSheetId="17" name="Номенклатура" vbProcedure="false">'[1]оборотная ведомость тмц'!#ref!</definedName>
    <definedName function="false" hidden="false" localSheetId="17" name="Номенклатура1" vbProcedure="false">'[1]оборотная ведомость тмц'!#ref!</definedName>
    <definedName function="false" hidden="false" localSheetId="17" name="Номер1" vbProcedure="false">'[1]оборотная ведомость тмц'!#ref!</definedName>
    <definedName function="false" hidden="false" localSheetId="17" name="о" vbProcedure="false">'[1]оборотная ведомость тмц'!#ref!</definedName>
    <definedName function="false" hidden="false" localSheetId="17" name="ОборотДебет" vbProcedure="false">'[1]оборотная ведомость тмц'!#ref!</definedName>
    <definedName function="false" hidden="false" localSheetId="17" name="ОборотКредит" vbProcedure="false">'[1]оборотная ведомость тмц'!#ref!</definedName>
    <definedName function="false" hidden="false" localSheetId="17" name="ОстатокКонец" vbProcedure="false">'[1]оборотная ведомость тмц'!#ref!</definedName>
    <definedName function="false" hidden="false" localSheetId="17" name="ОстатокНачало" vbProcedure="false">'[1]оборотная ведомость тмц'!#ref!</definedName>
    <definedName function="false" hidden="false" localSheetId="17" name="ОстатСтоим" vbProcedure="false">'[1]оборотная ведомость тмц'!#ref!</definedName>
    <definedName function="false" hidden="false" localSheetId="17" name="ПартияДата" vbProcedure="false">'[1]оборотная ведомость тмц'!#ref!</definedName>
    <definedName function="false" hidden="false" localSheetId="17" name="пмарароеплршд" vbProcedure="false">'[1]оборотная ведомость тмц'!#ref!</definedName>
    <definedName function="false" hidden="false" localSheetId="17" name="СчетМол" vbProcedure="false">'[1]оборотная ведомость тмц'!#ref!</definedName>
    <definedName function="false" hidden="false" localSheetId="18" name="Cxtn" vbProcedure="false">'[1]оборотная ведомость тмц'!#ref!</definedName>
    <definedName function="false" hidden="false" localSheetId="18" name="none" vbProcedure="false">'[1]оборотная ведомость тмц'!#ref!</definedName>
    <definedName function="false" hidden="false" localSheetId="18" name="_1" vbProcedure="false">'[1]оборотная ведомость тмц'!#ref!</definedName>
    <definedName function="false" hidden="false" localSheetId="18" name="_11111" vbProcedure="false">'[1]оборотная ведомость тмц'!#ref!</definedName>
    <definedName function="false" hidden="false" localSheetId="18" name="_2" vbProcedure="false">'[1]оборотная ведомость тмц'!#ref!</definedName>
    <definedName function="false" hidden="false" localSheetId="18" name="_3" vbProcedure="false">'[1]оборотная ведомость тмц'!#ref!</definedName>
    <definedName function="false" hidden="false" localSheetId="18" name="_5" vbProcedure="false">'[1]оборотная ведомость тмц'!#ref!</definedName>
    <definedName function="false" hidden="false" localSheetId="18" name="_5апр" vbProcedure="false">'[1]оборотная ведомость тмц'!#ref!</definedName>
    <definedName function="false" hidden="false" localSheetId="18" name="_asd1" vbProcedure="false">'[1]оборотная ведомость тмц'!#ref!</definedName>
    <definedName function="false" hidden="false" localSheetId="18" name="___asd1" vbProcedure="false">'[1]оборотная ведомость тмц'!#ref!</definedName>
    <definedName function="false" hidden="false" localSheetId="18" name="__________" vbProcedure="false">'[1]оборотная ведомость тмц'!#ref!</definedName>
    <definedName function="false" hidden="false" localSheetId="18" name="_КолКредит" vbProcedure="false">'[1]оборотная ведомость тмц'!#ref!</definedName>
    <definedName function="false" hidden="false" localSheetId="18" name="Валюта" vbProcedure="false">'[1]оборотная ведомость тмц'!#ref!</definedName>
    <definedName function="false" hidden="false" localSheetId="18" name="Всего" vbProcedure="false">'[1]оборотная ведомость тмц'!#ref!</definedName>
    <definedName function="false" hidden="false" localSheetId="18" name="ДатаЭкспл" vbProcedure="false">'[1]оборотная ведомость тмц'!#ref!</definedName>
    <definedName function="false" hidden="false" localSheetId="18" name="Износ" vbProcedure="false">'[1]оборотная ведомость тмц'!#ref!</definedName>
    <definedName function="false" hidden="false" localSheetId="18" name="ИтогКолНачало" vbProcedure="false">'[1]оборотная ведомость тмц'!#ref!</definedName>
    <definedName function="false" hidden="false" localSheetId="18" name="ИтогОборотДебет" vbProcedure="false">'[1]оборотная ведомость тмц'!#ref!</definedName>
    <definedName function="false" hidden="false" localSheetId="18" name="ИтогОборотКредит" vbProcedure="false">'[1]оборотная ведомость тмц'!#ref!</definedName>
    <definedName function="false" hidden="false" localSheetId="18" name="ИтогоИзнос" vbProcedure="false">'[1]оборотная ведомость тмц'!#ref!</definedName>
    <definedName function="false" hidden="false" localSheetId="18" name="ИтогоПо" vbProcedure="false">'[1]оборотная ведомость тмц'!#ref!</definedName>
    <definedName function="false" hidden="false" localSheetId="18" name="ИтогОстатокКонец" vbProcedure="false">'[1]оборотная ведомость тмц'!#ref!</definedName>
    <definedName function="false" hidden="false" localSheetId="18" name="ИтогОстатокНачало" vbProcedure="false">'[1]оборотная ведомость тмц'!#ref!</definedName>
    <definedName function="false" hidden="false" localSheetId="18" name="ИтогОстСт" vbProcedure="false">'[1]оборотная ведомость тмц'!#ref!</definedName>
    <definedName function="false" hidden="false" localSheetId="18" name="КолДебет" vbProcedure="false">'[1]оборотная ведомость тмц'!#ref!</definedName>
    <definedName function="false" hidden="false" localSheetId="18" name="КолКонец" vbProcedure="false">'[1]оборотная ведомость тмц'!#ref!</definedName>
    <definedName function="false" hidden="false" localSheetId="18" name="КолКредит" vbProcedure="false">'[1]оборотная ведомость тмц'!#ref!</definedName>
    <definedName function="false" hidden="false" localSheetId="18" name="КолНачало" vbProcedure="false">'[1]оборотная ведомость тмц'!#ref!</definedName>
    <definedName function="false" hidden="false" localSheetId="18" name="Номенклатура" vbProcedure="false">'[1]оборотная ведомость тмц'!#ref!</definedName>
    <definedName function="false" hidden="false" localSheetId="18" name="Номенклатура1" vbProcedure="false">'[1]оборотная ведомость тмц'!#ref!</definedName>
    <definedName function="false" hidden="false" localSheetId="18" name="Номер1" vbProcedure="false">'[1]оборотная ведомость тмц'!#ref!</definedName>
    <definedName function="false" hidden="false" localSheetId="18" name="о" vbProcedure="false">'[1]оборотная ведомость тмц'!#ref!</definedName>
    <definedName function="false" hidden="false" localSheetId="18" name="ОборотДебет" vbProcedure="false">'[1]оборотная ведомость тмц'!#ref!</definedName>
    <definedName function="false" hidden="false" localSheetId="18" name="ОборотКредит" vbProcedure="false">'[1]оборотная ведомость тмц'!#ref!</definedName>
    <definedName function="false" hidden="false" localSheetId="18" name="ОстатокКонец" vbProcedure="false">'[1]оборотная ведомость тмц'!#ref!</definedName>
    <definedName function="false" hidden="false" localSheetId="18" name="ОстатокНачало" vbProcedure="false">'[1]оборотная ведомость тмц'!#ref!</definedName>
    <definedName function="false" hidden="false" localSheetId="18" name="ОстатСтоим" vbProcedure="false">'[1]оборотная ведомость тмц'!#ref!</definedName>
    <definedName function="false" hidden="false" localSheetId="18" name="ПартияДата" vbProcedure="false">'[1]оборотная ведомость тмц'!#ref!</definedName>
    <definedName function="false" hidden="false" localSheetId="18" name="пмарароеплршд" vbProcedure="false">'[1]оборотная ведомость тмц'!#ref!</definedName>
    <definedName function="false" hidden="false" localSheetId="18" name="СчетМол" vbProcedure="false">'[1]оборотная ведомость тмц'!#ref!</definedName>
    <definedName function="false" hidden="false" localSheetId="19" name="Cxtn" vbProcedure="false">'[1]оборотная ведомость тмц'!#ref!</definedName>
    <definedName function="false" hidden="false" localSheetId="19" name="none" vbProcedure="false">'[1]оборотная ведомость тмц'!#ref!</definedName>
    <definedName function="false" hidden="false" localSheetId="19" name="_1" vbProcedure="false">'[1]оборотная ведомость тмц'!#ref!</definedName>
    <definedName function="false" hidden="false" localSheetId="19" name="_11111" vbProcedure="false">'[1]оборотная ведомость тмц'!#ref!</definedName>
    <definedName function="false" hidden="false" localSheetId="19" name="_2" vbProcedure="false">'[1]оборотная ведомость тмц'!#ref!</definedName>
    <definedName function="false" hidden="false" localSheetId="19" name="_3" vbProcedure="false">'[1]оборотная ведомость тмц'!#ref!</definedName>
    <definedName function="false" hidden="false" localSheetId="19" name="_5" vbProcedure="false">'[1]оборотная ведомость тмц'!#ref!</definedName>
    <definedName function="false" hidden="false" localSheetId="19" name="_5апр" vbProcedure="false">'[1]оборотная ведомость тмц'!#ref!</definedName>
    <definedName function="false" hidden="false" localSheetId="19" name="_asd1" vbProcedure="false">'[1]оборотная ведомость тмц'!#ref!</definedName>
    <definedName function="false" hidden="false" localSheetId="19" name="___asd1" vbProcedure="false">'[1]оборотная ведомость тмц'!#ref!</definedName>
    <definedName function="false" hidden="false" localSheetId="19" name="__________" vbProcedure="false">'[1]оборотная ведомость тмц'!#ref!</definedName>
    <definedName function="false" hidden="false" localSheetId="19" name="_КолКредит" vbProcedure="false">'[1]оборотная ведомость тмц'!#ref!</definedName>
    <definedName function="false" hidden="false" localSheetId="19" name="Валюта" vbProcedure="false">'[1]оборотная ведомость тмц'!#ref!</definedName>
    <definedName function="false" hidden="false" localSheetId="19" name="Всего" vbProcedure="false">'[1]оборотная ведомость тмц'!#ref!</definedName>
    <definedName function="false" hidden="false" localSheetId="19" name="ДатаЭкспл" vbProcedure="false">'[1]оборотная ведомость тмц'!#ref!</definedName>
    <definedName function="false" hidden="false" localSheetId="19" name="Износ" vbProcedure="false">'[1]оборотная ведомость тмц'!#ref!</definedName>
    <definedName function="false" hidden="false" localSheetId="19" name="ИтогКолНачало" vbProcedure="false">'[1]оборотная ведомость тмц'!#ref!</definedName>
    <definedName function="false" hidden="false" localSheetId="19" name="ИтогОборотДебет" vbProcedure="false">'[1]оборотная ведомость тмц'!#ref!</definedName>
    <definedName function="false" hidden="false" localSheetId="19" name="ИтогОборотКредит" vbProcedure="false">'[1]оборотная ведомость тмц'!#ref!</definedName>
    <definedName function="false" hidden="false" localSheetId="19" name="ИтогоИзнос" vbProcedure="false">'[1]оборотная ведомость тмц'!#ref!</definedName>
    <definedName function="false" hidden="false" localSheetId="19" name="ИтогоПо" vbProcedure="false">'[1]оборотная ведомость тмц'!#ref!</definedName>
    <definedName function="false" hidden="false" localSheetId="19" name="ИтогОстатокКонец" vbProcedure="false">'[1]оборотная ведомость тмц'!#ref!</definedName>
    <definedName function="false" hidden="false" localSheetId="19" name="ИтогОстатокНачало" vbProcedure="false">'[1]оборотная ведомость тмц'!#ref!</definedName>
    <definedName function="false" hidden="false" localSheetId="19" name="ИтогОстСт" vbProcedure="false">'[1]оборотная ведомость тмц'!#ref!</definedName>
    <definedName function="false" hidden="false" localSheetId="19" name="КолДебет" vbProcedure="false">'[1]оборотная ведомость тмц'!#ref!</definedName>
    <definedName function="false" hidden="false" localSheetId="19" name="КолКонец" vbProcedure="false">'[1]оборотная ведомость тмц'!#ref!</definedName>
    <definedName function="false" hidden="false" localSheetId="19" name="КолКредит" vbProcedure="false">'[1]оборотная ведомость тмц'!#ref!</definedName>
    <definedName function="false" hidden="false" localSheetId="19" name="КолНачало" vbProcedure="false">'[1]оборотная ведомость тмц'!#ref!</definedName>
    <definedName function="false" hidden="false" localSheetId="19" name="Номенклатура" vbProcedure="false">'[1]оборотная ведомость тмц'!#ref!</definedName>
    <definedName function="false" hidden="false" localSheetId="19" name="Номенклатура1" vbProcedure="false">'[1]оборотная ведомость тмц'!#ref!</definedName>
    <definedName function="false" hidden="false" localSheetId="19" name="Номер1" vbProcedure="false">'[1]оборотная ведомость тмц'!#ref!</definedName>
    <definedName function="false" hidden="false" localSheetId="19" name="о" vbProcedure="false">'[1]оборотная ведомость тмц'!#ref!</definedName>
    <definedName function="false" hidden="false" localSheetId="19" name="ОборотДебет" vbProcedure="false">'[1]оборотная ведомость тмц'!#ref!</definedName>
    <definedName function="false" hidden="false" localSheetId="19" name="ОборотКредит" vbProcedure="false">'[1]оборотная ведомость тмц'!#ref!</definedName>
    <definedName function="false" hidden="false" localSheetId="19" name="ОстатокКонец" vbProcedure="false">'[1]оборотная ведомость тмц'!#ref!</definedName>
    <definedName function="false" hidden="false" localSheetId="19" name="ОстатокНачало" vbProcedure="false">'[1]оборотная ведомость тмц'!#ref!</definedName>
    <definedName function="false" hidden="false" localSheetId="19" name="ОстатСтоим" vbProcedure="false">'[1]оборотная ведомость тмц'!#ref!</definedName>
    <definedName function="false" hidden="false" localSheetId="19" name="ПартияДата" vbProcedure="false">'[1]оборотная ведомость тмц'!#ref!</definedName>
    <definedName function="false" hidden="false" localSheetId="19" name="пмарароеплршд" vbProcedure="false">'[1]оборотная ведомость тмц'!#ref!</definedName>
    <definedName function="false" hidden="false" localSheetId="19" name="СчетМол" vbProcedure="false">'[1]оборотная ведомость тмц'!#ref!</definedName>
    <definedName function="false" hidden="false" localSheetId="20" name="Cxtn" vbProcedure="false">'[1]оборотная ведомость тмц'!#ref!</definedName>
    <definedName function="false" hidden="false" localSheetId="20" name="none" vbProcedure="false">'[1]оборотная ведомость тмц'!#ref!</definedName>
    <definedName function="false" hidden="false" localSheetId="20" name="_1" vbProcedure="false">'[1]оборотная ведомость тмц'!#ref!</definedName>
    <definedName function="false" hidden="false" localSheetId="20" name="_11111" vbProcedure="false">'[1]оборотная ведомость тмц'!#ref!</definedName>
    <definedName function="false" hidden="false" localSheetId="20" name="_2" vbProcedure="false">'[1]оборотная ведомость тмц'!#ref!</definedName>
    <definedName function="false" hidden="false" localSheetId="20" name="_3" vbProcedure="false">'[1]оборотная ведомость тмц'!#ref!</definedName>
    <definedName function="false" hidden="false" localSheetId="20" name="_5" vbProcedure="false">'[1]оборотная ведомость тмц'!#ref!</definedName>
    <definedName function="false" hidden="false" localSheetId="20" name="_5апр" vbProcedure="false">'[1]оборотная ведомость тмц'!#ref!</definedName>
    <definedName function="false" hidden="false" localSheetId="20" name="_asd1" vbProcedure="false">'[1]оборотная ведомость тмц'!#ref!</definedName>
    <definedName function="false" hidden="false" localSheetId="20" name="___asd1" vbProcedure="false">'[1]оборотная ведомость тмц'!#ref!</definedName>
    <definedName function="false" hidden="false" localSheetId="20" name="__________" vbProcedure="false">'[1]оборотная ведомость тмц'!#ref!</definedName>
    <definedName function="false" hidden="false" localSheetId="20" name="_КолКредит" vbProcedure="false">'[1]оборотная ведомость тмц'!#ref!</definedName>
    <definedName function="false" hidden="false" localSheetId="20" name="Валюта" vbProcedure="false">'[1]оборотная ведомость тмц'!#ref!</definedName>
    <definedName function="false" hidden="false" localSheetId="20" name="Всего" vbProcedure="false">'[1]оборотная ведомость тмц'!#ref!</definedName>
    <definedName function="false" hidden="false" localSheetId="20" name="ДатаЭкспл" vbProcedure="false">'[1]оборотная ведомость тмц'!#ref!</definedName>
    <definedName function="false" hidden="false" localSheetId="20" name="Износ" vbProcedure="false">'[1]оборотная ведомость тмц'!#ref!</definedName>
    <definedName function="false" hidden="false" localSheetId="20" name="ИтогКолНачало" vbProcedure="false">'[1]оборотная ведомость тмц'!#ref!</definedName>
    <definedName function="false" hidden="false" localSheetId="20" name="ИтогОборотДебет" vbProcedure="false">'[1]оборотная ведомость тмц'!#ref!</definedName>
    <definedName function="false" hidden="false" localSheetId="20" name="ИтогОборотКредит" vbProcedure="false">'[1]оборотная ведомость тмц'!#ref!</definedName>
    <definedName function="false" hidden="false" localSheetId="20" name="ИтогоИзнос" vbProcedure="false">'[1]оборотная ведомость тмц'!#ref!</definedName>
    <definedName function="false" hidden="false" localSheetId="20" name="ИтогоПо" vbProcedure="false">'[1]оборотная ведомость тмц'!#ref!</definedName>
    <definedName function="false" hidden="false" localSheetId="20" name="ИтогОстатокКонец" vbProcedure="false">'[1]оборотная ведомость тмц'!#ref!</definedName>
    <definedName function="false" hidden="false" localSheetId="20" name="ИтогОстатокНачало" vbProcedure="false">'[1]оборотная ведомость тмц'!#ref!</definedName>
    <definedName function="false" hidden="false" localSheetId="20" name="ИтогОстСт" vbProcedure="false">'[1]оборотная ведомость тмц'!#ref!</definedName>
    <definedName function="false" hidden="false" localSheetId="20" name="КолДебет" vbProcedure="false">'[1]оборотная ведомость тмц'!#ref!</definedName>
    <definedName function="false" hidden="false" localSheetId="20" name="КолКонец" vbProcedure="false">'[1]оборотная ведомость тмц'!#ref!</definedName>
    <definedName function="false" hidden="false" localSheetId="20" name="КолКредит" vbProcedure="false">'[1]оборотная ведомость тмц'!#ref!</definedName>
    <definedName function="false" hidden="false" localSheetId="20" name="КолНачало" vbProcedure="false">'[1]оборотная ведомость тмц'!#ref!</definedName>
    <definedName function="false" hidden="false" localSheetId="20" name="Номенклатура" vbProcedure="false">'[1]оборотная ведомость тмц'!#ref!</definedName>
    <definedName function="false" hidden="false" localSheetId="20" name="Номенклатура1" vbProcedure="false">'[1]оборотная ведомость тмц'!#ref!</definedName>
    <definedName function="false" hidden="false" localSheetId="20" name="Номер1" vbProcedure="false">'[1]оборотная ведомость тмц'!#ref!</definedName>
    <definedName function="false" hidden="false" localSheetId="20" name="о" vbProcedure="false">'[1]оборотная ведомость тмц'!#ref!</definedName>
    <definedName function="false" hidden="false" localSheetId="20" name="ОборотДебет" vbProcedure="false">'[1]оборотная ведомость тмц'!#ref!</definedName>
    <definedName function="false" hidden="false" localSheetId="20" name="ОборотКредит" vbProcedure="false">'[1]оборотная ведомость тмц'!#ref!</definedName>
    <definedName function="false" hidden="false" localSheetId="20" name="ОстатокКонец" vbProcedure="false">'[1]оборотная ведомость тмц'!#ref!</definedName>
    <definedName function="false" hidden="false" localSheetId="20" name="ОстатокНачало" vbProcedure="false">'[1]оборотная ведомость тмц'!#ref!</definedName>
    <definedName function="false" hidden="false" localSheetId="20" name="ОстатСтоим" vbProcedure="false">'[1]оборотная ведомость тмц'!#ref!</definedName>
    <definedName function="false" hidden="false" localSheetId="20" name="ПартияДата" vbProcedure="false">'[1]оборотная ведомость тмц'!#ref!</definedName>
    <definedName function="false" hidden="false" localSheetId="20" name="пмарароеплршд" vbProcedure="false">'[1]оборотная ведомость тмц'!#ref!</definedName>
    <definedName function="false" hidden="false" localSheetId="20" name="СчетМол" vbProcedure="false">'[1]оборотная ведомость тмц'!#ref!</definedName>
    <definedName function="false" hidden="false" localSheetId="21" name="Cxtn" vbProcedure="false">'[1]оборотная ведомость тмц'!#ref!</definedName>
    <definedName function="false" hidden="false" localSheetId="21" name="none" vbProcedure="false">'[1]оборотная ведомость тмц'!#ref!</definedName>
    <definedName function="false" hidden="false" localSheetId="21" name="_1" vbProcedure="false">'[1]оборотная ведомость тмц'!#ref!</definedName>
    <definedName function="false" hidden="false" localSheetId="21" name="_11111" vbProcedure="false">'[1]оборотная ведомость тмц'!#ref!</definedName>
    <definedName function="false" hidden="false" localSheetId="21" name="_2" vbProcedure="false">'[1]оборотная ведомость тмц'!#ref!</definedName>
    <definedName function="false" hidden="false" localSheetId="21" name="_3" vbProcedure="false">'[1]оборотная ведомость тмц'!#ref!</definedName>
    <definedName function="false" hidden="false" localSheetId="21" name="_5" vbProcedure="false">'[1]оборотная ведомость тмц'!#ref!</definedName>
    <definedName function="false" hidden="false" localSheetId="21" name="_5апр" vbProcedure="false">'[1]оборотная ведомость тмц'!#ref!</definedName>
    <definedName function="false" hidden="false" localSheetId="21" name="_asd1" vbProcedure="false">'[1]оборотная ведомость тмц'!#ref!</definedName>
    <definedName function="false" hidden="false" localSheetId="21" name="___asd1" vbProcedure="false">'[1]оборотная ведомость тмц'!#ref!</definedName>
    <definedName function="false" hidden="false" localSheetId="21" name="__________" vbProcedure="false">'[1]оборотная ведомость тмц'!#ref!</definedName>
    <definedName function="false" hidden="false" localSheetId="21" name="_КолКредит" vbProcedure="false">'[1]оборотная ведомость тмц'!#ref!</definedName>
    <definedName function="false" hidden="false" localSheetId="21" name="Валюта" vbProcedure="false">'[1]оборотная ведомость тмц'!#ref!</definedName>
    <definedName function="false" hidden="false" localSheetId="21" name="Всего" vbProcedure="false">'[1]оборотная ведомость тмц'!#ref!</definedName>
    <definedName function="false" hidden="false" localSheetId="21" name="ДатаЭкспл" vbProcedure="false">'[1]оборотная ведомость тмц'!#ref!</definedName>
    <definedName function="false" hidden="false" localSheetId="21" name="Износ" vbProcedure="false">'[1]оборотная ведомость тмц'!#ref!</definedName>
    <definedName function="false" hidden="false" localSheetId="21" name="ИтогКолНачало" vbProcedure="false">'[1]оборотная ведомость тмц'!#ref!</definedName>
    <definedName function="false" hidden="false" localSheetId="21" name="ИтогОборотДебет" vbProcedure="false">'[1]оборотная ведомость тмц'!#ref!</definedName>
    <definedName function="false" hidden="false" localSheetId="21" name="ИтогОборотКредит" vbProcedure="false">'[1]оборотная ведомость тмц'!#ref!</definedName>
    <definedName function="false" hidden="false" localSheetId="21" name="ИтогоИзнос" vbProcedure="false">'[1]оборотная ведомость тмц'!#ref!</definedName>
    <definedName function="false" hidden="false" localSheetId="21" name="ИтогоПо" vbProcedure="false">'[1]оборотная ведомость тмц'!#ref!</definedName>
    <definedName function="false" hidden="false" localSheetId="21" name="ИтогОстатокКонец" vbProcedure="false">'[1]оборотная ведомость тмц'!#ref!</definedName>
    <definedName function="false" hidden="false" localSheetId="21" name="ИтогОстатокНачало" vbProcedure="false">'[1]оборотная ведомость тмц'!#ref!</definedName>
    <definedName function="false" hidden="false" localSheetId="21" name="ИтогОстСт" vbProcedure="false">'[1]оборотная ведомость тмц'!#ref!</definedName>
    <definedName function="false" hidden="false" localSheetId="21" name="КолДебет" vbProcedure="false">'[1]оборотная ведомость тмц'!#ref!</definedName>
    <definedName function="false" hidden="false" localSheetId="21" name="КолКонец" vbProcedure="false">'[1]оборотная ведомость тмц'!#ref!</definedName>
    <definedName function="false" hidden="false" localSheetId="21" name="КолКредит" vbProcedure="false">'[1]оборотная ведомость тмц'!#ref!</definedName>
    <definedName function="false" hidden="false" localSheetId="21" name="КолНачало" vbProcedure="false">'[1]оборотная ведомость тмц'!#ref!</definedName>
    <definedName function="false" hidden="false" localSheetId="21" name="Номенклатура" vbProcedure="false">'[1]оборотная ведомость тмц'!#ref!</definedName>
    <definedName function="false" hidden="false" localSheetId="21" name="Номенклатура1" vbProcedure="false">'[1]оборотная ведомость тмц'!#ref!</definedName>
    <definedName function="false" hidden="false" localSheetId="21" name="Номер1" vbProcedure="false">'[1]оборотная ведомость тмц'!#ref!</definedName>
    <definedName function="false" hidden="false" localSheetId="21" name="о" vbProcedure="false">'[1]оборотная ведомость тмц'!#ref!</definedName>
    <definedName function="false" hidden="false" localSheetId="21" name="ОборотДебет" vbProcedure="false">'[1]оборотная ведомость тмц'!#ref!</definedName>
    <definedName function="false" hidden="false" localSheetId="21" name="ОборотКредит" vbProcedure="false">'[1]оборотная ведомость тмц'!#ref!</definedName>
    <definedName function="false" hidden="false" localSheetId="21" name="ОстатокКонец" vbProcedure="false">'[1]оборотная ведомость тмц'!#ref!</definedName>
    <definedName function="false" hidden="false" localSheetId="21" name="ОстатокНачало" vbProcedure="false">'[1]оборотная ведомость тмц'!#ref!</definedName>
    <definedName function="false" hidden="false" localSheetId="21" name="ОстатСтоим" vbProcedure="false">'[1]оборотная ведомость тмц'!#ref!</definedName>
    <definedName function="false" hidden="false" localSheetId="21" name="ПартияДата" vbProcedure="false">'[1]оборотная ведомость тмц'!#ref!</definedName>
    <definedName function="false" hidden="false" localSheetId="21" name="пмарароеплршд" vbProcedure="false">'[1]оборотная ведомость тмц'!#ref!</definedName>
    <definedName function="false" hidden="false" localSheetId="21" name="СчетМол" vbProcedure="false">'[1]оборотная ведомость тмц'!#ref!</definedName>
    <definedName function="false" hidden="false" localSheetId="22" name="Cxtn" vbProcedure="false">'[1]оборотная ведомость тмц'!#ref!</definedName>
    <definedName function="false" hidden="false" localSheetId="22" name="none" vbProcedure="false">'[1]оборотная ведомость тмц'!#ref!</definedName>
    <definedName function="false" hidden="false" localSheetId="22" name="_1" vbProcedure="false">'[1]оборотная ведомость тмц'!#ref!</definedName>
    <definedName function="false" hidden="false" localSheetId="22" name="_11111" vbProcedure="false">'[1]оборотная ведомость тмц'!#ref!</definedName>
    <definedName function="false" hidden="false" localSheetId="22" name="_2" vbProcedure="false">'[1]оборотная ведомость тмц'!#ref!</definedName>
    <definedName function="false" hidden="false" localSheetId="22" name="_3" vbProcedure="false">'[1]оборотная ведомость тмц'!#ref!</definedName>
    <definedName function="false" hidden="false" localSheetId="22" name="_5" vbProcedure="false">'[1]оборотная ведомость тмц'!#ref!</definedName>
    <definedName function="false" hidden="false" localSheetId="22" name="_5апр" vbProcedure="false">'[1]оборотная ведомость тмц'!#ref!</definedName>
    <definedName function="false" hidden="false" localSheetId="22" name="_asd1" vbProcedure="false">'[1]оборотная ведомость тмц'!#ref!</definedName>
    <definedName function="false" hidden="false" localSheetId="22" name="___asd1" vbProcedure="false">'[1]оборотная ведомость тмц'!#ref!</definedName>
    <definedName function="false" hidden="false" localSheetId="22" name="__________" vbProcedure="false">'[1]оборотная ведомость тмц'!#ref!</definedName>
    <definedName function="false" hidden="false" localSheetId="22" name="_КолКредит" vbProcedure="false">'[1]оборотная ведомость тмц'!#ref!</definedName>
    <definedName function="false" hidden="false" localSheetId="22" name="Валюта" vbProcedure="false">'[1]оборотная ведомость тмц'!#ref!</definedName>
    <definedName function="false" hidden="false" localSheetId="22" name="Всего" vbProcedure="false">'[1]оборотная ведомость тмц'!#ref!</definedName>
    <definedName function="false" hidden="false" localSheetId="22" name="ДатаЭкспл" vbProcedure="false">'[1]оборотная ведомость тмц'!#ref!</definedName>
    <definedName function="false" hidden="false" localSheetId="22" name="Износ" vbProcedure="false">'[1]оборотная ведомость тмц'!#ref!</definedName>
    <definedName function="false" hidden="false" localSheetId="22" name="ИтогКолНачало" vbProcedure="false">'[1]оборотная ведомость тмц'!#ref!</definedName>
    <definedName function="false" hidden="false" localSheetId="22" name="ИтогОборотДебет" vbProcedure="false">'[1]оборотная ведомость тмц'!#ref!</definedName>
    <definedName function="false" hidden="false" localSheetId="22" name="ИтогОборотКредит" vbProcedure="false">'[1]оборотная ведомость тмц'!#ref!</definedName>
    <definedName function="false" hidden="false" localSheetId="22" name="ИтогоИзнос" vbProcedure="false">'[1]оборотная ведомость тмц'!#ref!</definedName>
    <definedName function="false" hidden="false" localSheetId="22" name="ИтогоПо" vbProcedure="false">'[1]оборотная ведомость тмц'!#ref!</definedName>
    <definedName function="false" hidden="false" localSheetId="22" name="ИтогОстатокКонец" vbProcedure="false">'[1]оборотная ведомость тмц'!#ref!</definedName>
    <definedName function="false" hidden="false" localSheetId="22" name="ИтогОстатокНачало" vbProcedure="false">'[1]оборотная ведомость тмц'!#ref!</definedName>
    <definedName function="false" hidden="false" localSheetId="22" name="ИтогОстСт" vbProcedure="false">'[1]оборотная ведомость тмц'!#ref!</definedName>
    <definedName function="false" hidden="false" localSheetId="22" name="КолДебет" vbProcedure="false">'[1]оборотная ведомость тмц'!#ref!</definedName>
    <definedName function="false" hidden="false" localSheetId="22" name="КолКонец" vbProcedure="false">'[1]оборотная ведомость тмц'!#ref!</definedName>
    <definedName function="false" hidden="false" localSheetId="22" name="КолКредит" vbProcedure="false">'[1]оборотная ведомость тмц'!#ref!</definedName>
    <definedName function="false" hidden="false" localSheetId="22" name="КолНачало" vbProcedure="false">'[1]оборотная ведомость тмц'!#ref!</definedName>
    <definedName function="false" hidden="false" localSheetId="22" name="Номенклатура" vbProcedure="false">'[1]оборотная ведомость тмц'!#ref!</definedName>
    <definedName function="false" hidden="false" localSheetId="22" name="Номенклатура1" vbProcedure="false">'[1]оборотная ведомость тмц'!#ref!</definedName>
    <definedName function="false" hidden="false" localSheetId="22" name="Номер1" vbProcedure="false">'[1]оборотная ведомость тмц'!#ref!</definedName>
    <definedName function="false" hidden="false" localSheetId="22" name="о" vbProcedure="false">'[1]оборотная ведомость тмц'!#ref!</definedName>
    <definedName function="false" hidden="false" localSheetId="22" name="ОборотДебет" vbProcedure="false">'[1]оборотная ведомость тмц'!#ref!</definedName>
    <definedName function="false" hidden="false" localSheetId="22" name="ОборотКредит" vbProcedure="false">'[1]оборотная ведомость тмц'!#ref!</definedName>
    <definedName function="false" hidden="false" localSheetId="22" name="ОстатокКонец" vbProcedure="false">'[1]оборотная ведомость тмц'!#ref!</definedName>
    <definedName function="false" hidden="false" localSheetId="22" name="ОстатокНачало" vbProcedure="false">'[1]оборотная ведомость тмц'!#ref!</definedName>
    <definedName function="false" hidden="false" localSheetId="22" name="ОстатСтоим" vbProcedure="false">'[1]оборотная ведомость тмц'!#ref!</definedName>
    <definedName function="false" hidden="false" localSheetId="22" name="ПартияДата" vbProcedure="false">'[1]оборотная ведомость тмц'!#ref!</definedName>
    <definedName function="false" hidden="false" localSheetId="22" name="пмарароеплршд" vbProcedure="false">'[1]оборотная ведомость тмц'!#ref!</definedName>
    <definedName function="false" hidden="false" localSheetId="22" name="СчетМол" vbProcedure="false">'[1]оборотная ведомость тмц'!#ref!</definedName>
    <definedName function="false" hidden="false" localSheetId="23" name="Cxtn" vbProcedure="false">'[1]оборотная ведомость тмц'!#ref!</definedName>
    <definedName function="false" hidden="false" localSheetId="23" name="none" vbProcedure="false">'[1]оборотная ведомость тмц'!#ref!</definedName>
    <definedName function="false" hidden="false" localSheetId="23" name="_1" vbProcedure="false">'[1]оборотная ведомость тмц'!#ref!</definedName>
    <definedName function="false" hidden="false" localSheetId="23" name="_11111" vbProcedure="false">'[1]оборотная ведомость тмц'!#ref!</definedName>
    <definedName function="false" hidden="false" localSheetId="23" name="_2" vbProcedure="false">'[1]оборотная ведомость тмц'!#ref!</definedName>
    <definedName function="false" hidden="false" localSheetId="23" name="_3" vbProcedure="false">'[1]оборотная ведомость тмц'!#ref!</definedName>
    <definedName function="false" hidden="false" localSheetId="23" name="_5" vbProcedure="false">'[1]оборотная ведомость тмц'!#ref!</definedName>
    <definedName function="false" hidden="false" localSheetId="23" name="_5апр" vbProcedure="false">'[1]оборотная ведомость тмц'!#ref!</definedName>
    <definedName function="false" hidden="false" localSheetId="23" name="_asd1" vbProcedure="false">'[1]оборотная ведомость тмц'!#ref!</definedName>
    <definedName function="false" hidden="false" localSheetId="23" name="___asd1" vbProcedure="false">'[1]оборотная ведомость тмц'!#ref!</definedName>
    <definedName function="false" hidden="false" localSheetId="23" name="__________" vbProcedure="false">'[1]оборотная ведомость тмц'!#ref!</definedName>
    <definedName function="false" hidden="false" localSheetId="23" name="_КолКредит" vbProcedure="false">'[1]оборотная ведомость тмц'!#ref!</definedName>
    <definedName function="false" hidden="false" localSheetId="23" name="Валюта" vbProcedure="false">'[1]оборотная ведомость тмц'!#ref!</definedName>
    <definedName function="false" hidden="false" localSheetId="23" name="Всего" vbProcedure="false">'[1]оборотная ведомость тмц'!#ref!</definedName>
    <definedName function="false" hidden="false" localSheetId="23" name="ДатаЭкспл" vbProcedure="false">'[1]оборотная ведомость тмц'!#ref!</definedName>
    <definedName function="false" hidden="false" localSheetId="23" name="Износ" vbProcedure="false">'[1]оборотная ведомость тмц'!#ref!</definedName>
    <definedName function="false" hidden="false" localSheetId="23" name="ИтогКолНачало" vbProcedure="false">'[1]оборотная ведомость тмц'!#ref!</definedName>
    <definedName function="false" hidden="false" localSheetId="23" name="ИтогОборотДебет" vbProcedure="false">'[1]оборотная ведомость тмц'!#ref!</definedName>
    <definedName function="false" hidden="false" localSheetId="23" name="ИтогОборотКредит" vbProcedure="false">'[1]оборотная ведомость тмц'!#ref!</definedName>
    <definedName function="false" hidden="false" localSheetId="23" name="ИтогоИзнос" vbProcedure="false">'[1]оборотная ведомость тмц'!#ref!</definedName>
    <definedName function="false" hidden="false" localSheetId="23" name="ИтогоПо" vbProcedure="false">'[1]оборотная ведомость тмц'!#ref!</definedName>
    <definedName function="false" hidden="false" localSheetId="23" name="ИтогОстатокКонец" vbProcedure="false">'[1]оборотная ведомость тмц'!#ref!</definedName>
    <definedName function="false" hidden="false" localSheetId="23" name="ИтогОстатокНачало" vbProcedure="false">'[1]оборотная ведомость тмц'!#ref!</definedName>
    <definedName function="false" hidden="false" localSheetId="23" name="ИтогОстСт" vbProcedure="false">'[1]оборотная ведомость тмц'!#ref!</definedName>
    <definedName function="false" hidden="false" localSheetId="23" name="КолДебет" vbProcedure="false">'[1]оборотная ведомость тмц'!#ref!</definedName>
    <definedName function="false" hidden="false" localSheetId="23" name="КолКонец" vbProcedure="false">'[1]оборотная ведомость тмц'!#ref!</definedName>
    <definedName function="false" hidden="false" localSheetId="23" name="КолКредит" vbProcedure="false">'[1]оборотная ведомость тмц'!#ref!</definedName>
    <definedName function="false" hidden="false" localSheetId="23" name="КолНачало" vbProcedure="false">'[1]оборотная ведомость тмц'!#ref!</definedName>
    <definedName function="false" hidden="false" localSheetId="23" name="Номенклатура" vbProcedure="false">'[1]оборотная ведомость тмц'!#ref!</definedName>
    <definedName function="false" hidden="false" localSheetId="23" name="Номенклатура1" vbProcedure="false">'[1]оборотная ведомость тмц'!#ref!</definedName>
    <definedName function="false" hidden="false" localSheetId="23" name="Номер1" vbProcedure="false">'[1]оборотная ведомость тмц'!#ref!</definedName>
    <definedName function="false" hidden="false" localSheetId="23" name="о" vbProcedure="false">'[1]оборотная ведомость тмц'!#ref!</definedName>
    <definedName function="false" hidden="false" localSheetId="23" name="ОборотДебет" vbProcedure="false">'[1]оборотная ведомость тмц'!#ref!</definedName>
    <definedName function="false" hidden="false" localSheetId="23" name="ОборотКредит" vbProcedure="false">'[1]оборотная ведомость тмц'!#ref!</definedName>
    <definedName function="false" hidden="false" localSheetId="23" name="ОстатокКонец" vbProcedure="false">'[1]оборотная ведомость тмц'!#ref!</definedName>
    <definedName function="false" hidden="false" localSheetId="23" name="ОстатокНачало" vbProcedure="false">'[1]оборотная ведомость тмц'!#ref!</definedName>
    <definedName function="false" hidden="false" localSheetId="23" name="ОстатСтоим" vbProcedure="false">'[1]оборотная ведомость тмц'!#ref!</definedName>
    <definedName function="false" hidden="false" localSheetId="23" name="ПартияДата" vbProcedure="false">'[1]оборотная ведомость тмц'!#ref!</definedName>
    <definedName function="false" hidden="false" localSheetId="23" name="пмарароеплршд" vbProcedure="false">'[1]оборотная ведомость тмц'!#ref!</definedName>
    <definedName function="false" hidden="false" localSheetId="23" name="СчетМол" vbProcedure="false">'[1]оборотная ведомость тмц'!#ref!</definedName>
    <definedName function="false" hidden="false" localSheetId="24" name="Cxtn" vbProcedure="false">'[1]оборотная ведомость тмц'!#ref!</definedName>
    <definedName function="false" hidden="false" localSheetId="24" name="none" vbProcedure="false">'[1]оборотная ведомость тмц'!#ref!</definedName>
    <definedName function="false" hidden="false" localSheetId="24" name="_1" vbProcedure="false">'[1]оборотная ведомость тмц'!#ref!</definedName>
    <definedName function="false" hidden="false" localSheetId="24" name="_11111" vbProcedure="false">'[1]оборотная ведомость тмц'!#ref!</definedName>
    <definedName function="false" hidden="false" localSheetId="24" name="_2" vbProcedure="false">'[1]оборотная ведомость тмц'!#ref!</definedName>
    <definedName function="false" hidden="false" localSheetId="24" name="_3" vbProcedure="false">'[1]оборотная ведомость тмц'!#ref!</definedName>
    <definedName function="false" hidden="false" localSheetId="24" name="_5" vbProcedure="false">'[1]оборотная ведомость тмц'!#ref!</definedName>
    <definedName function="false" hidden="false" localSheetId="24" name="_5апр" vbProcedure="false">'[1]оборотная ведомость тмц'!#ref!</definedName>
    <definedName function="false" hidden="false" localSheetId="24" name="_asd1" vbProcedure="false">'[1]оборотная ведомость тмц'!#ref!</definedName>
    <definedName function="false" hidden="false" localSheetId="24" name="___asd1" vbProcedure="false">'[1]оборотная ведомость тмц'!#ref!</definedName>
    <definedName function="false" hidden="false" localSheetId="24" name="__________" vbProcedure="false">'[1]оборотная ведомость тмц'!#ref!</definedName>
    <definedName function="false" hidden="false" localSheetId="24" name="_КолКредит" vbProcedure="false">'[1]оборотная ведомость тмц'!#ref!</definedName>
    <definedName function="false" hidden="false" localSheetId="24" name="Валюта" vbProcedure="false">'[1]оборотная ведомость тмц'!#ref!</definedName>
    <definedName function="false" hidden="false" localSheetId="24" name="Всего" vbProcedure="false">'[1]оборотная ведомость тмц'!#ref!</definedName>
    <definedName function="false" hidden="false" localSheetId="24" name="ДатаЭкспл" vbProcedure="false">'[1]оборотная ведомость тмц'!#ref!</definedName>
    <definedName function="false" hidden="false" localSheetId="24" name="Износ" vbProcedure="false">'[1]оборотная ведомость тмц'!#ref!</definedName>
    <definedName function="false" hidden="false" localSheetId="24" name="ИтогКолНачало" vbProcedure="false">'[1]оборотная ведомость тмц'!#ref!</definedName>
    <definedName function="false" hidden="false" localSheetId="24" name="ИтогОборотДебет" vbProcedure="false">'[1]оборотная ведомость тмц'!#ref!</definedName>
    <definedName function="false" hidden="false" localSheetId="24" name="ИтогОборотКредит" vbProcedure="false">'[1]оборотная ведомость тмц'!#ref!</definedName>
    <definedName function="false" hidden="false" localSheetId="24" name="ИтогоИзнос" vbProcedure="false">'[1]оборотная ведомость тмц'!#ref!</definedName>
    <definedName function="false" hidden="false" localSheetId="24" name="ИтогоПо" vbProcedure="false">'[1]оборотная ведомость тмц'!#ref!</definedName>
    <definedName function="false" hidden="false" localSheetId="24" name="ИтогОстатокКонец" vbProcedure="false">'[1]оборотная ведомость тмц'!#ref!</definedName>
    <definedName function="false" hidden="false" localSheetId="24" name="ИтогОстатокНачало" vbProcedure="false">'[1]оборотная ведомость тмц'!#ref!</definedName>
    <definedName function="false" hidden="false" localSheetId="24" name="ИтогОстСт" vbProcedure="false">'[1]оборотная ведомость тмц'!#ref!</definedName>
    <definedName function="false" hidden="false" localSheetId="24" name="КолДебет" vbProcedure="false">'[1]оборотная ведомость тмц'!#ref!</definedName>
    <definedName function="false" hidden="false" localSheetId="24" name="КолКонец" vbProcedure="false">'[1]оборотная ведомость тмц'!#ref!</definedName>
    <definedName function="false" hidden="false" localSheetId="24" name="КолКредит" vbProcedure="false">'[1]оборотная ведомость тмц'!#ref!</definedName>
    <definedName function="false" hidden="false" localSheetId="24" name="КолНачало" vbProcedure="false">'[1]оборотная ведомость тмц'!#ref!</definedName>
    <definedName function="false" hidden="false" localSheetId="24" name="Номенклатура" vbProcedure="false">'[1]оборотная ведомость тмц'!#ref!</definedName>
    <definedName function="false" hidden="false" localSheetId="24" name="Номенклатура1" vbProcedure="false">'[1]оборотная ведомость тмц'!#ref!</definedName>
    <definedName function="false" hidden="false" localSheetId="24" name="Номер1" vbProcedure="false">'[1]оборотная ведомость тмц'!#ref!</definedName>
    <definedName function="false" hidden="false" localSheetId="24" name="о" vbProcedure="false">'[1]оборотная ведомость тмц'!#ref!</definedName>
    <definedName function="false" hidden="false" localSheetId="24" name="ОборотДебет" vbProcedure="false">'[1]оборотная ведомость тмц'!#ref!</definedName>
    <definedName function="false" hidden="false" localSheetId="24" name="ОборотКредит" vbProcedure="false">'[1]оборотная ведомость тмц'!#ref!</definedName>
    <definedName function="false" hidden="false" localSheetId="24" name="ОстатокКонец" vbProcedure="false">'[1]оборотная ведомость тмц'!#ref!</definedName>
    <definedName function="false" hidden="false" localSheetId="24" name="ОстатокНачало" vbProcedure="false">'[1]оборотная ведомость тмц'!#ref!</definedName>
    <definedName function="false" hidden="false" localSheetId="24" name="ОстатСтоим" vbProcedure="false">'[1]оборотная ведомость тмц'!#ref!</definedName>
    <definedName function="false" hidden="false" localSheetId="24" name="ПартияДата" vbProcedure="false">'[1]оборотная ведомость тмц'!#ref!</definedName>
    <definedName function="false" hidden="false" localSheetId="24" name="пмарароеплршд" vbProcedure="false">'[1]оборотная ведомость тмц'!#ref!</definedName>
    <definedName function="false" hidden="false" localSheetId="24" name="СчетМол" vbProcedure="false">'[1]оборотная ведомость тмц'!#ref!</definedName>
    <definedName function="false" hidden="false" localSheetId="25" name="Cxtn" vbProcedure="false">'[1]оборотная ведомость тмц'!#ref!</definedName>
    <definedName function="false" hidden="false" localSheetId="25" name="none" vbProcedure="false">'[1]оборотная ведомость тмц'!#ref!</definedName>
    <definedName function="false" hidden="false" localSheetId="25" name="_1" vbProcedure="false">'[1]оборотная ведомость тмц'!#ref!</definedName>
    <definedName function="false" hidden="false" localSheetId="25" name="_11111" vbProcedure="false">'[1]оборотная ведомость тмц'!#ref!</definedName>
    <definedName function="false" hidden="false" localSheetId="25" name="_2" vbProcedure="false">'[1]оборотная ведомость тмц'!#ref!</definedName>
    <definedName function="false" hidden="false" localSheetId="25" name="_3" vbProcedure="false">'[1]оборотная ведомость тмц'!#ref!</definedName>
    <definedName function="false" hidden="false" localSheetId="25" name="_5" vbProcedure="false">'[1]оборотная ведомость тмц'!#ref!</definedName>
    <definedName function="false" hidden="false" localSheetId="25" name="_5апр" vbProcedure="false">'[1]оборотная ведомость тмц'!#ref!</definedName>
    <definedName function="false" hidden="false" localSheetId="25" name="_asd1" vbProcedure="false">'[1]оборотная ведомость тмц'!#ref!</definedName>
    <definedName function="false" hidden="false" localSheetId="25" name="___asd1" vbProcedure="false">'[1]оборотная ведомость тмц'!#ref!</definedName>
    <definedName function="false" hidden="false" localSheetId="25" name="__________" vbProcedure="false">'[1]оборотная ведомость тмц'!#ref!</definedName>
    <definedName function="false" hidden="false" localSheetId="25" name="_КолКредит" vbProcedure="false">'[1]оборотная ведомость тмц'!#ref!</definedName>
    <definedName function="false" hidden="false" localSheetId="25" name="Валюта" vbProcedure="false">'[1]оборотная ведомость тмц'!#ref!</definedName>
    <definedName function="false" hidden="false" localSheetId="25" name="Всего" vbProcedure="false">'[1]оборотная ведомость тмц'!#ref!</definedName>
    <definedName function="false" hidden="false" localSheetId="25" name="ДатаЭкспл" vbProcedure="false">'[1]оборотная ведомость тмц'!#ref!</definedName>
    <definedName function="false" hidden="false" localSheetId="25" name="Износ" vbProcedure="false">'[1]оборотная ведомость тмц'!#ref!</definedName>
    <definedName function="false" hidden="false" localSheetId="25" name="ИтогКолНачало" vbProcedure="false">'[1]оборотная ведомость тмц'!#ref!</definedName>
    <definedName function="false" hidden="false" localSheetId="25" name="ИтогОборотДебет" vbProcedure="false">'[1]оборотная ведомость тмц'!#ref!</definedName>
    <definedName function="false" hidden="false" localSheetId="25" name="ИтогОборотКредит" vbProcedure="false">'[1]оборотная ведомость тмц'!#ref!</definedName>
    <definedName function="false" hidden="false" localSheetId="25" name="ИтогоИзнос" vbProcedure="false">'[1]оборотная ведомость тмц'!#ref!</definedName>
    <definedName function="false" hidden="false" localSheetId="25" name="ИтогоПо" vbProcedure="false">'[1]оборотная ведомость тмц'!#ref!</definedName>
    <definedName function="false" hidden="false" localSheetId="25" name="ИтогОстатокКонец" vbProcedure="false">'[1]оборотная ведомость тмц'!#ref!</definedName>
    <definedName function="false" hidden="false" localSheetId="25" name="ИтогОстатокНачало" vbProcedure="false">'[1]оборотная ведомость тмц'!#ref!</definedName>
    <definedName function="false" hidden="false" localSheetId="25" name="ИтогОстСт" vbProcedure="false">'[1]оборотная ведомость тмц'!#ref!</definedName>
    <definedName function="false" hidden="false" localSheetId="25" name="КолДебет" vbProcedure="false">'[1]оборотная ведомость тмц'!#ref!</definedName>
    <definedName function="false" hidden="false" localSheetId="25" name="КолКонец" vbProcedure="false">'[1]оборотная ведомость тмц'!#ref!</definedName>
    <definedName function="false" hidden="false" localSheetId="25" name="КолКредит" vbProcedure="false">'[1]оборотная ведомость тмц'!#ref!</definedName>
    <definedName function="false" hidden="false" localSheetId="25" name="КолНачало" vbProcedure="false">'[1]оборотная ведомость тмц'!#ref!</definedName>
    <definedName function="false" hidden="false" localSheetId="25" name="Номенклатура" vbProcedure="false">'[1]оборотная ведомость тмц'!#ref!</definedName>
    <definedName function="false" hidden="false" localSheetId="25" name="Номенклатура1" vbProcedure="false">'[1]оборотная ведомость тмц'!#ref!</definedName>
    <definedName function="false" hidden="false" localSheetId="25" name="Номер1" vbProcedure="false">'[1]оборотная ведомость тмц'!#ref!</definedName>
    <definedName function="false" hidden="false" localSheetId="25" name="о" vbProcedure="false">'[1]оборотная ведомость тмц'!#ref!</definedName>
    <definedName function="false" hidden="false" localSheetId="25" name="ОборотДебет" vbProcedure="false">'[1]оборотная ведомость тмц'!#ref!</definedName>
    <definedName function="false" hidden="false" localSheetId="25" name="ОборотКредит" vbProcedure="false">'[1]оборотная ведомость тмц'!#ref!</definedName>
    <definedName function="false" hidden="false" localSheetId="25" name="ОстатокКонец" vbProcedure="false">'[1]оборотная ведомость тмц'!#ref!</definedName>
    <definedName function="false" hidden="false" localSheetId="25" name="ОстатокНачало" vbProcedure="false">'[1]оборотная ведомость тмц'!#ref!</definedName>
    <definedName function="false" hidden="false" localSheetId="25" name="ОстатСтоим" vbProcedure="false">'[1]оборотная ведомость тмц'!#ref!</definedName>
    <definedName function="false" hidden="false" localSheetId="25" name="ПартияДата" vbProcedure="false">'[1]оборотная ведомость тмц'!#ref!</definedName>
    <definedName function="false" hidden="false" localSheetId="25" name="пмарароеплршд" vbProcedure="false">'[1]оборотная ведомость тмц'!#ref!</definedName>
    <definedName function="false" hidden="false" localSheetId="25" name="СчетМол" vbProcedure="false">'[1]оборотная ведомость тмц'!#ref!</definedName>
    <definedName function="false" hidden="false" localSheetId="26" name="Cxtn" vbProcedure="false">'[1]оборотная ведомость тмц'!#ref!</definedName>
    <definedName function="false" hidden="false" localSheetId="26" name="none" vbProcedure="false">'[1]оборотная ведомость тмц'!#ref!</definedName>
    <definedName function="false" hidden="false" localSheetId="26" name="_1" vbProcedure="false">'[1]оборотная ведомость тмц'!#ref!</definedName>
    <definedName function="false" hidden="false" localSheetId="26" name="_11111" vbProcedure="false">'[1]оборотная ведомость тмц'!#ref!</definedName>
    <definedName function="false" hidden="false" localSheetId="26" name="_2" vbProcedure="false">'[1]оборотная ведомость тмц'!#ref!</definedName>
    <definedName function="false" hidden="false" localSheetId="26" name="_3" vbProcedure="false">'[1]оборотная ведомость тмц'!#ref!</definedName>
    <definedName function="false" hidden="false" localSheetId="26" name="_5" vbProcedure="false">'[1]оборотная ведомость тмц'!#ref!</definedName>
    <definedName function="false" hidden="false" localSheetId="26" name="_5апр" vbProcedure="false">'[1]оборотная ведомость тмц'!#ref!</definedName>
    <definedName function="false" hidden="false" localSheetId="26" name="_asd1" vbProcedure="false">'[1]оборотная ведомость тмц'!#ref!</definedName>
    <definedName function="false" hidden="false" localSheetId="26" name="___asd1" vbProcedure="false">'[1]оборотная ведомость тмц'!#ref!</definedName>
    <definedName function="false" hidden="false" localSheetId="26" name="__________" vbProcedure="false">'[1]оборотная ведомость тмц'!#ref!</definedName>
    <definedName function="false" hidden="false" localSheetId="26" name="_КолКредит" vbProcedure="false">'[1]оборотная ведомость тмц'!#ref!</definedName>
    <definedName function="false" hidden="false" localSheetId="26" name="Валюта" vbProcedure="false">'[1]оборотная ведомость тмц'!#ref!</definedName>
    <definedName function="false" hidden="false" localSheetId="26" name="Всего" vbProcedure="false">'[1]оборотная ведомость тмц'!#ref!</definedName>
    <definedName function="false" hidden="false" localSheetId="26" name="ДатаЭкспл" vbProcedure="false">'[1]оборотная ведомость тмц'!#ref!</definedName>
    <definedName function="false" hidden="false" localSheetId="26" name="Износ" vbProcedure="false">'[1]оборотная ведомость тмц'!#ref!</definedName>
    <definedName function="false" hidden="false" localSheetId="26" name="ИтогКолНачало" vbProcedure="false">'[1]оборотная ведомость тмц'!#ref!</definedName>
    <definedName function="false" hidden="false" localSheetId="26" name="ИтогОборотДебет" vbProcedure="false">'[1]оборотная ведомость тмц'!#ref!</definedName>
    <definedName function="false" hidden="false" localSheetId="26" name="ИтогОборотКредит" vbProcedure="false">'[1]оборотная ведомость тмц'!#ref!</definedName>
    <definedName function="false" hidden="false" localSheetId="26" name="ИтогоИзнос" vbProcedure="false">'[1]оборотная ведомость тмц'!#ref!</definedName>
    <definedName function="false" hidden="false" localSheetId="26" name="ИтогоПо" vbProcedure="false">'[1]оборотная ведомость тмц'!#ref!</definedName>
    <definedName function="false" hidden="false" localSheetId="26" name="ИтогОстатокКонец" vbProcedure="false">'[1]оборотная ведомость тмц'!#ref!</definedName>
    <definedName function="false" hidden="false" localSheetId="26" name="ИтогОстатокНачало" vbProcedure="false">'[1]оборотная ведомость тмц'!#ref!</definedName>
    <definedName function="false" hidden="false" localSheetId="26" name="ИтогОстСт" vbProcedure="false">'[1]оборотная ведомость тмц'!#ref!</definedName>
    <definedName function="false" hidden="false" localSheetId="26" name="КолДебет" vbProcedure="false">'[1]оборотная ведомость тмц'!#ref!</definedName>
    <definedName function="false" hidden="false" localSheetId="26" name="КолКонец" vbProcedure="false">'[1]оборотная ведомость тмц'!#ref!</definedName>
    <definedName function="false" hidden="false" localSheetId="26" name="КолКредит" vbProcedure="false">'[1]оборотная ведомость тмц'!#ref!</definedName>
    <definedName function="false" hidden="false" localSheetId="26" name="КолНачало" vbProcedure="false">'[1]оборотная ведомость тмц'!#ref!</definedName>
    <definedName function="false" hidden="false" localSheetId="26" name="Номенклатура" vbProcedure="false">'[1]оборотная ведомость тмц'!#ref!</definedName>
    <definedName function="false" hidden="false" localSheetId="26" name="Номенклатура1" vbProcedure="false">'[1]оборотная ведомость тмц'!#ref!</definedName>
    <definedName function="false" hidden="false" localSheetId="26" name="Номер1" vbProcedure="false">'[1]оборотная ведомость тмц'!#ref!</definedName>
    <definedName function="false" hidden="false" localSheetId="26" name="о" vbProcedure="false">'[1]оборотная ведомость тмц'!#ref!</definedName>
    <definedName function="false" hidden="false" localSheetId="26" name="ОборотДебет" vbProcedure="false">'[1]оборотная ведомость тмц'!#ref!</definedName>
    <definedName function="false" hidden="false" localSheetId="26" name="ОборотКредит" vbProcedure="false">'[1]оборотная ведомость тмц'!#ref!</definedName>
    <definedName function="false" hidden="false" localSheetId="26" name="ОстатокКонец" vbProcedure="false">'[1]оборотная ведомость тмц'!#ref!</definedName>
    <definedName function="false" hidden="false" localSheetId="26" name="ОстатокНачало" vbProcedure="false">'[1]оборотная ведомость тмц'!#ref!</definedName>
    <definedName function="false" hidden="false" localSheetId="26" name="ОстатСтоим" vbProcedure="false">'[1]оборотная ведомость тмц'!#ref!</definedName>
    <definedName function="false" hidden="false" localSheetId="26" name="ПартияДата" vbProcedure="false">'[1]оборотная ведомость тмц'!#ref!</definedName>
    <definedName function="false" hidden="false" localSheetId="26" name="пмарароеплршд" vbProcedure="false">'[1]оборотная ведомость тмц'!#ref!</definedName>
    <definedName function="false" hidden="false" localSheetId="26" name="СчетМол" vbProcedure="false">'[1]оборотная ведомость тмц'!#ref!</definedName>
    <definedName function="false" hidden="false" localSheetId="27" name="Cxtn" vbProcedure="false">'[1]оборотная ведомость тмц'!#ref!</definedName>
    <definedName function="false" hidden="false" localSheetId="27" name="none" vbProcedure="false">'[1]оборотная ведомость тмц'!#ref!</definedName>
    <definedName function="false" hidden="false" localSheetId="27" name="_1" vbProcedure="false">'[1]оборотная ведомость тмц'!#ref!</definedName>
    <definedName function="false" hidden="false" localSheetId="27" name="_11111" vbProcedure="false">'[1]оборотная ведомость тмц'!#ref!</definedName>
    <definedName function="false" hidden="false" localSheetId="27" name="_2" vbProcedure="false">'[1]оборотная ведомость тмц'!#ref!</definedName>
    <definedName function="false" hidden="false" localSheetId="27" name="_3" vbProcedure="false">'[1]оборотная ведомость тмц'!#ref!</definedName>
    <definedName function="false" hidden="false" localSheetId="27" name="_5" vbProcedure="false">'[1]оборотная ведомость тмц'!#ref!</definedName>
    <definedName function="false" hidden="false" localSheetId="27" name="_5апр" vbProcedure="false">'[1]оборотная ведомость тмц'!#ref!</definedName>
    <definedName function="false" hidden="false" localSheetId="27" name="_asd1" vbProcedure="false">'[1]оборотная ведомость тмц'!#ref!</definedName>
    <definedName function="false" hidden="false" localSheetId="27" name="___asd1" vbProcedure="false">'[1]оборотная ведомость тмц'!#ref!</definedName>
    <definedName function="false" hidden="false" localSheetId="27" name="__________" vbProcedure="false">'[1]оборотная ведомость тмц'!#ref!</definedName>
    <definedName function="false" hidden="false" localSheetId="27" name="_КолКредит" vbProcedure="false">'[1]оборотная ведомость тмц'!#ref!</definedName>
    <definedName function="false" hidden="false" localSheetId="27" name="Валюта" vbProcedure="false">'[1]оборотная ведомость тмц'!#ref!</definedName>
    <definedName function="false" hidden="false" localSheetId="27" name="Всего" vbProcedure="false">'[1]оборотная ведомость тмц'!#ref!</definedName>
    <definedName function="false" hidden="false" localSheetId="27" name="ДатаЭкспл" vbProcedure="false">'[1]оборотная ведомость тмц'!#ref!</definedName>
    <definedName function="false" hidden="false" localSheetId="27" name="Износ" vbProcedure="false">'[1]оборотная ведомость тмц'!#ref!</definedName>
    <definedName function="false" hidden="false" localSheetId="27" name="ИтогКолНачало" vbProcedure="false">'[1]оборотная ведомость тмц'!#ref!</definedName>
    <definedName function="false" hidden="false" localSheetId="27" name="ИтогОборотДебет" vbProcedure="false">'[1]оборотная ведомость тмц'!#ref!</definedName>
    <definedName function="false" hidden="false" localSheetId="27" name="ИтогОборотКредит" vbProcedure="false">'[1]оборотная ведомость тмц'!#ref!</definedName>
    <definedName function="false" hidden="false" localSheetId="27" name="ИтогоИзнос" vbProcedure="false">'[1]оборотная ведомость тмц'!#ref!</definedName>
    <definedName function="false" hidden="false" localSheetId="27" name="ИтогоПо" vbProcedure="false">'[1]оборотная ведомость тмц'!#ref!</definedName>
    <definedName function="false" hidden="false" localSheetId="27" name="ИтогОстатокКонец" vbProcedure="false">'[1]оборотная ведомость тмц'!#ref!</definedName>
    <definedName function="false" hidden="false" localSheetId="27" name="ИтогОстатокНачало" vbProcedure="false">'[1]оборотная ведомость тмц'!#ref!</definedName>
    <definedName function="false" hidden="false" localSheetId="27" name="ИтогОстСт" vbProcedure="false">'[1]оборотная ведомость тмц'!#ref!</definedName>
    <definedName function="false" hidden="false" localSheetId="27" name="КолДебет" vbProcedure="false">'[1]оборотная ведомость тмц'!#ref!</definedName>
    <definedName function="false" hidden="false" localSheetId="27" name="КолКонец" vbProcedure="false">'[1]оборотная ведомость тмц'!#ref!</definedName>
    <definedName function="false" hidden="false" localSheetId="27" name="КолКредит" vbProcedure="false">'[1]оборотная ведомость тмц'!#ref!</definedName>
    <definedName function="false" hidden="false" localSheetId="27" name="КолНачало" vbProcedure="false">'[1]оборотная ведомость тмц'!#ref!</definedName>
    <definedName function="false" hidden="false" localSheetId="27" name="Номенклатура" vbProcedure="false">'[1]оборотная ведомость тмц'!#ref!</definedName>
    <definedName function="false" hidden="false" localSheetId="27" name="Номенклатура1" vbProcedure="false">'[1]оборотная ведомость тмц'!#ref!</definedName>
    <definedName function="false" hidden="false" localSheetId="27" name="Номер1" vbProcedure="false">'[1]оборотная ведомость тмц'!#ref!</definedName>
    <definedName function="false" hidden="false" localSheetId="27" name="о" vbProcedure="false">'[1]оборотная ведомость тмц'!#ref!</definedName>
    <definedName function="false" hidden="false" localSheetId="27" name="ОборотДебет" vbProcedure="false">'[1]оборотная ведомость тмц'!#ref!</definedName>
    <definedName function="false" hidden="false" localSheetId="27" name="ОборотКредит" vbProcedure="false">'[1]оборотная ведомость тмц'!#ref!</definedName>
    <definedName function="false" hidden="false" localSheetId="27" name="ОстатокКонец" vbProcedure="false">'[1]оборотная ведомость тмц'!#ref!</definedName>
    <definedName function="false" hidden="false" localSheetId="27" name="ОстатокНачало" vbProcedure="false">'[1]оборотная ведомость тмц'!#ref!</definedName>
    <definedName function="false" hidden="false" localSheetId="27" name="ОстатСтоим" vbProcedure="false">'[1]оборотная ведомость тмц'!#ref!</definedName>
    <definedName function="false" hidden="false" localSheetId="27" name="ПартияДата" vbProcedure="false">'[1]оборотная ведомость тмц'!#ref!</definedName>
    <definedName function="false" hidden="false" localSheetId="27" name="пмарароеплршд" vbProcedure="false">'[1]оборотная ведомость тмц'!#ref!</definedName>
    <definedName function="false" hidden="false" localSheetId="27" name="СчетМол" vbProcedure="false">'[1]оборотная ведомость тмц'!#ref!</definedName>
    <definedName function="false" hidden="false" localSheetId="28" name="Cxtn" vbProcedure="false">'[1]оборотная ведомость тмц'!#ref!</definedName>
    <definedName function="false" hidden="false" localSheetId="28" name="none" vbProcedure="false">'[1]оборотная ведомость тмц'!#ref!</definedName>
    <definedName function="false" hidden="false" localSheetId="28" name="_1" vbProcedure="false">'[1]оборотная ведомость тмц'!#ref!</definedName>
    <definedName function="false" hidden="false" localSheetId="28" name="_11111" vbProcedure="false">'[1]оборотная ведомость тмц'!#ref!</definedName>
    <definedName function="false" hidden="false" localSheetId="28" name="_2" vbProcedure="false">'[1]оборотная ведомость тмц'!#ref!</definedName>
    <definedName function="false" hidden="false" localSheetId="28" name="_3" vbProcedure="false">'[1]оборотная ведомость тмц'!#ref!</definedName>
    <definedName function="false" hidden="false" localSheetId="28" name="_5" vbProcedure="false">'[1]оборотная ведомость тмц'!#ref!</definedName>
    <definedName function="false" hidden="false" localSheetId="28" name="_5апр" vbProcedure="false">'[1]оборотная ведомость тмц'!#ref!</definedName>
    <definedName function="false" hidden="false" localSheetId="28" name="_asd1" vbProcedure="false">'[1]оборотная ведомость тмц'!#ref!</definedName>
    <definedName function="false" hidden="false" localSheetId="28" name="___asd1" vbProcedure="false">'[1]оборотная ведомость тмц'!#ref!</definedName>
    <definedName function="false" hidden="false" localSheetId="28" name="__________" vbProcedure="false">'[1]оборотная ведомость тмц'!#ref!</definedName>
    <definedName function="false" hidden="false" localSheetId="28" name="_КолКредит" vbProcedure="false">'[1]оборотная ведомость тмц'!#ref!</definedName>
    <definedName function="false" hidden="false" localSheetId="28" name="Валюта" vbProcedure="false">'[1]оборотная ведомость тмц'!#ref!</definedName>
    <definedName function="false" hidden="false" localSheetId="28" name="Всего" vbProcedure="false">'[1]оборотная ведомость тмц'!#ref!</definedName>
    <definedName function="false" hidden="false" localSheetId="28" name="ДатаЭкспл" vbProcedure="false">'[1]оборотная ведомость тмц'!#ref!</definedName>
    <definedName function="false" hidden="false" localSheetId="28" name="Износ" vbProcedure="false">'[1]оборотная ведомость тмц'!#ref!</definedName>
    <definedName function="false" hidden="false" localSheetId="28" name="ИтогКолНачало" vbProcedure="false">'[1]оборотная ведомость тмц'!#ref!</definedName>
    <definedName function="false" hidden="false" localSheetId="28" name="ИтогОборотДебет" vbProcedure="false">'[1]оборотная ведомость тмц'!#ref!</definedName>
    <definedName function="false" hidden="false" localSheetId="28" name="ИтогОборотКредит" vbProcedure="false">'[1]оборотная ведомость тмц'!#ref!</definedName>
    <definedName function="false" hidden="false" localSheetId="28" name="ИтогоИзнос" vbProcedure="false">'[1]оборотная ведомость тмц'!#ref!</definedName>
    <definedName function="false" hidden="false" localSheetId="28" name="ИтогоПо" vbProcedure="false">'[1]оборотная ведомость тмц'!#ref!</definedName>
    <definedName function="false" hidden="false" localSheetId="28" name="ИтогОстатокКонец" vbProcedure="false">'[1]оборотная ведомость тмц'!#ref!</definedName>
    <definedName function="false" hidden="false" localSheetId="28" name="ИтогОстатокНачало" vbProcedure="false">'[1]оборотная ведомость тмц'!#ref!</definedName>
    <definedName function="false" hidden="false" localSheetId="28" name="ИтогОстСт" vbProcedure="false">'[1]оборотная ведомость тмц'!#ref!</definedName>
    <definedName function="false" hidden="false" localSheetId="28" name="КолДебет" vbProcedure="false">'[1]оборотная ведомость тмц'!#ref!</definedName>
    <definedName function="false" hidden="false" localSheetId="28" name="КолКонец" vbProcedure="false">'[1]оборотная ведомость тмц'!#ref!</definedName>
    <definedName function="false" hidden="false" localSheetId="28" name="КолКредит" vbProcedure="false">'[1]оборотная ведомость тмц'!#ref!</definedName>
    <definedName function="false" hidden="false" localSheetId="28" name="КолНачало" vbProcedure="false">'[1]оборотная ведомость тмц'!#ref!</definedName>
    <definedName function="false" hidden="false" localSheetId="28" name="Номенклатура" vbProcedure="false">'[1]оборотная ведомость тмц'!#ref!</definedName>
    <definedName function="false" hidden="false" localSheetId="28" name="Номенклатура1" vbProcedure="false">'[1]оборотная ведомость тмц'!#ref!</definedName>
    <definedName function="false" hidden="false" localSheetId="28" name="Номер1" vbProcedure="false">'[1]оборотная ведомость тмц'!#ref!</definedName>
    <definedName function="false" hidden="false" localSheetId="28" name="о" vbProcedure="false">'[1]оборотная ведомость тмц'!#ref!</definedName>
    <definedName function="false" hidden="false" localSheetId="28" name="ОборотДебет" vbProcedure="false">'[1]оборотная ведомость тмц'!#ref!</definedName>
    <definedName function="false" hidden="false" localSheetId="28" name="ОборотКредит" vbProcedure="false">'[1]оборотная ведомость тмц'!#ref!</definedName>
    <definedName function="false" hidden="false" localSheetId="28" name="ОстатокКонец" vbProcedure="false">'[1]оборотная ведомость тмц'!#ref!</definedName>
    <definedName function="false" hidden="false" localSheetId="28" name="ОстатокНачало" vbProcedure="false">'[1]оборотная ведомость тмц'!#ref!</definedName>
    <definedName function="false" hidden="false" localSheetId="28" name="ОстатСтоим" vbProcedure="false">'[1]оборотная ведомость тмц'!#ref!</definedName>
    <definedName function="false" hidden="false" localSheetId="28" name="ПартияДата" vbProcedure="false">'[1]оборотная ведомость тмц'!#ref!</definedName>
    <definedName function="false" hidden="false" localSheetId="28" name="пмарароеплршд" vbProcedure="false">'[1]оборотная ведомость тмц'!#ref!</definedName>
    <definedName function="false" hidden="false" localSheetId="28" name="СчетМол" vbProcedure="false">'[1]оборотная ведомость тмц'!#ref!</definedName>
    <definedName function="false" hidden="false" localSheetId="29" name="Cxtn" vbProcedure="false">'[1]оборотная ведомость тмц'!#ref!</definedName>
    <definedName function="false" hidden="false" localSheetId="29" name="none" vbProcedure="false">'[1]оборотная ведомость тмц'!#ref!</definedName>
    <definedName function="false" hidden="false" localSheetId="29" name="_1" vbProcedure="false">'[1]оборотная ведомость тмц'!#ref!</definedName>
    <definedName function="false" hidden="false" localSheetId="29" name="_11111" vbProcedure="false">'[1]оборотная ведомость тмц'!#ref!</definedName>
    <definedName function="false" hidden="false" localSheetId="29" name="_2" vbProcedure="false">'[1]оборотная ведомость тмц'!#ref!</definedName>
    <definedName function="false" hidden="false" localSheetId="29" name="_3" vbProcedure="false">'[1]оборотная ведомость тмц'!#ref!</definedName>
    <definedName function="false" hidden="false" localSheetId="29" name="_5" vbProcedure="false">'[1]оборотная ведомость тмц'!#ref!</definedName>
    <definedName function="false" hidden="false" localSheetId="29" name="_5апр" vbProcedure="false">'[1]оборотная ведомость тмц'!#ref!</definedName>
    <definedName function="false" hidden="false" localSheetId="29" name="_asd1" vbProcedure="false">'[1]оборотная ведомость тмц'!#ref!</definedName>
    <definedName function="false" hidden="false" localSheetId="29" name="___asd1" vbProcedure="false">'[1]оборотная ведомость тмц'!#ref!</definedName>
    <definedName function="false" hidden="false" localSheetId="29" name="__________" vbProcedure="false">'[1]оборотная ведомость тмц'!#ref!</definedName>
    <definedName function="false" hidden="false" localSheetId="29" name="_КолКредит" vbProcedure="false">'[1]оборотная ведомость тмц'!#ref!</definedName>
    <definedName function="false" hidden="false" localSheetId="29" name="Валюта" vbProcedure="false">'[1]оборотная ведомость тмц'!#ref!</definedName>
    <definedName function="false" hidden="false" localSheetId="29" name="Всего" vbProcedure="false">'[1]оборотная ведомость тмц'!#ref!</definedName>
    <definedName function="false" hidden="false" localSheetId="29" name="ДатаЭкспл" vbProcedure="false">'[1]оборотная ведомость тмц'!#ref!</definedName>
    <definedName function="false" hidden="false" localSheetId="29" name="Износ" vbProcedure="false">'[1]оборотная ведомость тмц'!#ref!</definedName>
    <definedName function="false" hidden="false" localSheetId="29" name="ИтогКолНачало" vbProcedure="false">'[1]оборотная ведомость тмц'!#ref!</definedName>
    <definedName function="false" hidden="false" localSheetId="29" name="ИтогОборотДебет" vbProcedure="false">'[1]оборотная ведомость тмц'!#ref!</definedName>
    <definedName function="false" hidden="false" localSheetId="29" name="ИтогОборотКредит" vbProcedure="false">'[1]оборотная ведомость тмц'!#ref!</definedName>
    <definedName function="false" hidden="false" localSheetId="29" name="ИтогоИзнос" vbProcedure="false">'[1]оборотная ведомость тмц'!#ref!</definedName>
    <definedName function="false" hidden="false" localSheetId="29" name="ИтогоПо" vbProcedure="false">'[1]оборотная ведомость тмц'!#ref!</definedName>
    <definedName function="false" hidden="false" localSheetId="29" name="ИтогОстатокКонец" vbProcedure="false">'[1]оборотная ведомость тмц'!#ref!</definedName>
    <definedName function="false" hidden="false" localSheetId="29" name="ИтогОстатокНачало" vbProcedure="false">'[1]оборотная ведомость тмц'!#ref!</definedName>
    <definedName function="false" hidden="false" localSheetId="29" name="ИтогОстСт" vbProcedure="false">'[1]оборотная ведомость тмц'!#ref!</definedName>
    <definedName function="false" hidden="false" localSheetId="29" name="КолДебет" vbProcedure="false">'[1]оборотная ведомость тмц'!#ref!</definedName>
    <definedName function="false" hidden="false" localSheetId="29" name="КолКонец" vbProcedure="false">'[1]оборотная ведомость тмц'!#ref!</definedName>
    <definedName function="false" hidden="false" localSheetId="29" name="КолКредит" vbProcedure="false">'[1]оборотная ведомость тмц'!#ref!</definedName>
    <definedName function="false" hidden="false" localSheetId="29" name="КолНачало" vbProcedure="false">'[1]оборотная ведомость тмц'!#ref!</definedName>
    <definedName function="false" hidden="false" localSheetId="29" name="Номенклатура" vbProcedure="false">'[1]оборотная ведомость тмц'!#ref!</definedName>
    <definedName function="false" hidden="false" localSheetId="29" name="Номенклатура1" vbProcedure="false">'[1]оборотная ведомость тмц'!#ref!</definedName>
    <definedName function="false" hidden="false" localSheetId="29" name="Номер1" vbProcedure="false">'[1]оборотная ведомость тмц'!#ref!</definedName>
    <definedName function="false" hidden="false" localSheetId="29" name="о" vbProcedure="false">'[1]оборотная ведомость тмц'!#ref!</definedName>
    <definedName function="false" hidden="false" localSheetId="29" name="ОборотДебет" vbProcedure="false">'[1]оборотная ведомость тмц'!#ref!</definedName>
    <definedName function="false" hidden="false" localSheetId="29" name="ОборотКредит" vbProcedure="false">'[1]оборотная ведомость тмц'!#ref!</definedName>
    <definedName function="false" hidden="false" localSheetId="29" name="ОстатокКонец" vbProcedure="false">'[1]оборотная ведомость тмц'!#ref!</definedName>
    <definedName function="false" hidden="false" localSheetId="29" name="ОстатокНачало" vbProcedure="false">'[1]оборотная ведомость тмц'!#ref!</definedName>
    <definedName function="false" hidden="false" localSheetId="29" name="ОстатСтоим" vbProcedure="false">'[1]оборотная ведомость тмц'!#ref!</definedName>
    <definedName function="false" hidden="false" localSheetId="29" name="ПартияДата" vbProcedure="false">'[1]оборотная ведомость тмц'!#ref!</definedName>
    <definedName function="false" hidden="false" localSheetId="29" name="пмарароеплршд" vbProcedure="false">'[1]оборотная ведомость тмц'!#ref!</definedName>
    <definedName function="false" hidden="false" localSheetId="29" name="СчетМол" vbProcedure="false">'[1]оборотная ведомость тмц'!#ref!</definedName>
    <definedName function="false" hidden="false" localSheetId="30" name="Cxtn" vbProcedure="false">'[1]оборотная ведомость тмц'!#ref!</definedName>
    <definedName function="false" hidden="false" localSheetId="30" name="none" vbProcedure="false">'[1]оборотная ведомость тмц'!#ref!</definedName>
    <definedName function="false" hidden="false" localSheetId="30" name="_1" vbProcedure="false">'[1]оборотная ведомость тмц'!#ref!</definedName>
    <definedName function="false" hidden="false" localSheetId="30" name="_11111" vbProcedure="false">'[1]оборотная ведомость тмц'!#ref!</definedName>
    <definedName function="false" hidden="false" localSheetId="30" name="_2" vbProcedure="false">'[1]оборотная ведомость тмц'!#ref!</definedName>
    <definedName function="false" hidden="false" localSheetId="30" name="_3" vbProcedure="false">'[1]оборотная ведомость тмц'!#ref!</definedName>
    <definedName function="false" hidden="false" localSheetId="30" name="_5" vbProcedure="false">'[1]оборотная ведомость тмц'!#ref!</definedName>
    <definedName function="false" hidden="false" localSheetId="30" name="_5апр" vbProcedure="false">'[1]оборотная ведомость тмц'!#ref!</definedName>
    <definedName function="false" hidden="false" localSheetId="30" name="_asd1" vbProcedure="false">'[1]оборотная ведомость тмц'!#ref!</definedName>
    <definedName function="false" hidden="false" localSheetId="30" name="___asd1" vbProcedure="false">'[1]оборотная ведомость тмц'!#ref!</definedName>
    <definedName function="false" hidden="false" localSheetId="30" name="__________" vbProcedure="false">'[1]оборотная ведомость тмц'!#ref!</definedName>
    <definedName function="false" hidden="false" localSheetId="30" name="_КолКредит" vbProcedure="false">'[1]оборотная ведомость тмц'!#ref!</definedName>
    <definedName function="false" hidden="false" localSheetId="30" name="Валюта" vbProcedure="false">'[1]оборотная ведомость тмц'!#ref!</definedName>
    <definedName function="false" hidden="false" localSheetId="30" name="Всего" vbProcedure="false">'[1]оборотная ведомость тмц'!#ref!</definedName>
    <definedName function="false" hidden="false" localSheetId="30" name="ДатаЭкспл" vbProcedure="false">'[1]оборотная ведомость тмц'!#ref!</definedName>
    <definedName function="false" hidden="false" localSheetId="30" name="Износ" vbProcedure="false">'[1]оборотная ведомость тмц'!#ref!</definedName>
    <definedName function="false" hidden="false" localSheetId="30" name="ИтогКолНачало" vbProcedure="false">'[1]оборотная ведомость тмц'!#ref!</definedName>
    <definedName function="false" hidden="false" localSheetId="30" name="ИтогОборотДебет" vbProcedure="false">'[1]оборотная ведомость тмц'!#ref!</definedName>
    <definedName function="false" hidden="false" localSheetId="30" name="ИтогОборотКредит" vbProcedure="false">'[1]оборотная ведомость тмц'!#ref!</definedName>
    <definedName function="false" hidden="false" localSheetId="30" name="ИтогоИзнос" vbProcedure="false">'[1]оборотная ведомость тмц'!#ref!</definedName>
    <definedName function="false" hidden="false" localSheetId="30" name="ИтогоПо" vbProcedure="false">'[1]оборотная ведомость тмц'!#ref!</definedName>
    <definedName function="false" hidden="false" localSheetId="30" name="ИтогОстатокКонец" vbProcedure="false">'[1]оборотная ведомость тмц'!#ref!</definedName>
    <definedName function="false" hidden="false" localSheetId="30" name="ИтогОстатокНачало" vbProcedure="false">'[1]оборотная ведомость тмц'!#ref!</definedName>
    <definedName function="false" hidden="false" localSheetId="30" name="ИтогОстСт" vbProcedure="false">'[1]оборотная ведомость тмц'!#ref!</definedName>
    <definedName function="false" hidden="false" localSheetId="30" name="КолДебет" vbProcedure="false">'[1]оборотная ведомость тмц'!#ref!</definedName>
    <definedName function="false" hidden="false" localSheetId="30" name="КолКонец" vbProcedure="false">'[1]оборотная ведомость тмц'!#ref!</definedName>
    <definedName function="false" hidden="false" localSheetId="30" name="КолКредит" vbProcedure="false">'[1]оборотная ведомость тмц'!#ref!</definedName>
    <definedName function="false" hidden="false" localSheetId="30" name="КолНачало" vbProcedure="false">'[1]оборотная ведомость тмц'!#ref!</definedName>
    <definedName function="false" hidden="false" localSheetId="30" name="Номенклатура" vbProcedure="false">'[1]оборотная ведомость тмц'!#ref!</definedName>
    <definedName function="false" hidden="false" localSheetId="30" name="Номенклатура1" vbProcedure="false">'[1]оборотная ведомость тмц'!#ref!</definedName>
    <definedName function="false" hidden="false" localSheetId="30" name="Номер1" vbProcedure="false">'[1]оборотная ведомость тмц'!#ref!</definedName>
    <definedName function="false" hidden="false" localSheetId="30" name="о" vbProcedure="false">'[1]оборотная ведомость тмц'!#ref!</definedName>
    <definedName function="false" hidden="false" localSheetId="30" name="ОборотДебет" vbProcedure="false">'[1]оборотная ведомость тмц'!#ref!</definedName>
    <definedName function="false" hidden="false" localSheetId="30" name="ОборотКредит" vbProcedure="false">'[1]оборотная ведомость тмц'!#ref!</definedName>
    <definedName function="false" hidden="false" localSheetId="30" name="ОстатокКонец" vbProcedure="false">'[1]оборотная ведомость тмц'!#ref!</definedName>
    <definedName function="false" hidden="false" localSheetId="30" name="ОстатокНачало" vbProcedure="false">'[1]оборотная ведомость тмц'!#ref!</definedName>
    <definedName function="false" hidden="false" localSheetId="30" name="ОстатСтоим" vbProcedure="false">'[1]оборотная ведомость тмц'!#ref!</definedName>
    <definedName function="false" hidden="false" localSheetId="30" name="ПартияДата" vbProcedure="false">'[1]оборотная ведомость тмц'!#ref!</definedName>
    <definedName function="false" hidden="false" localSheetId="30" name="пмарароеплршд" vbProcedure="false">'[1]оборотная ведомость тмц'!#ref!</definedName>
    <definedName function="false" hidden="false" localSheetId="30" name="СчетМол" vbProcedure="false">'[1]оборотная ведомость тмц'!#ref!</definedName>
    <definedName function="false" hidden="false" localSheetId="31" name="Cxtn" vbProcedure="false">'[1]оборотная ведомость тмц'!#ref!</definedName>
    <definedName function="false" hidden="false" localSheetId="31" name="none" vbProcedure="false">'[1]оборотная ведомость тмц'!#ref!</definedName>
    <definedName function="false" hidden="false" localSheetId="31" name="_11111" vbProcedure="false">'[1]оборотная ведомость тмц'!#ref!</definedName>
    <definedName function="false" hidden="false" localSheetId="31" name="_asd1" vbProcedure="false">'[1]оборотная ведомость тмц'!#ref!</definedName>
    <definedName function="false" hidden="false" localSheetId="31" name="___asd1" vbProcedure="false">'[1]оборотная ведомость тмц'!#ref!</definedName>
    <definedName function="false" hidden="false" localSheetId="31" name="Валюта" vbProcedure="false">'[1]оборотная ведомость тмц'!#ref!</definedName>
    <definedName function="false" hidden="false" localSheetId="31" name="Всего" vbProcedure="false">'[1]оборотная ведомость тмц'!#ref!</definedName>
    <definedName function="false" hidden="false" localSheetId="31" name="ДатаЭкспл" vbProcedure="false">'[1]оборотная ведомость тмц'!#ref!</definedName>
    <definedName function="false" hidden="false" localSheetId="31" name="Износ" vbProcedure="false">'[1]оборотная ведомость тмц'!#ref!</definedName>
    <definedName function="false" hidden="false" localSheetId="31" name="ИтогКолНачало" vbProcedure="false">'[1]оборотная ведомость тмц'!#ref!</definedName>
    <definedName function="false" hidden="false" localSheetId="31" name="ИтогОборотДебет" vbProcedure="false">'[1]оборотная ведомость тмц'!#ref!</definedName>
    <definedName function="false" hidden="false" localSheetId="31" name="ИтогОборотКредит" vbProcedure="false">'[1]оборотная ведомость тмц'!#ref!</definedName>
    <definedName function="false" hidden="false" localSheetId="31" name="ИтогоИзнос" vbProcedure="false">'[1]оборотная ведомость тмц'!#ref!</definedName>
    <definedName function="false" hidden="false" localSheetId="31" name="ИтогоПо" vbProcedure="false">'[1]оборотная ведомость тмц'!#ref!</definedName>
    <definedName function="false" hidden="false" localSheetId="31" name="ИтогОстатокКонец" vbProcedure="false">'[1]оборотная ведомость тмц'!#ref!</definedName>
    <definedName function="false" hidden="false" localSheetId="31" name="ИтогОстатокНачало" vbProcedure="false">'[1]оборотная ведомость тмц'!#ref!</definedName>
    <definedName function="false" hidden="false" localSheetId="31" name="ИтогОстСт" vbProcedure="false">'[1]оборотная ведомость тмц'!#ref!</definedName>
    <definedName function="false" hidden="false" localSheetId="31" name="КолДебет" vbProcedure="false">'[1]оборотная ведомость тмц'!#ref!</definedName>
    <definedName function="false" hidden="false" localSheetId="31" name="КолКонец" vbProcedure="false">'[1]оборотная ведомость тмц'!#ref!</definedName>
    <definedName function="false" hidden="false" localSheetId="31" name="КолКредит" vbProcedure="false">'[1]оборотная ведомость тмц'!#ref!</definedName>
    <definedName function="false" hidden="false" localSheetId="31" name="КолНачало" vbProcedure="false">'[1]оборотная ведомость тмц'!#ref!</definedName>
    <definedName function="false" hidden="false" localSheetId="31" name="Номенклатура" vbProcedure="false">'[1]оборотная ведомость тмц'!#ref!</definedName>
    <definedName function="false" hidden="false" localSheetId="31" name="Номер1" vbProcedure="false">'[1]оборотная ведомость тмц'!#ref!</definedName>
    <definedName function="false" hidden="false" localSheetId="31" name="о" vbProcedure="false">'[1]оборотная ведомость тмц'!#ref!</definedName>
    <definedName function="false" hidden="false" localSheetId="31" name="ОборотДебет" vbProcedure="false">'[1]оборотная ведомость тмц'!#ref!</definedName>
    <definedName function="false" hidden="false" localSheetId="31" name="ОборотКредит" vbProcedure="false">'[1]оборотная ведомость тмц'!#ref!</definedName>
    <definedName function="false" hidden="false" localSheetId="31" name="ОстатокКонец" vbProcedure="false">'[1]оборотная ведомость тмц'!#ref!</definedName>
    <definedName function="false" hidden="false" localSheetId="31" name="ОстатокНачало" vbProcedure="false">'[1]оборотная ведомость тмц'!#ref!</definedName>
    <definedName function="false" hidden="false" localSheetId="31" name="ОстатСтоим" vbProcedure="false">'[1]оборотная ведомость тмц'!#ref!</definedName>
    <definedName function="false" hidden="false" localSheetId="31" name="ПартияДата" vbProcedure="false">'[1]оборотная ведомость тмц'!#ref!</definedName>
    <definedName function="false" hidden="false" localSheetId="31" name="СчетМол" vbProcedure="false">'[1]оборотная ведомость тмц'!#ref!</definedName>
    <definedName function="false" hidden="false" localSheetId="32" name="Cxtn" vbProcedure="false">'[1]оборотная ведомость тмц'!#ref!</definedName>
    <definedName function="false" hidden="false" localSheetId="32" name="none" vbProcedure="false">'[1]оборотная ведомость тмц'!#ref!</definedName>
    <definedName function="false" hidden="false" localSheetId="32" name="_1" vbProcedure="false">'[1]оборотная ведомость тмц'!#ref!</definedName>
    <definedName function="false" hidden="false" localSheetId="32" name="_11111" vbProcedure="false">'[1]оборотная ведомость тмц'!#ref!</definedName>
    <definedName function="false" hidden="false" localSheetId="32" name="_2" vbProcedure="false">'[1]оборотная ведомость тмц'!#ref!</definedName>
    <definedName function="false" hidden="false" localSheetId="32" name="_3" vbProcedure="false">'[1]оборотная ведомость тмц'!#ref!</definedName>
    <definedName function="false" hidden="false" localSheetId="32" name="_5" vbProcedure="false">'[1]оборотная ведомость тмц'!#ref!</definedName>
    <definedName function="false" hidden="false" localSheetId="32" name="_5апр" vbProcedure="false">'[1]оборотная ведомость тмц'!#ref!</definedName>
    <definedName function="false" hidden="false" localSheetId="32" name="_asd1" vbProcedure="false">'[1]оборотная ведомость тмц'!#ref!</definedName>
    <definedName function="false" hidden="false" localSheetId="32" name="___asd1" vbProcedure="false">'[1]оборотная ведомость тмц'!#ref!</definedName>
    <definedName function="false" hidden="false" localSheetId="32" name="__________" vbProcedure="false">'[1]оборотная ведомость тмц'!#ref!</definedName>
    <definedName function="false" hidden="false" localSheetId="32" name="_КолКредит" vbProcedure="false">'[1]оборотная ведомость тмц'!#ref!</definedName>
    <definedName function="false" hidden="false" localSheetId="32" name="Валюта" vbProcedure="false">'[1]оборотная ведомость тмц'!#ref!</definedName>
    <definedName function="false" hidden="false" localSheetId="32" name="Всего" vbProcedure="false">'[1]оборотная ведомость тмц'!#ref!</definedName>
    <definedName function="false" hidden="false" localSheetId="32" name="ДатаЭкспл" vbProcedure="false">'[1]оборотная ведомость тмц'!#ref!</definedName>
    <definedName function="false" hidden="false" localSheetId="32" name="Износ" vbProcedure="false">'[1]оборотная ведомость тмц'!#ref!</definedName>
    <definedName function="false" hidden="false" localSheetId="32" name="ИтогКолНачало" vbProcedure="false">'[1]оборотная ведомость тмц'!#ref!</definedName>
    <definedName function="false" hidden="false" localSheetId="32" name="ИтогОборотДебет" vbProcedure="false">'[1]оборотная ведомость тмц'!#ref!</definedName>
    <definedName function="false" hidden="false" localSheetId="32" name="ИтогОборотКредит" vbProcedure="false">'[1]оборотная ведомость тмц'!#ref!</definedName>
    <definedName function="false" hidden="false" localSheetId="32" name="ИтогоИзнос" vbProcedure="false">'[1]оборотная ведомость тмц'!#ref!</definedName>
    <definedName function="false" hidden="false" localSheetId="32" name="ИтогоПо" vbProcedure="false">'[1]оборотная ведомость тмц'!#ref!</definedName>
    <definedName function="false" hidden="false" localSheetId="32" name="ИтогОстатокКонец" vbProcedure="false">'[1]оборотная ведомость тмц'!#ref!</definedName>
    <definedName function="false" hidden="false" localSheetId="32" name="ИтогОстатокНачало" vbProcedure="false">'[1]оборотная ведомость тмц'!#ref!</definedName>
    <definedName function="false" hidden="false" localSheetId="32" name="ИтогОстСт" vbProcedure="false">'[1]оборотная ведомость тмц'!#ref!</definedName>
    <definedName function="false" hidden="false" localSheetId="32" name="КолДебет" vbProcedure="false">'[1]оборотная ведомость тмц'!#ref!</definedName>
    <definedName function="false" hidden="false" localSheetId="32" name="КолКонец" vbProcedure="false">'[1]оборотная ведомость тмц'!#ref!</definedName>
    <definedName function="false" hidden="false" localSheetId="32" name="КолКредит" vbProcedure="false">'[1]оборотная ведомость тмц'!#ref!</definedName>
    <definedName function="false" hidden="false" localSheetId="32" name="КолНачало" vbProcedure="false">'[1]оборотная ведомость тмц'!#ref!</definedName>
    <definedName function="false" hidden="false" localSheetId="32" name="Номенклатура" vbProcedure="false">'[1]оборотная ведомость тмц'!#ref!</definedName>
    <definedName function="false" hidden="false" localSheetId="32" name="Номенклатура1" vbProcedure="false">'[1]оборотная ведомость тмц'!#ref!</definedName>
    <definedName function="false" hidden="false" localSheetId="32" name="Номер1" vbProcedure="false">'[1]оборотная ведомость тмц'!#ref!</definedName>
    <definedName function="false" hidden="false" localSheetId="32" name="о" vbProcedure="false">'[1]оборотная ведомость тмц'!#ref!</definedName>
    <definedName function="false" hidden="false" localSheetId="32" name="ОборотДебет" vbProcedure="false">'[1]оборотная ведомость тмц'!#ref!</definedName>
    <definedName function="false" hidden="false" localSheetId="32" name="ОборотКредит" vbProcedure="false">'[1]оборотная ведомость тмц'!#ref!</definedName>
    <definedName function="false" hidden="false" localSheetId="32" name="ОстатокКонец" vbProcedure="false">'[1]оборотная ведомость тмц'!#ref!</definedName>
    <definedName function="false" hidden="false" localSheetId="32" name="ОстатокНачало" vbProcedure="false">'[1]оборотная ведомость тмц'!#ref!</definedName>
    <definedName function="false" hidden="false" localSheetId="32" name="ОстатСтоим" vbProcedure="false">'[1]оборотная ведомость тмц'!#ref!</definedName>
    <definedName function="false" hidden="false" localSheetId="32" name="ПартияДата" vbProcedure="false">'[1]оборотная ведомость тмц'!#ref!</definedName>
    <definedName function="false" hidden="false" localSheetId="32" name="пмарароеплршд" vbProcedure="false">'[1]оборотная ведомость тмц'!#ref!</definedName>
    <definedName function="false" hidden="false" localSheetId="32" name="СчетМол" vbProcedure="false">'[1]оборотная ведомость тмц'!#ref!</definedName>
    <definedName function="false" hidden="false" localSheetId="33" name="Cxtn" vbProcedure="false">'[1]оборотная ведомость тмц'!#ref!</definedName>
    <definedName function="false" hidden="false" localSheetId="33" name="none" vbProcedure="false">'[1]оборотная ведомость тмц'!#ref!</definedName>
    <definedName function="false" hidden="false" localSheetId="33" name="_1" vbProcedure="false">'[1]оборотная ведомость тмц'!#ref!</definedName>
    <definedName function="false" hidden="false" localSheetId="33" name="_11111" vbProcedure="false">'[1]оборотная ведомость тмц'!#ref!</definedName>
    <definedName function="false" hidden="false" localSheetId="33" name="_2" vbProcedure="false">'[1]оборотная ведомость тмц'!#ref!</definedName>
    <definedName function="false" hidden="false" localSheetId="33" name="_3" vbProcedure="false">'[1]оборотная ведомость тмц'!#ref!</definedName>
    <definedName function="false" hidden="false" localSheetId="33" name="_5" vbProcedure="false">'[1]оборотная ведомость тмц'!#ref!</definedName>
    <definedName function="false" hidden="false" localSheetId="33" name="_5апр" vbProcedure="false">'[1]оборотная ведомость тмц'!#ref!</definedName>
    <definedName function="false" hidden="false" localSheetId="33" name="_asd1" vbProcedure="false">'[1]оборотная ведомость тмц'!#ref!</definedName>
    <definedName function="false" hidden="false" localSheetId="33" name="___asd1" vbProcedure="false">'[1]оборотная ведомость тмц'!#ref!</definedName>
    <definedName function="false" hidden="false" localSheetId="33" name="__________" vbProcedure="false">'[1]оборотная ведомость тмц'!#ref!</definedName>
    <definedName function="false" hidden="false" localSheetId="33" name="_КолКредит" vbProcedure="false">'[1]оборотная ведомость тмц'!#ref!</definedName>
    <definedName function="false" hidden="false" localSheetId="33" name="Валюта" vbProcedure="false">'[1]оборотная ведомость тмц'!#ref!</definedName>
    <definedName function="false" hidden="false" localSheetId="33" name="Всего" vbProcedure="false">'[1]оборотная ведомость тмц'!#ref!</definedName>
    <definedName function="false" hidden="false" localSheetId="33" name="ДатаЭкспл" vbProcedure="false">'[1]оборотная ведомость тмц'!#ref!</definedName>
    <definedName function="false" hidden="false" localSheetId="33" name="Износ" vbProcedure="false">'[1]оборотная ведомость тмц'!#ref!</definedName>
    <definedName function="false" hidden="false" localSheetId="33" name="ИтогКолНачало" vbProcedure="false">'[1]оборотная ведомость тмц'!#ref!</definedName>
    <definedName function="false" hidden="false" localSheetId="33" name="ИтогОборотДебет" vbProcedure="false">'[1]оборотная ведомость тмц'!#ref!</definedName>
    <definedName function="false" hidden="false" localSheetId="33" name="ИтогОборотКредит" vbProcedure="false">'[1]оборотная ведомость тмц'!#ref!</definedName>
    <definedName function="false" hidden="false" localSheetId="33" name="ИтогоИзнос" vbProcedure="false">'[1]оборотная ведомость тмц'!#ref!</definedName>
    <definedName function="false" hidden="false" localSheetId="33" name="ИтогоПо" vbProcedure="false">'[1]оборотная ведомость тмц'!#ref!</definedName>
    <definedName function="false" hidden="false" localSheetId="33" name="ИтогОстатокКонец" vbProcedure="false">'[1]оборотная ведомость тмц'!#ref!</definedName>
    <definedName function="false" hidden="false" localSheetId="33" name="ИтогОстатокНачало" vbProcedure="false">'[1]оборотная ведомость тмц'!#ref!</definedName>
    <definedName function="false" hidden="false" localSheetId="33" name="ИтогОстСт" vbProcedure="false">'[1]оборотная ведомость тмц'!#ref!</definedName>
    <definedName function="false" hidden="false" localSheetId="33" name="КолДебет" vbProcedure="false">'[1]оборотная ведомость тмц'!#ref!</definedName>
    <definedName function="false" hidden="false" localSheetId="33" name="КолКонец" vbProcedure="false">'[1]оборотная ведомость тмц'!#ref!</definedName>
    <definedName function="false" hidden="false" localSheetId="33" name="КолКредит" vbProcedure="false">'[1]оборотная ведомость тмц'!#ref!</definedName>
    <definedName function="false" hidden="false" localSheetId="33" name="КолНачало" vbProcedure="false">'[1]оборотная ведомость тмц'!#ref!</definedName>
    <definedName function="false" hidden="false" localSheetId="33" name="Номенклатура" vbProcedure="false">'[1]оборотная ведомость тмц'!#ref!</definedName>
    <definedName function="false" hidden="false" localSheetId="33" name="Номенклатура1" vbProcedure="false">'[1]оборотная ведомость тмц'!#ref!</definedName>
    <definedName function="false" hidden="false" localSheetId="33" name="Номер1" vbProcedure="false">'[1]оборотная ведомость тмц'!#ref!</definedName>
    <definedName function="false" hidden="false" localSheetId="33" name="о" vbProcedure="false">'[1]оборотная ведомость тмц'!#ref!</definedName>
    <definedName function="false" hidden="false" localSheetId="33" name="ОборотДебет" vbProcedure="false">'[1]оборотная ведомость тмц'!#ref!</definedName>
    <definedName function="false" hidden="false" localSheetId="33" name="ОборотКредит" vbProcedure="false">'[1]оборотная ведомость тмц'!#ref!</definedName>
    <definedName function="false" hidden="false" localSheetId="33" name="ОстатокКонец" vbProcedure="false">'[1]оборотная ведомость тмц'!#ref!</definedName>
    <definedName function="false" hidden="false" localSheetId="33" name="ОстатокНачало" vbProcedure="false">'[1]оборотная ведомость тмц'!#ref!</definedName>
    <definedName function="false" hidden="false" localSheetId="33" name="ОстатСтоим" vbProcedure="false">'[1]оборотная ведомость тмц'!#ref!</definedName>
    <definedName function="false" hidden="false" localSheetId="33" name="ПартияДата" vbProcedure="false">'[1]оборотная ведомость тмц'!#ref!</definedName>
    <definedName function="false" hidden="false" localSheetId="33" name="пмарароеплршд" vbProcedure="false">'[1]оборотная ведомость тмц'!#ref!</definedName>
    <definedName function="false" hidden="false" localSheetId="33" name="СчетМол" vbProcedure="false">'[1]оборотная ведомость тмц'!#ref!</definedName>
    <definedName function="false" hidden="false" localSheetId="34" name="Cxtn" vbProcedure="false">'[1]оборотная ведомость тмц'!#ref!</definedName>
    <definedName function="false" hidden="false" localSheetId="34" name="none" vbProcedure="false">'[1]оборотная ведомость тмц'!#ref!</definedName>
    <definedName function="false" hidden="false" localSheetId="34" name="_1" vbProcedure="false">'[1]оборотная ведомость тмц'!#ref!</definedName>
    <definedName function="false" hidden="false" localSheetId="34" name="_11111" vbProcedure="false">'[1]оборотная ведомость тмц'!#ref!</definedName>
    <definedName function="false" hidden="false" localSheetId="34" name="_2" vbProcedure="false">'[1]оборотная ведомость тмц'!#ref!</definedName>
    <definedName function="false" hidden="false" localSheetId="34" name="_3" vbProcedure="false">'[1]оборотная ведомость тмц'!#ref!</definedName>
    <definedName function="false" hidden="false" localSheetId="34" name="_5" vbProcedure="false">'[1]оборотная ведомость тмц'!#ref!</definedName>
    <definedName function="false" hidden="false" localSheetId="34" name="_5апр" vbProcedure="false">'[1]оборотная ведомость тмц'!#ref!</definedName>
    <definedName function="false" hidden="false" localSheetId="34" name="_asd1" vbProcedure="false">'[1]оборотная ведомость тмц'!#ref!</definedName>
    <definedName function="false" hidden="false" localSheetId="34" name="___asd1" vbProcedure="false">'[1]оборотная ведомость тмц'!#ref!</definedName>
    <definedName function="false" hidden="false" localSheetId="34" name="__________" vbProcedure="false">'[1]оборотная ведомость тмц'!#ref!</definedName>
    <definedName function="false" hidden="false" localSheetId="34" name="_КолКредит" vbProcedure="false">'[1]оборотная ведомость тмц'!#ref!</definedName>
    <definedName function="false" hidden="false" localSheetId="34" name="Валюта" vbProcedure="false">'[1]оборотная ведомость тмц'!#ref!</definedName>
    <definedName function="false" hidden="false" localSheetId="34" name="Всего" vbProcedure="false">'[1]оборотная ведомость тмц'!#ref!</definedName>
    <definedName function="false" hidden="false" localSheetId="34" name="ДатаЭкспл" vbProcedure="false">'[1]оборотная ведомость тмц'!#ref!</definedName>
    <definedName function="false" hidden="false" localSheetId="34" name="Износ" vbProcedure="false">'[1]оборотная ведомость тмц'!#ref!</definedName>
    <definedName function="false" hidden="false" localSheetId="34" name="ИтогКолНачало" vbProcedure="false">'[1]оборотная ведомость тмц'!#ref!</definedName>
    <definedName function="false" hidden="false" localSheetId="34" name="ИтогОборотДебет" vbProcedure="false">'[1]оборотная ведомость тмц'!#ref!</definedName>
    <definedName function="false" hidden="false" localSheetId="34" name="ИтогОборотКредит" vbProcedure="false">'[1]оборотная ведомость тмц'!#ref!</definedName>
    <definedName function="false" hidden="false" localSheetId="34" name="ИтогоИзнос" vbProcedure="false">'[1]оборотная ведомость тмц'!#ref!</definedName>
    <definedName function="false" hidden="false" localSheetId="34" name="ИтогоПо" vbProcedure="false">'[1]оборотная ведомость тмц'!#ref!</definedName>
    <definedName function="false" hidden="false" localSheetId="34" name="ИтогОстатокКонец" vbProcedure="false">'[1]оборотная ведомость тмц'!#ref!</definedName>
    <definedName function="false" hidden="false" localSheetId="34" name="ИтогОстатокНачало" vbProcedure="false">'[1]оборотная ведомость тмц'!#ref!</definedName>
    <definedName function="false" hidden="false" localSheetId="34" name="ИтогОстСт" vbProcedure="false">'[1]оборотная ведомость тмц'!#ref!</definedName>
    <definedName function="false" hidden="false" localSheetId="34" name="КолДебет" vbProcedure="false">'[1]оборотная ведомость тмц'!#ref!</definedName>
    <definedName function="false" hidden="false" localSheetId="34" name="КолКонец" vbProcedure="false">'[1]оборотная ведомость тмц'!#ref!</definedName>
    <definedName function="false" hidden="false" localSheetId="34" name="КолКредит" vbProcedure="false">'[1]оборотная ведомость тмц'!#ref!</definedName>
    <definedName function="false" hidden="false" localSheetId="34" name="КолНачало" vbProcedure="false">'[1]оборотная ведомость тмц'!#ref!</definedName>
    <definedName function="false" hidden="false" localSheetId="34" name="Номенклатура" vbProcedure="false">'[1]оборотная ведомость тмц'!#ref!</definedName>
    <definedName function="false" hidden="false" localSheetId="34" name="Номенклатура1" vbProcedure="false">'[1]оборотная ведомость тмц'!#ref!</definedName>
    <definedName function="false" hidden="false" localSheetId="34" name="Номер1" vbProcedure="false">'[1]оборотная ведомость тмц'!#ref!</definedName>
    <definedName function="false" hidden="false" localSheetId="34" name="о" vbProcedure="false">'[1]оборотная ведомость тмц'!#ref!</definedName>
    <definedName function="false" hidden="false" localSheetId="34" name="ОборотДебет" vbProcedure="false">'[1]оборотная ведомость тмц'!#ref!</definedName>
    <definedName function="false" hidden="false" localSheetId="34" name="ОборотКредит" vbProcedure="false">'[1]оборотная ведомость тмц'!#ref!</definedName>
    <definedName function="false" hidden="false" localSheetId="34" name="ОстатокКонец" vbProcedure="false">'[1]оборотная ведомость тмц'!#ref!</definedName>
    <definedName function="false" hidden="false" localSheetId="34" name="ОстатокНачало" vbProcedure="false">'[1]оборотная ведомость тмц'!#ref!</definedName>
    <definedName function="false" hidden="false" localSheetId="34" name="ОстатСтоим" vbProcedure="false">'[1]оборотная ведомость тмц'!#ref!</definedName>
    <definedName function="false" hidden="false" localSheetId="34" name="ПартияДата" vbProcedure="false">'[1]оборотная ведомость тмц'!#ref!</definedName>
    <definedName function="false" hidden="false" localSheetId="34" name="пмарароеплршд" vbProcedure="false">'[1]оборотная ведомость тмц'!#ref!</definedName>
    <definedName function="false" hidden="false" localSheetId="34" name="СчетМол" vbProcedure="false">'[1]оборотная ведомость тмц'!#ref!</definedName>
    <definedName function="false" hidden="false" localSheetId="35" name="Cxtn" vbProcedure="false">'[1]оборотная ведомость тмц'!#ref!</definedName>
    <definedName function="false" hidden="false" localSheetId="35" name="none" vbProcedure="false">'[1]оборотная ведомость тмц'!#ref!</definedName>
    <definedName function="false" hidden="false" localSheetId="35" name="_1" vbProcedure="false">'[1]оборотная ведомость тмц'!#ref!</definedName>
    <definedName function="false" hidden="false" localSheetId="35" name="_11111" vbProcedure="false">'[1]оборотная ведомость тмц'!#ref!</definedName>
    <definedName function="false" hidden="false" localSheetId="35" name="_2" vbProcedure="false">'[1]оборотная ведомость тмц'!#ref!</definedName>
    <definedName function="false" hidden="false" localSheetId="35" name="_3" vbProcedure="false">'[1]оборотная ведомость тмц'!#ref!</definedName>
    <definedName function="false" hidden="false" localSheetId="35" name="_5" vbProcedure="false">'[1]оборотная ведомость тмц'!#ref!</definedName>
    <definedName function="false" hidden="false" localSheetId="35" name="_5апр" vbProcedure="false">'[1]оборотная ведомость тмц'!#ref!</definedName>
    <definedName function="false" hidden="false" localSheetId="35" name="_asd1" vbProcedure="false">'[1]оборотная ведомость тмц'!#ref!</definedName>
    <definedName function="false" hidden="false" localSheetId="35" name="___asd1" vbProcedure="false">'[1]оборотная ведомость тмц'!#ref!</definedName>
    <definedName function="false" hidden="false" localSheetId="35" name="__________" vbProcedure="false">'[1]оборотная ведомость тмц'!#ref!</definedName>
    <definedName function="false" hidden="false" localSheetId="35" name="_КолКредит" vbProcedure="false">'[1]оборотная ведомость тмц'!#ref!</definedName>
    <definedName function="false" hidden="false" localSheetId="35" name="Валюта" vbProcedure="false">'[1]оборотная ведомость тмц'!#ref!</definedName>
    <definedName function="false" hidden="false" localSheetId="35" name="Всего" vbProcedure="false">'[1]оборотная ведомость тмц'!#ref!</definedName>
    <definedName function="false" hidden="false" localSheetId="35" name="ДатаЭкспл" vbProcedure="false">'[1]оборотная ведомость тмц'!#ref!</definedName>
    <definedName function="false" hidden="false" localSheetId="35" name="Износ" vbProcedure="false">'[1]оборотная ведомость тмц'!#ref!</definedName>
    <definedName function="false" hidden="false" localSheetId="35" name="ИтогКолНачало" vbProcedure="false">'[1]оборотная ведомость тмц'!#ref!</definedName>
    <definedName function="false" hidden="false" localSheetId="35" name="ИтогОборотДебет" vbProcedure="false">'[1]оборотная ведомость тмц'!#ref!</definedName>
    <definedName function="false" hidden="false" localSheetId="35" name="ИтогОборотКредит" vbProcedure="false">'[1]оборотная ведомость тмц'!#ref!</definedName>
    <definedName function="false" hidden="false" localSheetId="35" name="ИтогоИзнос" vbProcedure="false">'[1]оборотная ведомость тмц'!#ref!</definedName>
    <definedName function="false" hidden="false" localSheetId="35" name="ИтогоПо" vbProcedure="false">'[1]оборотная ведомость тмц'!#ref!</definedName>
    <definedName function="false" hidden="false" localSheetId="35" name="ИтогОстатокКонец" vbProcedure="false">'[1]оборотная ведомость тмц'!#ref!</definedName>
    <definedName function="false" hidden="false" localSheetId="35" name="ИтогОстатокНачало" vbProcedure="false">'[1]оборотная ведомость тмц'!#ref!</definedName>
    <definedName function="false" hidden="false" localSheetId="35" name="ИтогОстСт" vbProcedure="false">'[1]оборотная ведомость тмц'!#ref!</definedName>
    <definedName function="false" hidden="false" localSheetId="35" name="КолДебет" vbProcedure="false">'[1]оборотная ведомость тмц'!#ref!</definedName>
    <definedName function="false" hidden="false" localSheetId="35" name="КолКонец" vbProcedure="false">'[1]оборотная ведомость тмц'!#ref!</definedName>
    <definedName function="false" hidden="false" localSheetId="35" name="КолКредит" vbProcedure="false">'[1]оборотная ведомость тмц'!#ref!</definedName>
    <definedName function="false" hidden="false" localSheetId="35" name="КолНачало" vbProcedure="false">'[1]оборотная ведомость тмц'!#ref!</definedName>
    <definedName function="false" hidden="false" localSheetId="35" name="Номенклатура" vbProcedure="false">'[1]оборотная ведомость тмц'!#ref!</definedName>
    <definedName function="false" hidden="false" localSheetId="35" name="Номенклатура1" vbProcedure="false">'[1]оборотная ведомость тмц'!#ref!</definedName>
    <definedName function="false" hidden="false" localSheetId="35" name="Номер1" vbProcedure="false">'[1]оборотная ведомость тмц'!#ref!</definedName>
    <definedName function="false" hidden="false" localSheetId="35" name="о" vbProcedure="false">'[1]оборотная ведомость тмц'!#ref!</definedName>
    <definedName function="false" hidden="false" localSheetId="35" name="ОборотДебет" vbProcedure="false">'[1]оборотная ведомость тмц'!#ref!</definedName>
    <definedName function="false" hidden="false" localSheetId="35" name="ОборотКредит" vbProcedure="false">'[1]оборотная ведомость тмц'!#ref!</definedName>
    <definedName function="false" hidden="false" localSheetId="35" name="ОстатокКонец" vbProcedure="false">'[1]оборотная ведомость тмц'!#ref!</definedName>
    <definedName function="false" hidden="false" localSheetId="35" name="ОстатокНачало" vbProcedure="false">'[1]оборотная ведомость тмц'!#ref!</definedName>
    <definedName function="false" hidden="false" localSheetId="35" name="ОстатСтоим" vbProcedure="false">'[1]оборотная ведомость тмц'!#ref!</definedName>
    <definedName function="false" hidden="false" localSheetId="35" name="ПартияДата" vbProcedure="false">'[1]оборотная ведомость тмц'!#ref!</definedName>
    <definedName function="false" hidden="false" localSheetId="35" name="пмарароеплршд" vbProcedure="false">'[1]оборотная ведомость тмц'!#ref!</definedName>
    <definedName function="false" hidden="false" localSheetId="35" name="СчетМол" vbProcedure="false">'[1]оборотная ведомость тмц'!#ref!</definedName>
    <definedName function="false" hidden="false" localSheetId="36" name="Cxtn" vbProcedure="false">'[1]оборотная ведомость тмц'!#ref!</definedName>
    <definedName function="false" hidden="false" localSheetId="36" name="none" vbProcedure="false">'[1]оборотная ведомость тмц'!#ref!</definedName>
    <definedName function="false" hidden="false" localSheetId="36" name="_1" vbProcedure="false">'[1]оборотная ведомость тмц'!#ref!</definedName>
    <definedName function="false" hidden="false" localSheetId="36" name="_11111" vbProcedure="false">'[1]оборотная ведомость тмц'!#ref!</definedName>
    <definedName function="false" hidden="false" localSheetId="36" name="_2" vbProcedure="false">'[1]оборотная ведомость тмц'!#ref!</definedName>
    <definedName function="false" hidden="false" localSheetId="36" name="_3" vbProcedure="false">'[1]оборотная ведомость тмц'!#ref!</definedName>
    <definedName function="false" hidden="false" localSheetId="36" name="_5" vbProcedure="false">'[1]оборотная ведомость тмц'!#ref!</definedName>
    <definedName function="false" hidden="false" localSheetId="36" name="_5апр" vbProcedure="false">'[1]оборотная ведомость тмц'!#ref!</definedName>
    <definedName function="false" hidden="false" localSheetId="36" name="_asd1" vbProcedure="false">'[1]оборотная ведомость тмц'!#ref!</definedName>
    <definedName function="false" hidden="false" localSheetId="36" name="___asd1" vbProcedure="false">'[1]оборотная ведомость тмц'!#ref!</definedName>
    <definedName function="false" hidden="false" localSheetId="36" name="__________" vbProcedure="false">'[1]оборотная ведомость тмц'!#ref!</definedName>
    <definedName function="false" hidden="false" localSheetId="36" name="_КолКредит" vbProcedure="false">'[1]оборотная ведомость тмц'!#ref!</definedName>
    <definedName function="false" hidden="false" localSheetId="36" name="Валюта" vbProcedure="false">'[1]оборотная ведомость тмц'!#ref!</definedName>
    <definedName function="false" hidden="false" localSheetId="36" name="Всего" vbProcedure="false">'[1]оборотная ведомость тмц'!#ref!</definedName>
    <definedName function="false" hidden="false" localSheetId="36" name="ДатаЭкспл" vbProcedure="false">'[1]оборотная ведомость тмц'!#ref!</definedName>
    <definedName function="false" hidden="false" localSheetId="36" name="Износ" vbProcedure="false">'[1]оборотная ведомость тмц'!#ref!</definedName>
    <definedName function="false" hidden="false" localSheetId="36" name="ИтогКолНачало" vbProcedure="false">'[1]оборотная ведомость тмц'!#ref!</definedName>
    <definedName function="false" hidden="false" localSheetId="36" name="ИтогОборотДебет" vbProcedure="false">'[1]оборотная ведомость тмц'!#ref!</definedName>
    <definedName function="false" hidden="false" localSheetId="36" name="ИтогОборотКредит" vbProcedure="false">'[1]оборотная ведомость тмц'!#ref!</definedName>
    <definedName function="false" hidden="false" localSheetId="36" name="ИтогоИзнос" vbProcedure="false">'[1]оборотная ведомость тмц'!#ref!</definedName>
    <definedName function="false" hidden="false" localSheetId="36" name="ИтогоПо" vbProcedure="false">'[1]оборотная ведомость тмц'!#ref!</definedName>
    <definedName function="false" hidden="false" localSheetId="36" name="ИтогОстатокКонец" vbProcedure="false">'[1]оборотная ведомость тмц'!#ref!</definedName>
    <definedName function="false" hidden="false" localSheetId="36" name="ИтогОстатокНачало" vbProcedure="false">'[1]оборотная ведомость тмц'!#ref!</definedName>
    <definedName function="false" hidden="false" localSheetId="36" name="ИтогОстСт" vbProcedure="false">'[1]оборотная ведомость тмц'!#ref!</definedName>
    <definedName function="false" hidden="false" localSheetId="36" name="КолДебет" vbProcedure="false">'[1]оборотная ведомость тмц'!#ref!</definedName>
    <definedName function="false" hidden="false" localSheetId="36" name="КолКонец" vbProcedure="false">'[1]оборотная ведомость тмц'!#ref!</definedName>
    <definedName function="false" hidden="false" localSheetId="36" name="КолКредит" vbProcedure="false">'[1]оборотная ведомость тмц'!#ref!</definedName>
    <definedName function="false" hidden="false" localSheetId="36" name="КолНачало" vbProcedure="false">'[1]оборотная ведомость тмц'!#ref!</definedName>
    <definedName function="false" hidden="false" localSheetId="36" name="Номенклатура" vbProcedure="false">'[1]оборотная ведомость тмц'!#ref!</definedName>
    <definedName function="false" hidden="false" localSheetId="36" name="Номенклатура1" vbProcedure="false">'[1]оборотная ведомость тмц'!#ref!</definedName>
    <definedName function="false" hidden="false" localSheetId="36" name="Номер1" vbProcedure="false">'[1]оборотная ведомость тмц'!#ref!</definedName>
    <definedName function="false" hidden="false" localSheetId="36" name="о" vbProcedure="false">'[1]оборотная ведомость тмц'!#ref!</definedName>
    <definedName function="false" hidden="false" localSheetId="36" name="ОборотДебет" vbProcedure="false">'[1]оборотная ведомость тмц'!#ref!</definedName>
    <definedName function="false" hidden="false" localSheetId="36" name="ОборотКредит" vbProcedure="false">'[1]оборотная ведомость тмц'!#ref!</definedName>
    <definedName function="false" hidden="false" localSheetId="36" name="ОстатокКонец" vbProcedure="false">'[1]оборотная ведомость тмц'!#ref!</definedName>
    <definedName function="false" hidden="false" localSheetId="36" name="ОстатокНачало" vbProcedure="false">'[1]оборотная ведомость тмц'!#ref!</definedName>
    <definedName function="false" hidden="false" localSheetId="36" name="ОстатСтоим" vbProcedure="false">'[1]оборотная ведомость тмц'!#ref!</definedName>
    <definedName function="false" hidden="false" localSheetId="36" name="ПартияДата" vbProcedure="false">'[1]оборотная ведомость тмц'!#ref!</definedName>
    <definedName function="false" hidden="false" localSheetId="36" name="пмарароеплршд" vbProcedure="false">'[1]оборотная ведомость тмц'!#ref!</definedName>
    <definedName function="false" hidden="false" localSheetId="36" name="СчетМол" vbProcedure="false">'[1]оборотная ведомость тмц'!#ref!</definedName>
    <definedName function="false" hidden="false" localSheetId="37" name="Cxtn" vbProcedure="false">'[1]оборотная ведомость тмц'!#ref!</definedName>
    <definedName function="false" hidden="false" localSheetId="37" name="none" vbProcedure="false">'[1]оборотная ведомость тмц'!#ref!</definedName>
    <definedName function="false" hidden="false" localSheetId="37" name="_1" vbProcedure="false">'[1]оборотная ведомость тмц'!#ref!</definedName>
    <definedName function="false" hidden="false" localSheetId="37" name="_11111" vbProcedure="false">'[1]оборотная ведомость тмц'!#ref!</definedName>
    <definedName function="false" hidden="false" localSheetId="37" name="_2" vbProcedure="false">'[1]оборотная ведомость тмц'!#ref!</definedName>
    <definedName function="false" hidden="false" localSheetId="37" name="_3" vbProcedure="false">'[1]оборотная ведомость тмц'!#ref!</definedName>
    <definedName function="false" hidden="false" localSheetId="37" name="_5" vbProcedure="false">'[1]оборотная ведомость тмц'!#ref!</definedName>
    <definedName function="false" hidden="false" localSheetId="37" name="_5апр" vbProcedure="false">'[1]оборотная ведомость тмц'!#ref!</definedName>
    <definedName function="false" hidden="false" localSheetId="37" name="_asd1" vbProcedure="false">'[1]оборотная ведомость тмц'!#ref!</definedName>
    <definedName function="false" hidden="false" localSheetId="37" name="___asd1" vbProcedure="false">'[1]оборотная ведомость тмц'!#ref!</definedName>
    <definedName function="false" hidden="false" localSheetId="37" name="__________" vbProcedure="false">'[1]оборотная ведомость тмц'!#ref!</definedName>
    <definedName function="false" hidden="false" localSheetId="37" name="_КолКредит" vbProcedure="false">'[1]оборотная ведомость тмц'!#ref!</definedName>
    <definedName function="false" hidden="false" localSheetId="37" name="Валюта" vbProcedure="false">'[1]оборотная ведомость тмц'!#ref!</definedName>
    <definedName function="false" hidden="false" localSheetId="37" name="Всего" vbProcedure="false">'[1]оборотная ведомость тмц'!#ref!</definedName>
    <definedName function="false" hidden="false" localSheetId="37" name="ДатаЭкспл" vbProcedure="false">'[1]оборотная ведомость тмц'!#ref!</definedName>
    <definedName function="false" hidden="false" localSheetId="37" name="Износ" vbProcedure="false">'[1]оборотная ведомость тмц'!#ref!</definedName>
    <definedName function="false" hidden="false" localSheetId="37" name="ИтогКолНачало" vbProcedure="false">'[1]оборотная ведомость тмц'!#ref!</definedName>
    <definedName function="false" hidden="false" localSheetId="37" name="ИтогОборотДебет" vbProcedure="false">'[1]оборотная ведомость тмц'!#ref!</definedName>
    <definedName function="false" hidden="false" localSheetId="37" name="ИтогОборотКредит" vbProcedure="false">'[1]оборотная ведомость тмц'!#ref!</definedName>
    <definedName function="false" hidden="false" localSheetId="37" name="ИтогоИзнос" vbProcedure="false">'[1]оборотная ведомость тмц'!#ref!</definedName>
    <definedName function="false" hidden="false" localSheetId="37" name="ИтогоПо" vbProcedure="false">'[1]оборотная ведомость тмц'!#ref!</definedName>
    <definedName function="false" hidden="false" localSheetId="37" name="ИтогОстатокКонец" vbProcedure="false">'[1]оборотная ведомость тмц'!#ref!</definedName>
    <definedName function="false" hidden="false" localSheetId="37" name="ИтогОстатокНачало" vbProcedure="false">'[1]оборотная ведомость тмц'!#ref!</definedName>
    <definedName function="false" hidden="false" localSheetId="37" name="ИтогОстСт" vbProcedure="false">'[1]оборотная ведомость тмц'!#ref!</definedName>
    <definedName function="false" hidden="false" localSheetId="37" name="КолДебет" vbProcedure="false">'[1]оборотная ведомость тмц'!#ref!</definedName>
    <definedName function="false" hidden="false" localSheetId="37" name="КолКонец" vbProcedure="false">'[1]оборотная ведомость тмц'!#ref!</definedName>
    <definedName function="false" hidden="false" localSheetId="37" name="КолКредит" vbProcedure="false">'[1]оборотная ведомость тмц'!#ref!</definedName>
    <definedName function="false" hidden="false" localSheetId="37" name="КолНачало" vbProcedure="false">'[1]оборотная ведомость тмц'!#ref!</definedName>
    <definedName function="false" hidden="false" localSheetId="37" name="Номенклатура" vbProcedure="false">'[1]оборотная ведомость тмц'!#ref!</definedName>
    <definedName function="false" hidden="false" localSheetId="37" name="Номенклатура1" vbProcedure="false">'[1]оборотная ведомость тмц'!#ref!</definedName>
    <definedName function="false" hidden="false" localSheetId="37" name="Номер1" vbProcedure="false">'[1]оборотная ведомость тмц'!#ref!</definedName>
    <definedName function="false" hidden="false" localSheetId="37" name="о" vbProcedure="false">'[1]оборотная ведомость тмц'!#ref!</definedName>
    <definedName function="false" hidden="false" localSheetId="37" name="ОборотДебет" vbProcedure="false">'[1]оборотная ведомость тмц'!#ref!</definedName>
    <definedName function="false" hidden="false" localSheetId="37" name="ОборотКредит" vbProcedure="false">'[1]оборотная ведомость тмц'!#ref!</definedName>
    <definedName function="false" hidden="false" localSheetId="37" name="ОстатокКонец" vbProcedure="false">'[1]оборотная ведомость тмц'!#ref!</definedName>
    <definedName function="false" hidden="false" localSheetId="37" name="ОстатокНачало" vbProcedure="false">'[1]оборотная ведомость тмц'!#ref!</definedName>
    <definedName function="false" hidden="false" localSheetId="37" name="ОстатСтоим" vbProcedure="false">'[1]оборотная ведомость тмц'!#ref!</definedName>
    <definedName function="false" hidden="false" localSheetId="37" name="ПартияДата" vbProcedure="false">'[1]оборотная ведомость тмц'!#ref!</definedName>
    <definedName function="false" hidden="false" localSheetId="37" name="пмарароеплршд" vbProcedure="false">'[1]оборотная ведомость тмц'!#ref!</definedName>
    <definedName function="false" hidden="false" localSheetId="37" name="СчетМол" vbProcedure="false">'[1]оборотная ведомость тмц'!#ref!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<sst xmlns="http://schemas.openxmlformats.org/spreadsheetml/2006/main" count="4340" uniqueCount="245">
  <si>
    <t xml:space="preserve">Расчет численности на 2021 год по учащимся  (1-4 классы) общеобразовательных организаций для расчета нормативных затрат </t>
  </si>
  <si>
    <t xml:space="preserve">Наименование школы</t>
  </si>
  <si>
    <t xml:space="preserve">Численность учащихся на 01.09.2020 год (К оч) на основании отчета ООШ - 2</t>
  </si>
  <si>
    <t xml:space="preserve">Ожидаемый выпуск обучающихся в 2021 году                          ( 4 класс)                                  (В оч)</t>
  </si>
  <si>
    <t xml:space="preserve">Ожидаемый прием обучающихся  01.09.2021 г. По плановой школьной сети    (1 класс)         (П оч)</t>
  </si>
  <si>
    <t xml:space="preserve">Среднегодовая численность обучающихся на 2021 год (СГК оч)</t>
  </si>
  <si>
    <t xml:space="preserve">7 =(ст.2 х 12 -ст.3 х 4 + ст.4 х 4) / 12</t>
  </si>
  <si>
    <t xml:space="preserve">МБОУ СОШ № 1</t>
  </si>
  <si>
    <t xml:space="preserve">МБОУ СОШ № 2</t>
  </si>
  <si>
    <t xml:space="preserve">МБОУ СОШ № 3</t>
  </si>
  <si>
    <t xml:space="preserve">МБОУ СОШ № 4</t>
  </si>
  <si>
    <t xml:space="preserve">МБОУ ООШ № 5</t>
  </si>
  <si>
    <t xml:space="preserve">МБОУ СОШ № 6</t>
  </si>
  <si>
    <t xml:space="preserve">МБОУ гимназия № 7</t>
  </si>
  <si>
    <t xml:space="preserve">МБОУ СОШ № 9</t>
  </si>
  <si>
    <t xml:space="preserve">МБОУ СОШ № 10</t>
  </si>
  <si>
    <t xml:space="preserve">МАОУ СОШ № 11</t>
  </si>
  <si>
    <t xml:space="preserve">МБОУ СОШ № 12</t>
  </si>
  <si>
    <t xml:space="preserve">МБОУ ООШ № 14</t>
  </si>
  <si>
    <t xml:space="preserve">МБОУ СОШ № 16</t>
  </si>
  <si>
    <t xml:space="preserve">МБОУ СОШ № 20</t>
  </si>
  <si>
    <t xml:space="preserve">МБОУ ООШ № 22</t>
  </si>
  <si>
    <t xml:space="preserve">МБОУ ООШ № 23</t>
  </si>
  <si>
    <t xml:space="preserve">МБОУ СОШ № 24</t>
  </si>
  <si>
    <t xml:space="preserve">МБОУ СОШ № 25</t>
  </si>
  <si>
    <t xml:space="preserve">МБОУ ООШ № 28</t>
  </si>
  <si>
    <t xml:space="preserve">МБОУ СОШ № 31</t>
  </si>
  <si>
    <t xml:space="preserve">МБОУ СОШ № 36</t>
  </si>
  <si>
    <t xml:space="preserve">МБОУ ООШ № 38</t>
  </si>
  <si>
    <t xml:space="preserve">МБОУ СОШ № 41</t>
  </si>
  <si>
    <t xml:space="preserve">МБОУ СОШ № 44</t>
  </si>
  <si>
    <t xml:space="preserve">МБОУ СОШ № 45</t>
  </si>
  <si>
    <t xml:space="preserve">МБОУ СОШ № 56</t>
  </si>
  <si>
    <t xml:space="preserve">МБОУ СОШ № 57</t>
  </si>
  <si>
    <t xml:space="preserve">МБОУ СОШ № 58</t>
  </si>
  <si>
    <t xml:space="preserve">МБОУ СОШ № 59</t>
  </si>
  <si>
    <t xml:space="preserve">МБОУ СОШ № 60</t>
  </si>
  <si>
    <t xml:space="preserve">МБОУ СОШ № 61</t>
  </si>
  <si>
    <t xml:space="preserve">МБОУ СОШ № 62</t>
  </si>
  <si>
    <t xml:space="preserve">МБОУ СОШ № 65</t>
  </si>
  <si>
    <t xml:space="preserve">МБОУ СОШ № 66</t>
  </si>
  <si>
    <t xml:space="preserve">ИТОГО</t>
  </si>
  <si>
    <t xml:space="preserve">Расчет численности на 2021 год по учащимся  (5 -9 классы) общеобразовательных организаций для расчета нормативных затрат</t>
  </si>
  <si>
    <t xml:space="preserve">Численность учащихся на 01.09.2020 год (К оч) на основании отчета РИК - 76</t>
  </si>
  <si>
    <t xml:space="preserve">Ожидаемый выпуск обучающихся в 2021 году                          ( 9 класс)                                  (В оч)</t>
  </si>
  <si>
    <t xml:space="preserve">Ожидаемый прием обучающихся  01.09.2021 г. По плановой школьной сети    (5 класс)         (П оч)</t>
  </si>
  <si>
    <t xml:space="preserve">Среднегодовая численность обучающихся на 2020 год (СГК оч)</t>
  </si>
  <si>
    <t xml:space="preserve">Расчет численности на 2021 год по учащимся  (10 -11 классы) общеобразовательных организаций для расчета нормативных затрат</t>
  </si>
  <si>
    <t xml:space="preserve">Ожидаемый выпуск обучающихся в 2021 году                          ( 11 класс)                                  (В оч)</t>
  </si>
  <si>
    <t xml:space="preserve">Ожидаемый прием обучающихся  01.09.2021 г. По плановой школьной сети    (10 класс)         (П оч)</t>
  </si>
  <si>
    <t xml:space="preserve">СВОД</t>
  </si>
  <si>
    <t xml:space="preserve">Начальное</t>
  </si>
  <si>
    <t xml:space="preserve">Общее </t>
  </si>
  <si>
    <t xml:space="preserve">Среднее </t>
  </si>
  <si>
    <t xml:space="preserve">Город</t>
  </si>
  <si>
    <t xml:space="preserve">Село</t>
  </si>
  <si>
    <t xml:space="preserve">УСМ,М</t>
  </si>
  <si>
    <t xml:space="preserve">КРАЕВОЙ   БЮДЖЕТ</t>
  </si>
  <si>
    <t xml:space="preserve">КРАЕВОЙ БЮДЖЕТ</t>
  </si>
  <si>
    <t xml:space="preserve">Губернаторская</t>
  </si>
  <si>
    <t xml:space="preserve">Госстандарт</t>
  </si>
  <si>
    <t xml:space="preserve">Муниципальный бюджет на 2021 год  по общеобразовательным организациям </t>
  </si>
  <si>
    <t xml:space="preserve">Наименование статей расходов</t>
  </si>
  <si>
    <t xml:space="preserve">КВР</t>
  </si>
  <si>
    <t xml:space="preserve">КОСГУ</t>
  </si>
  <si>
    <t xml:space="preserve">МБОУ СОШ 1</t>
  </si>
  <si>
    <t xml:space="preserve">МБОУ СОШ 2</t>
  </si>
  <si>
    <t xml:space="preserve">МБОУ СОШ 3</t>
  </si>
  <si>
    <t xml:space="preserve">МБОУ СОШ 4</t>
  </si>
  <si>
    <t xml:space="preserve">МБОУ ООШ 5</t>
  </si>
  <si>
    <t xml:space="preserve">МБОУ СОШ 6</t>
  </si>
  <si>
    <t xml:space="preserve">МБОУ СОШ 9</t>
  </si>
  <si>
    <t xml:space="preserve">МБОУ СОШ 10</t>
  </si>
  <si>
    <t xml:space="preserve">МАОУ СОШ 11</t>
  </si>
  <si>
    <t xml:space="preserve">МБОУ СОШ 12</t>
  </si>
  <si>
    <t xml:space="preserve">МБОУ ООШ 14</t>
  </si>
  <si>
    <t xml:space="preserve">МБОУ СОШ 16</t>
  </si>
  <si>
    <t xml:space="preserve">МБОУ СОШ 20</t>
  </si>
  <si>
    <t xml:space="preserve">МБОУ ООШ 22</t>
  </si>
  <si>
    <t xml:space="preserve">МБОУ ООШ 23</t>
  </si>
  <si>
    <t xml:space="preserve">МБОУ СОШ 24</t>
  </si>
  <si>
    <t xml:space="preserve">МБОУ СОШ 25</t>
  </si>
  <si>
    <t xml:space="preserve">МБОУ ООШ 28</t>
  </si>
  <si>
    <t xml:space="preserve">МБОУ СОШ 31</t>
  </si>
  <si>
    <t xml:space="preserve">МБОУ СОШ 36</t>
  </si>
  <si>
    <t xml:space="preserve">МБОУ ООШ 38</t>
  </si>
  <si>
    <t xml:space="preserve">МБОУ СОШ 41</t>
  </si>
  <si>
    <t xml:space="preserve">МБОУ СОШ 44</t>
  </si>
  <si>
    <t xml:space="preserve">МБОУ СОШ 45</t>
  </si>
  <si>
    <t xml:space="preserve">МБОУ СОШ 55</t>
  </si>
  <si>
    <t xml:space="preserve">МБОУ СОШ 56</t>
  </si>
  <si>
    <t xml:space="preserve">МБОУ СОШ 57</t>
  </si>
  <si>
    <t xml:space="preserve">МБОУ СОШ 58</t>
  </si>
  <si>
    <t xml:space="preserve">МБОУ СОШ 59</t>
  </si>
  <si>
    <t xml:space="preserve">МБОУ ООШ 60</t>
  </si>
  <si>
    <t xml:space="preserve">МБОУ СОШ 61</t>
  </si>
  <si>
    <t xml:space="preserve">МБОУ СОШ 62</t>
  </si>
  <si>
    <t xml:space="preserve">МБОУ ООШ 65</t>
  </si>
  <si>
    <t xml:space="preserve">МБОУ ООШ 66</t>
  </si>
  <si>
    <t xml:space="preserve">Сад 9</t>
  </si>
  <si>
    <t xml:space="preserve">Сад 11</t>
  </si>
  <si>
    <t xml:space="preserve">Для контроля</t>
  </si>
  <si>
    <t xml:space="preserve">РАСХОДЫ - ВСЕГО</t>
  </si>
  <si>
    <t xml:space="preserve">Заработная плата</t>
  </si>
  <si>
    <t xml:space="preserve">Прочие выплаты </t>
  </si>
  <si>
    <t xml:space="preserve">Начисления на оплату труда</t>
  </si>
  <si>
    <t xml:space="preserve">Коммунальные услуги,                   в т. ч</t>
  </si>
  <si>
    <t xml:space="preserve">Оплата отопления и технологич.нужд</t>
  </si>
  <si>
    <t xml:space="preserve">Оплата потребления газа</t>
  </si>
  <si>
    <t xml:space="preserve">Оплата потребления элект.энергии</t>
  </si>
  <si>
    <t xml:space="preserve">Оплата водоснабжения</t>
  </si>
  <si>
    <t xml:space="preserve">Услуги по содержанию  имущества, в том числе</t>
  </si>
  <si>
    <t xml:space="preserve">Оплата содержания помещений (мусор, дератизация)</t>
  </si>
  <si>
    <t xml:space="preserve">Оплата пожарной сигнализации, видеонаблюдения </t>
  </si>
  <si>
    <t xml:space="preserve">Прочие выплаты</t>
  </si>
  <si>
    <t xml:space="preserve">Прочие работы, услуги</t>
  </si>
  <si>
    <t xml:space="preserve">Охрана (Казачий спас)</t>
  </si>
  <si>
    <t xml:space="preserve">Уплата налогов, сборов и иных платежей</t>
  </si>
  <si>
    <t xml:space="preserve">в т.ч. налог на имущество</t>
  </si>
  <si>
    <t xml:space="preserve">в т.ч. земельный налог</t>
  </si>
  <si>
    <t xml:space="preserve">прочие налоги, сборы</t>
  </si>
  <si>
    <t xml:space="preserve">Увеличение стоимости материальных запасов</t>
  </si>
  <si>
    <t xml:space="preserve">Продукты питания</t>
  </si>
  <si>
    <t xml:space="preserve">Оплата ГСМ</t>
  </si>
  <si>
    <t xml:space="preserve">Начальник управления</t>
  </si>
  <si>
    <t xml:space="preserve">В.В. Колтаевская</t>
  </si>
  <si>
    <t xml:space="preserve">     Главный бухгалтер</t>
  </si>
  <si>
    <t xml:space="preserve">С.А. Куртмалаева</t>
  </si>
  <si>
    <t xml:space="preserve">Проект муниципального бюджета на 2021 год  по общеобразовательным организациям </t>
  </si>
  <si>
    <t xml:space="preserve">дошкольные группы</t>
  </si>
  <si>
    <t xml:space="preserve">МБДОУ Д/с 9</t>
  </si>
  <si>
    <t xml:space="preserve">МБДОУ Д/с 11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</si>
  <si>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1 </t>
  </si>
  <si>
    <t xml:space="preserve">       Для расчета нормативных затрат на реализацию общеобразовательных программ начального общего, основного общего и среднего (полного) общего образования необходимо определение значения показателя объема (качества) муниципальных услуг, который расчитывается по формуле:</t>
  </si>
  <si>
    <t xml:space="preserve">СГК  оч = </t>
  </si>
  <si>
    <t xml:space="preserve">К оч х 12 - В оч х 4 + П оч х 4</t>
  </si>
  <si>
    <t xml:space="preserve">, где</t>
  </si>
  <si>
    <t xml:space="preserve">СГК оч - среднегодовое количество учащихся очередного года</t>
  </si>
  <si>
    <t xml:space="preserve">К оч - контигент обучающихся по состоянию на 1 января очередного финансового года. </t>
  </si>
  <si>
    <t xml:space="preserve">     Источником информации для расчета значения показателя является данные статистической формы  № 76 - рик" Сведения об учреждениях, реализующих программу общего образования"</t>
  </si>
  <si>
    <t xml:space="preserve">В оч - ожидаемый выпуск воспитанников в очередном финансовом году</t>
  </si>
  <si>
    <t xml:space="preserve">П оч - ожидаемый прием воспитанников в очередном финансовом году</t>
  </si>
  <si>
    <t xml:space="preserve">Численность учащихся на 01.09.2020 год   на основании отчета 76 - РИК                                        (К оч)   </t>
  </si>
  <si>
    <t xml:space="preserve">Ожидаемый выпуск воспитанников в 2021 году             (В оч)</t>
  </si>
  <si>
    <t xml:space="preserve">Прием воспитанников на  01.09.2021 г.  по тарификации                     (П оч)</t>
  </si>
  <si>
    <t xml:space="preserve">Среднегодовая численность воспитанников для расчета       (СГК оч)</t>
  </si>
  <si>
    <t xml:space="preserve">        1. Размер субвенции муниципальному бюджетному общеобразовательному учреждению  средней общеобразовательной школе № 1 на осуществление государственных полномочий в области образования по финансовому обеспечению государственных гарантий реализации прав на получение начального общего,основного общего и среднего общего образования, включая расходы на оплату труда, приобретение учебников и учебных пособий, средств обучения, за исключением расходов на содержание зданий и оплату коммунальных услуг в соотвествии с нормативами финансового обеспечения образовательной деятельности (нормативами подушевого финансирования расходов), установленными законом Каснодарского края о краевом бюджете на соотвествующий финансовый год, и определяются по формуле:</t>
  </si>
  <si>
    <t xml:space="preserve">С оу = Сн + Сс, где</t>
  </si>
  <si>
    <t xml:space="preserve">С оу - объем субвенции</t>
  </si>
  <si>
    <t xml:space="preserve">С н - объем субвенции по нормативам подушевого финансирования расходов</t>
  </si>
  <si>
    <t xml:space="preserve">С с - объем субвенции с учетом норматива дополнительного стимулирования отдельных категорий работников</t>
  </si>
  <si>
    <t xml:space="preserve">Субвенция на обеспечение общедоступного и бесплатного начального общего, основного общего, среднего (полного) общего образования  в образовательных организациях (С н) составляет </t>
  </si>
  <si>
    <t xml:space="preserve">рублей., в том числе</t>
  </si>
  <si>
    <t xml:space="preserve">Наименование ступеней образования</t>
  </si>
  <si>
    <t xml:space="preserve">объем субвенции по нормативам подушевого финансирования расходов (С н)</t>
  </si>
  <si>
    <t xml:space="preserve">Начальное общее образование</t>
  </si>
  <si>
    <t xml:space="preserve">Основное общее образование</t>
  </si>
  <si>
    <t xml:space="preserve">Среднее общее образование</t>
  </si>
  <si>
    <t xml:space="preserve">Объем субвенции с учетом норматива дополнительного стимулирования отдельных категорий работников (С с) составляет </t>
  </si>
  <si>
    <t xml:space="preserve">рублей.</t>
  </si>
  <si>
    <t xml:space="preserve">Всего объем субвенции на обеспечение общедоступного и бесплатного начального общего, основного общего, среднего (полного) общего образования из краевого бюджета составляет</t>
  </si>
  <si>
    <t xml:space="preserve">    2.  Норматив затрат на выполнение муниципального задания для реализации образовательных программ начального общего, основного общего и среднего общего образованияв соответствии с государственными стандартами за счет средств муниципального бюджета  рассчитывается по формуле:</t>
  </si>
  <si>
    <t xml:space="preserve">N сд. = N кну+N сни+N пнз</t>
  </si>
  <si>
    <t xml:space="preserve">где:</t>
  </si>
  <si>
    <t xml:space="preserve">N общ - нормативные затраты на оказание услуги;</t>
  </si>
  <si>
    <t xml:space="preserve">N ку - нормативные затраты на оказание коммунальных услуг</t>
  </si>
  <si>
    <t xml:space="preserve">N сни - услуги на содержание объектов недвижимого имущества</t>
  </si>
  <si>
    <t xml:space="preserve">N пнз - услуги на прочие нормативные затраты</t>
  </si>
  <si>
    <t xml:space="preserve">Показатель</t>
  </si>
  <si>
    <t xml:space="preserve">Среднегодовая численность воспитанников </t>
  </si>
  <si>
    <t xml:space="preserve">Норматив затрат на одного воспитанника в год, руб.</t>
  </si>
  <si>
    <t xml:space="preserve">Общая (плановая)  сумма затрат, руб. </t>
  </si>
  <si>
    <t xml:space="preserve">Утвержденный коэффициент к нормативу затрат</t>
  </si>
  <si>
    <t xml:space="preserve">Утвержденный бюджет, руб</t>
  </si>
  <si>
    <t xml:space="preserve">Начальное </t>
  </si>
  <si>
    <t xml:space="preserve">N ку</t>
  </si>
  <si>
    <t xml:space="preserve">N сни</t>
  </si>
  <si>
    <t xml:space="preserve">N пнз</t>
  </si>
  <si>
    <t xml:space="preserve">N от2</t>
  </si>
  <si>
    <t xml:space="preserve">N общ</t>
  </si>
  <si>
    <t xml:space="preserve">Для регулирования утвержденного бюджета к нормативу затрат на выполнение муниципального задания из муниципального бюджета  применен понижающий коэффициент </t>
  </si>
  <si>
    <t xml:space="preserve">2.1. Расчет нормативных затрат на коммунальные услуги (N ку)</t>
  </si>
  <si>
    <t xml:space="preserve">Наименование ресурса</t>
  </si>
  <si>
    <t xml:space="preserve">Ед. изм.</t>
  </si>
  <si>
    <t xml:space="preserve">Установленный лимит потребления</t>
  </si>
  <si>
    <t xml:space="preserve">Тариф, руб.</t>
  </si>
  <si>
    <t xml:space="preserve">Плановые затраты, руб.</t>
  </si>
  <si>
    <t xml:space="preserve">Г/кал</t>
  </si>
  <si>
    <t xml:space="preserve">м3</t>
  </si>
  <si>
    <t xml:space="preserve">Квт</t>
  </si>
  <si>
    <t xml:space="preserve">Для регулирования утвержденного бюджета к нормативу затрат на оказание коммунальных услуг применен понижающий коэффициент </t>
  </si>
  <si>
    <t xml:space="preserve">2.2. Расчет нормативных затрат на содержание недвижимого имущества (N сни)</t>
  </si>
  <si>
    <t xml:space="preserve">Объем</t>
  </si>
  <si>
    <t xml:space="preserve">Тариф</t>
  </si>
  <si>
    <t xml:space="preserve">Оплата содержания помещения (вывоз ТБО, дератизация)</t>
  </si>
  <si>
    <t xml:space="preserve">Охрана</t>
  </si>
  <si>
    <t xml:space="preserve">Пожарная сигнализация, видеонаблюдение </t>
  </si>
  <si>
    <t xml:space="preserve">Земельный налог</t>
  </si>
  <si>
    <t xml:space="preserve">Налог на имущество</t>
  </si>
  <si>
    <t xml:space="preserve">Для регулирования утвержденного бюджета к нормативу затрат на содержание недвижимого имущества применен понижающий коэффициент </t>
  </si>
  <si>
    <t xml:space="preserve">2.3. Расчет нормативных затрат на прочие услуги (N пнз)</t>
  </si>
  <si>
    <t xml:space="preserve">Прочие работы, услуги </t>
  </si>
  <si>
    <t xml:space="preserve">Прочие налоги, сборы</t>
  </si>
  <si>
    <t xml:space="preserve">Увеличение материальных запасов</t>
  </si>
  <si>
    <t xml:space="preserve">Для регулирования утвержденного бюджета к нормативу затрат на прочие услуги применен понижающий коэффициент </t>
  </si>
  <si>
    <t xml:space="preserve">            Размер субсидии на выполнение муниципального задания для реализации образовательных программ начального общего, основного общего и среднего (полного) общего образования в соответствии с государстваенными образовательными стандартами за счет средств муниципального бюджета равен</t>
  </si>
  <si>
    <t xml:space="preserve">рублей, в том числе</t>
  </si>
  <si>
    <t xml:space="preserve">Количество учащихся по ступеням образования</t>
  </si>
  <si>
    <t xml:space="preserve">Объем субсидии на выполнение муниципального задания (N сд)</t>
  </si>
  <si>
    <t xml:space="preserve">Фонд заработной платы обслуживающего персонала От2</t>
  </si>
  <si>
    <t xml:space="preserve">ст.211</t>
  </si>
  <si>
    <t xml:space="preserve">ст.213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</si>
  <si>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2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</si>
  <si>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3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</si>
  <si>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6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</si>
  <si>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гимназия № 7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</si>
  <si>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9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</si>
  <si>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20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</si>
  <si>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24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</si>
  <si>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25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</si>
  <si>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4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</si>
  <si>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МАОУ СОШ № 11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</si>
  <si>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12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</si>
  <si>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ООШ № 14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</si>
  <si>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16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</si>
  <si>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22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</si>
  <si>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ООШ № 23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</si>
  <si>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31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</si>
  <si>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41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</si>
  <si>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44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</si>
  <si>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45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</si>
  <si>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56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</si>
  <si>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57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</si>
  <si>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58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</si>
  <si>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60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</si>
  <si>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61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</si>
  <si>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62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</si>
  <si>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66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</si>
  <si>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ООШ № 5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</si>
  <si>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10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</si>
  <si>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28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</si>
  <si>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СОШ № 36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</si>
  <si>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ООШ № 38 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</si>
  <si>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59</t>
  </si>
  <si>
    <t xml:space="preserve">Расчёт нормативных затрат на реализацию общеобразовательных  программ начального общего, основного общего и среднего (полного) общего  образования для МБОУ CОШ № 65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</si>
</sst>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0.0"/>
    <numFmt numFmtId="168" formatCode="0.00"/>
  </numFmts>
  <fonts count="40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C00000"/>
      <name val="Times New Roman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8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color rgb="FFC00000"/>
      <name val="Times New Roman"/>
      <family val="2"/>
      <charset val="204"/>
    </font>
    <font>
      <sz val="10"/>
      <name val="Times New Roman"/>
      <family val="1"/>
      <charset val="204"/>
    </font>
    <font>
      <b val="true"/>
      <sz val="10"/>
      <name val="Arial Cyr"/>
      <family val="0"/>
      <charset val="204"/>
    </font>
    <font>
      <b val="true"/>
      <sz val="14"/>
      <name val="Times New Roman"/>
      <family val="1"/>
      <charset val="1"/>
    </font>
    <font>
      <sz val="12"/>
      <name val="Times New Roman"/>
      <family val="1"/>
      <charset val="1"/>
    </font>
    <font>
      <sz val="9"/>
      <name val="Times New Roman"/>
      <family val="1"/>
      <charset val="1"/>
    </font>
    <font>
      <b val="true"/>
      <i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Arial Cyr"/>
      <family val="0"/>
      <charset val="204"/>
    </font>
    <font>
      <sz val="12"/>
      <color rgb="FFFF0000"/>
      <name val="Times New Roman"/>
      <family val="1"/>
      <charset val="1"/>
    </font>
    <font>
      <b val="true"/>
      <i val="true"/>
      <sz val="14"/>
      <name val="Times New Roman"/>
      <family val="1"/>
      <charset val="204"/>
    </font>
    <font>
      <sz val="10"/>
      <color rgb="FFFF0000"/>
      <name val="Times New Roman"/>
      <family val="1"/>
      <charset val="1"/>
    </font>
    <font>
      <b val="true"/>
      <sz val="12"/>
      <color rgb="FFFF0000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00B050"/>
      <name val="Arial Cyr"/>
      <family val="0"/>
      <charset val="204"/>
    </font>
    <font>
      <b val="true"/>
      <sz val="10"/>
      <color rgb="FFFFFFFF"/>
      <name val="Times New Roman"/>
      <family val="1"/>
      <charset val="204"/>
    </font>
    <font>
      <sz val="10"/>
      <color rgb="FFFFFFFF"/>
      <name val="Arial Cyr"/>
      <family val="0"/>
      <charset val="204"/>
    </font>
    <font>
      <sz val="10"/>
      <color rgb="FFFFFFFF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2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39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Книга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S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.6" zeroHeight="false" outlineLevelRow="0" outlineLevelCol="0"/>
  <cols>
    <col collapsed="false" customWidth="true" hidden="false" outlineLevel="0" max="1" min="1" style="0" width="25.78"/>
    <col collapsed="false" customWidth="true" hidden="false" outlineLevel="0" max="2" min="2" style="0" width="12.66"/>
    <col collapsed="false" customWidth="true" hidden="false" outlineLevel="0" max="3" min="3" style="0" width="14.55"/>
    <col collapsed="false" customWidth="true" hidden="true" outlineLevel="0" max="15" min="4" style="0" width="12.44"/>
    <col collapsed="false" customWidth="true" hidden="false" outlineLevel="0" max="16" min="16" style="0" width="12.44"/>
    <col collapsed="false" customWidth="true" hidden="false" outlineLevel="0" max="17" min="17" style="0" width="17.89"/>
    <col collapsed="false" customWidth="true" hidden="false" outlineLevel="0" max="18" min="18" style="1" width="10"/>
    <col collapsed="false" customWidth="true" hidden="false" outlineLevel="0" max="256" min="19" style="0" width="8.67"/>
    <col collapsed="false" customWidth="true" hidden="false" outlineLevel="0" max="257" min="257" style="0" width="25.78"/>
    <col collapsed="false" customWidth="true" hidden="false" outlineLevel="0" max="258" min="258" style="0" width="12.66"/>
    <col collapsed="false" customWidth="true" hidden="false" outlineLevel="0" max="259" min="259" style="0" width="14.55"/>
    <col collapsed="false" customWidth="false" hidden="true" outlineLevel="0" max="271" min="260" style="0" width="11.52"/>
    <col collapsed="false" customWidth="true" hidden="false" outlineLevel="0" max="272" min="272" style="0" width="12.44"/>
    <col collapsed="false" customWidth="true" hidden="false" outlineLevel="0" max="273" min="273" style="0" width="17.89"/>
    <col collapsed="false" customWidth="true" hidden="false" outlineLevel="0" max="274" min="274" style="0" width="10"/>
    <col collapsed="false" customWidth="true" hidden="false" outlineLevel="0" max="512" min="275" style="0" width="8.67"/>
    <col collapsed="false" customWidth="true" hidden="false" outlineLevel="0" max="513" min="513" style="0" width="25.78"/>
    <col collapsed="false" customWidth="true" hidden="false" outlineLevel="0" max="514" min="514" style="0" width="12.66"/>
    <col collapsed="false" customWidth="true" hidden="false" outlineLevel="0" max="515" min="515" style="0" width="14.55"/>
    <col collapsed="false" customWidth="false" hidden="true" outlineLevel="0" max="527" min="516" style="0" width="11.52"/>
    <col collapsed="false" customWidth="true" hidden="false" outlineLevel="0" max="528" min="528" style="0" width="12.44"/>
    <col collapsed="false" customWidth="true" hidden="false" outlineLevel="0" max="529" min="529" style="0" width="17.89"/>
    <col collapsed="false" customWidth="true" hidden="false" outlineLevel="0" max="530" min="530" style="0" width="10"/>
    <col collapsed="false" customWidth="true" hidden="false" outlineLevel="0" max="768" min="531" style="0" width="8.67"/>
    <col collapsed="false" customWidth="true" hidden="false" outlineLevel="0" max="769" min="769" style="0" width="25.78"/>
    <col collapsed="false" customWidth="true" hidden="false" outlineLevel="0" max="770" min="770" style="0" width="12.66"/>
    <col collapsed="false" customWidth="true" hidden="false" outlineLevel="0" max="771" min="771" style="0" width="14.55"/>
    <col collapsed="false" customWidth="false" hidden="true" outlineLevel="0" max="783" min="772" style="0" width="11.52"/>
    <col collapsed="false" customWidth="true" hidden="false" outlineLevel="0" max="784" min="784" style="0" width="12.44"/>
    <col collapsed="false" customWidth="true" hidden="false" outlineLevel="0" max="785" min="785" style="0" width="17.89"/>
    <col collapsed="false" customWidth="true" hidden="false" outlineLevel="0" max="786" min="786" style="0" width="10"/>
    <col collapsed="false" customWidth="true" hidden="false" outlineLevel="0" max="1025" min="787" style="0" width="8.67"/>
  </cols>
  <sheetData>
    <row r="2" customFormat="false" ht="47.2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5.6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36" hidden="false" customHeight="true" outlineLevel="0" collapsed="false">
      <c r="A4" s="4" t="s">
        <v>1</v>
      </c>
      <c r="B4" s="4" t="s">
        <v>2</v>
      </c>
      <c r="C4" s="5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4</v>
      </c>
      <c r="Q4" s="4" t="s">
        <v>5</v>
      </c>
    </row>
    <row r="5" customFormat="false" ht="21" hidden="false" customHeight="true" outlineLevel="0" collapsed="false">
      <c r="A5" s="4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/>
      <c r="Q5" s="4"/>
    </row>
    <row r="6" customFormat="false" ht="54.75" hidden="false" customHeight="true" outlineLevel="0" collapsed="false">
      <c r="A6" s="4"/>
      <c r="B6" s="4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  <c r="Q6" s="4"/>
    </row>
    <row r="7" customFormat="false" ht="29.25" hidden="false" customHeight="true" outlineLevel="0" collapsed="false">
      <c r="A7" s="7" t="n">
        <v>1</v>
      </c>
      <c r="B7" s="7" t="n">
        <v>2</v>
      </c>
      <c r="C7" s="7" t="n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 t="n">
        <v>4</v>
      </c>
      <c r="Q7" s="7" t="s">
        <v>6</v>
      </c>
    </row>
    <row r="8" customFormat="false" ht="15.6" hidden="false" customHeight="false" outlineLevel="0" collapsed="false">
      <c r="A8" s="8" t="s">
        <v>7</v>
      </c>
      <c r="B8" s="9" t="n">
        <v>407</v>
      </c>
      <c r="C8" s="9" t="n">
        <v>110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 t="n">
        <v>104</v>
      </c>
      <c r="Q8" s="11" t="n">
        <f aca="false">(B8*12-C8*4+P8*4)/12</f>
        <v>405</v>
      </c>
      <c r="R8" s="1" t="n">
        <v>405</v>
      </c>
    </row>
    <row r="9" customFormat="false" ht="15.6" hidden="false" customHeight="false" outlineLevel="0" collapsed="false">
      <c r="A9" s="8" t="s">
        <v>8</v>
      </c>
      <c r="B9" s="9" t="n">
        <v>181</v>
      </c>
      <c r="C9" s="9" t="n">
        <v>51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 t="n">
        <v>37</v>
      </c>
      <c r="Q9" s="11" t="n">
        <f aca="false">(B9*12-C9*4+P9*4)/12</f>
        <v>176.333333333333</v>
      </c>
      <c r="R9" s="1" t="n">
        <v>176</v>
      </c>
    </row>
    <row r="10" customFormat="false" ht="15.6" hidden="false" customHeight="false" outlineLevel="0" collapsed="false">
      <c r="A10" s="8" t="s">
        <v>9</v>
      </c>
      <c r="B10" s="9" t="n">
        <v>360</v>
      </c>
      <c r="C10" s="9" t="n">
        <v>89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 t="n">
        <v>92</v>
      </c>
      <c r="Q10" s="11" t="n">
        <f aca="false">(B10*12-C10*4+P10*4)/12</f>
        <v>361</v>
      </c>
      <c r="R10" s="1" t="n">
        <v>361</v>
      </c>
    </row>
    <row r="11" customFormat="false" ht="15.6" hidden="false" customHeight="false" outlineLevel="0" collapsed="false">
      <c r="A11" s="8" t="s">
        <v>10</v>
      </c>
      <c r="B11" s="9" t="n">
        <v>118</v>
      </c>
      <c r="C11" s="9" t="n">
        <v>41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 t="n">
        <v>26</v>
      </c>
      <c r="Q11" s="11" t="n">
        <f aca="false">(B11*12-C11*4+P11*4)/12</f>
        <v>113</v>
      </c>
      <c r="R11" s="1" t="n">
        <v>113</v>
      </c>
    </row>
    <row r="12" customFormat="false" ht="15.6" hidden="false" customHeight="false" outlineLevel="0" collapsed="false">
      <c r="A12" s="8" t="s">
        <v>11</v>
      </c>
      <c r="B12" s="12" t="n">
        <v>34</v>
      </c>
      <c r="C12" s="9" t="n">
        <v>11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 t="n">
        <v>10</v>
      </c>
      <c r="Q12" s="11" t="n">
        <f aca="false">(B12*12-C12*4+P12*4)/12</f>
        <v>33.6666666666667</v>
      </c>
      <c r="R12" s="1" t="n">
        <v>34</v>
      </c>
    </row>
    <row r="13" customFormat="false" ht="15.6" hidden="false" customHeight="false" outlineLevel="0" collapsed="false">
      <c r="A13" s="8" t="s">
        <v>12</v>
      </c>
      <c r="B13" s="9" t="n">
        <v>451</v>
      </c>
      <c r="C13" s="9" t="n">
        <v>120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 t="n">
        <v>133</v>
      </c>
      <c r="Q13" s="11" t="n">
        <f aca="false">(B13*12-C13*4+P13*4)/12</f>
        <v>455.333333333333</v>
      </c>
      <c r="R13" s="1" t="n">
        <v>455</v>
      </c>
    </row>
    <row r="14" customFormat="false" ht="15.6" hidden="false" customHeight="false" outlineLevel="0" collapsed="false">
      <c r="A14" s="8" t="s">
        <v>13</v>
      </c>
      <c r="B14" s="9" t="n">
        <v>361</v>
      </c>
      <c r="C14" s="9" t="n">
        <v>90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 t="n">
        <v>91</v>
      </c>
      <c r="Q14" s="11" t="n">
        <f aca="false">(B14*12-C14*4+P14*4)/12</f>
        <v>361.333333333333</v>
      </c>
      <c r="R14" s="1" t="n">
        <v>361</v>
      </c>
    </row>
    <row r="15" customFormat="false" ht="15.6" hidden="false" customHeight="false" outlineLevel="0" collapsed="false">
      <c r="A15" s="8" t="s">
        <v>14</v>
      </c>
      <c r="B15" s="9" t="n">
        <v>413</v>
      </c>
      <c r="C15" s="9" t="n">
        <v>99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 t="n">
        <v>96</v>
      </c>
      <c r="Q15" s="11" t="n">
        <f aca="false">(B15*12-C15*4+P15*4)/12</f>
        <v>412</v>
      </c>
      <c r="R15" s="1" t="n">
        <v>412</v>
      </c>
    </row>
    <row r="16" customFormat="false" ht="15.6" hidden="false" customHeight="false" outlineLevel="0" collapsed="false">
      <c r="A16" s="8" t="s">
        <v>15</v>
      </c>
      <c r="B16" s="9" t="n">
        <v>86</v>
      </c>
      <c r="C16" s="9" t="n">
        <v>19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 t="n">
        <v>26</v>
      </c>
      <c r="Q16" s="11" t="n">
        <f aca="false">(B16*12-C16*4+P16*4)/12</f>
        <v>88.3333333333333</v>
      </c>
      <c r="R16" s="1" t="n">
        <v>88</v>
      </c>
    </row>
    <row r="17" customFormat="false" ht="15.6" hidden="false" customHeight="false" outlineLevel="0" collapsed="false">
      <c r="A17" s="8" t="s">
        <v>16</v>
      </c>
      <c r="B17" s="9" t="n">
        <v>419</v>
      </c>
      <c r="C17" s="9" t="n">
        <v>108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 t="n">
        <v>120</v>
      </c>
      <c r="Q17" s="11" t="n">
        <f aca="false">(B17*12-C17*4+P17*4)/12</f>
        <v>423</v>
      </c>
      <c r="R17" s="1" t="n">
        <v>423</v>
      </c>
    </row>
    <row r="18" customFormat="false" ht="15.6" hidden="false" customHeight="false" outlineLevel="0" collapsed="false">
      <c r="A18" s="8" t="s">
        <v>17</v>
      </c>
      <c r="B18" s="9" t="n">
        <v>251</v>
      </c>
      <c r="C18" s="9" t="n">
        <v>66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 t="n">
        <v>59</v>
      </c>
      <c r="Q18" s="11" t="n">
        <f aca="false">(B18*12-C18*4+P18*4)/12</f>
        <v>248.666666666667</v>
      </c>
      <c r="R18" s="1" t="n">
        <v>249</v>
      </c>
    </row>
    <row r="19" customFormat="false" ht="15.6" hidden="false" customHeight="false" outlineLevel="0" collapsed="false">
      <c r="A19" s="8" t="s">
        <v>18</v>
      </c>
      <c r="B19" s="9" t="n">
        <v>58</v>
      </c>
      <c r="C19" s="9" t="n">
        <v>12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 t="n">
        <v>14</v>
      </c>
      <c r="Q19" s="11" t="n">
        <f aca="false">(B19*12-C19*4+P19*4)/12</f>
        <v>58.6666666666667</v>
      </c>
      <c r="R19" s="1" t="n">
        <v>59</v>
      </c>
    </row>
    <row r="20" customFormat="false" ht="15.6" hidden="false" customHeight="false" outlineLevel="0" collapsed="false">
      <c r="A20" s="8" t="s">
        <v>19</v>
      </c>
      <c r="B20" s="9" t="n">
        <v>170</v>
      </c>
      <c r="C20" s="9" t="n">
        <v>34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 t="n">
        <v>52</v>
      </c>
      <c r="Q20" s="11" t="n">
        <f aca="false">(B20*12-C20*4+P20*4)/12</f>
        <v>176</v>
      </c>
      <c r="R20" s="1" t="n">
        <v>176</v>
      </c>
    </row>
    <row r="21" customFormat="false" ht="15.6" hidden="false" customHeight="false" outlineLevel="0" collapsed="false">
      <c r="A21" s="8" t="s">
        <v>20</v>
      </c>
      <c r="B21" s="9" t="n">
        <v>202</v>
      </c>
      <c r="C21" s="9" t="n">
        <v>44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 t="n">
        <v>58</v>
      </c>
      <c r="Q21" s="11" t="n">
        <f aca="false">(B21*12-C21*4+P21*4)/12</f>
        <v>206.666666666667</v>
      </c>
      <c r="R21" s="1" t="n">
        <v>207</v>
      </c>
    </row>
    <row r="22" customFormat="false" ht="15.6" hidden="false" customHeight="false" outlineLevel="0" collapsed="false">
      <c r="A22" s="8" t="s">
        <v>21</v>
      </c>
      <c r="B22" s="9" t="n">
        <v>60</v>
      </c>
      <c r="C22" s="9" t="n">
        <v>18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 t="n">
        <v>16</v>
      </c>
      <c r="Q22" s="11" t="n">
        <f aca="false">(B22*12-C22*4+P22*4)/12</f>
        <v>59.3333333333333</v>
      </c>
      <c r="R22" s="1" t="n">
        <v>59</v>
      </c>
    </row>
    <row r="23" customFormat="false" ht="15.6" hidden="false" customHeight="false" outlineLevel="0" collapsed="false">
      <c r="A23" s="8" t="s">
        <v>22</v>
      </c>
      <c r="B23" s="9" t="n">
        <v>56</v>
      </c>
      <c r="C23" s="9" t="n">
        <v>19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 t="n">
        <v>11</v>
      </c>
      <c r="Q23" s="11" t="n">
        <f aca="false">(B23*12-C23*4+P23*4)/12</f>
        <v>53.3333333333333</v>
      </c>
      <c r="R23" s="1" t="n">
        <v>53</v>
      </c>
    </row>
    <row r="24" customFormat="false" ht="15.6" hidden="false" customHeight="false" outlineLevel="0" collapsed="false">
      <c r="A24" s="8" t="s">
        <v>23</v>
      </c>
      <c r="B24" s="9" t="n">
        <v>245</v>
      </c>
      <c r="C24" s="9" t="n">
        <v>61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 t="n">
        <v>65</v>
      </c>
      <c r="Q24" s="11" t="n">
        <f aca="false">(B24*12-C24*4+P24*4)/12</f>
        <v>246.333333333333</v>
      </c>
      <c r="R24" s="1" t="n">
        <v>246</v>
      </c>
    </row>
    <row r="25" customFormat="false" ht="15.6" hidden="false" customHeight="false" outlineLevel="0" collapsed="false">
      <c r="A25" s="8" t="s">
        <v>24</v>
      </c>
      <c r="B25" s="9" t="n">
        <v>365</v>
      </c>
      <c r="C25" s="9" t="n">
        <v>85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 t="n">
        <v>96</v>
      </c>
      <c r="Q25" s="11" t="n">
        <f aca="false">(B25*12-C25*4+P25*4)/12</f>
        <v>368.666666666667</v>
      </c>
      <c r="R25" s="1" t="n">
        <v>369</v>
      </c>
    </row>
    <row r="26" customFormat="false" ht="15.6" hidden="false" customHeight="false" outlineLevel="0" collapsed="false">
      <c r="A26" s="8" t="s">
        <v>25</v>
      </c>
      <c r="B26" s="9" t="n">
        <v>30</v>
      </c>
      <c r="C26" s="9" t="n">
        <v>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 t="n">
        <v>6</v>
      </c>
      <c r="Q26" s="11" t="n">
        <f aca="false">(B26*12-C26*4+P26*4)/12</f>
        <v>30</v>
      </c>
      <c r="R26" s="1" t="n">
        <v>30</v>
      </c>
    </row>
    <row r="27" customFormat="false" ht="15.6" hidden="false" customHeight="false" outlineLevel="0" collapsed="false">
      <c r="A27" s="13" t="s">
        <v>26</v>
      </c>
      <c r="B27" s="9" t="n">
        <v>145</v>
      </c>
      <c r="C27" s="9" t="n">
        <v>32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4" t="n">
        <v>29</v>
      </c>
      <c r="Q27" s="11" t="n">
        <f aca="false">(B27*12-C27*4+P27*4)/12</f>
        <v>144</v>
      </c>
      <c r="R27" s="1" t="n">
        <v>144</v>
      </c>
    </row>
    <row r="28" customFormat="false" ht="15.6" hidden="false" customHeight="false" outlineLevel="0" collapsed="false">
      <c r="A28" s="8" t="s">
        <v>27</v>
      </c>
      <c r="B28" s="9" t="n">
        <v>79</v>
      </c>
      <c r="C28" s="9" t="n">
        <v>16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 t="n">
        <v>21</v>
      </c>
      <c r="Q28" s="11" t="n">
        <f aca="false">(B28*12-C28*4+P28*4)/12</f>
        <v>80.6666666666667</v>
      </c>
      <c r="R28" s="1" t="n">
        <v>81</v>
      </c>
    </row>
    <row r="29" customFormat="false" ht="15.6" hidden="false" customHeight="false" outlineLevel="0" collapsed="false">
      <c r="A29" s="8" t="s">
        <v>28</v>
      </c>
      <c r="B29" s="9" t="n">
        <v>29</v>
      </c>
      <c r="C29" s="9" t="n">
        <v>8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 t="n">
        <v>8</v>
      </c>
      <c r="Q29" s="11" t="n">
        <f aca="false">(B29*12-C29*4+P29*4)/12</f>
        <v>29</v>
      </c>
      <c r="R29" s="1" t="n">
        <v>29</v>
      </c>
    </row>
    <row r="30" customFormat="false" ht="15.6" hidden="false" customHeight="false" outlineLevel="0" collapsed="false">
      <c r="A30" s="8" t="s">
        <v>29</v>
      </c>
      <c r="B30" s="9" t="n">
        <v>254</v>
      </c>
      <c r="C30" s="9" t="n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 t="n">
        <v>65</v>
      </c>
      <c r="Q30" s="11" t="n">
        <f aca="false">(B30*12-C30*4+P30*4)/12</f>
        <v>253.666666666667</v>
      </c>
      <c r="R30" s="1" t="n">
        <v>254</v>
      </c>
    </row>
    <row r="31" customFormat="false" ht="15.6" hidden="false" customHeight="false" outlineLevel="0" collapsed="false">
      <c r="A31" s="8" t="s">
        <v>30</v>
      </c>
      <c r="B31" s="9" t="n">
        <v>237</v>
      </c>
      <c r="C31" s="9" t="n">
        <v>60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 t="n">
        <v>60</v>
      </c>
      <c r="Q31" s="11" t="n">
        <f aca="false">(B31*12-C31*4+P31*4)/12</f>
        <v>237</v>
      </c>
      <c r="R31" s="1" t="n">
        <v>237</v>
      </c>
    </row>
    <row r="32" customFormat="false" ht="15.6" hidden="false" customHeight="false" outlineLevel="0" collapsed="false">
      <c r="A32" s="8" t="s">
        <v>31</v>
      </c>
      <c r="B32" s="9" t="n">
        <v>104</v>
      </c>
      <c r="C32" s="9" t="n">
        <v>24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 t="n">
        <v>29</v>
      </c>
      <c r="Q32" s="11" t="n">
        <f aca="false">(B32*12-C32*4+P32*4)/12</f>
        <v>105.666666666667</v>
      </c>
      <c r="R32" s="1" t="n">
        <v>106</v>
      </c>
    </row>
    <row r="33" customFormat="false" ht="15.6" hidden="false" customHeight="false" outlineLevel="0" collapsed="false">
      <c r="A33" s="8" t="s">
        <v>32</v>
      </c>
      <c r="B33" s="9" t="n">
        <v>330</v>
      </c>
      <c r="C33" s="9" t="n">
        <v>83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 t="n">
        <v>73</v>
      </c>
      <c r="Q33" s="11" t="n">
        <f aca="false">(B33*12-C33*4+P33*4)/12</f>
        <v>326.666666666667</v>
      </c>
      <c r="R33" s="1" t="n">
        <v>327</v>
      </c>
    </row>
    <row r="34" customFormat="false" ht="15.6" hidden="false" customHeight="false" outlineLevel="0" collapsed="false">
      <c r="A34" s="15" t="s">
        <v>33</v>
      </c>
      <c r="B34" s="16" t="n">
        <v>320</v>
      </c>
      <c r="C34" s="16" t="n">
        <v>78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 t="n">
        <v>77</v>
      </c>
      <c r="Q34" s="11" t="n">
        <f aca="false">(B34*12-C34*4+P34*4)/12</f>
        <v>319.666666666667</v>
      </c>
      <c r="R34" s="1" t="n">
        <v>320</v>
      </c>
    </row>
    <row r="35" customFormat="false" ht="15.6" hidden="false" customHeight="false" outlineLevel="0" collapsed="false">
      <c r="A35" s="15" t="s">
        <v>34</v>
      </c>
      <c r="B35" s="16" t="n">
        <v>250</v>
      </c>
      <c r="C35" s="16" t="n">
        <v>71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 t="n">
        <v>68</v>
      </c>
      <c r="Q35" s="11" t="n">
        <f aca="false">(B35*12-C35*4+P35*4)/12</f>
        <v>249</v>
      </c>
      <c r="R35" s="1" t="n">
        <v>249</v>
      </c>
    </row>
    <row r="36" customFormat="false" ht="15.6" hidden="false" customHeight="false" outlineLevel="0" collapsed="false">
      <c r="A36" s="15" t="s">
        <v>35</v>
      </c>
      <c r="B36" s="16" t="n">
        <v>55</v>
      </c>
      <c r="C36" s="16" t="n">
        <v>13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 t="n">
        <v>20</v>
      </c>
      <c r="Q36" s="11" t="n">
        <f aca="false">(B36*12-C36*4+P36*4)/12</f>
        <v>57.3333333333333</v>
      </c>
      <c r="R36" s="1" t="n">
        <v>57</v>
      </c>
    </row>
    <row r="37" customFormat="false" ht="15.6" hidden="false" customHeight="false" outlineLevel="0" collapsed="false">
      <c r="A37" s="15" t="s">
        <v>36</v>
      </c>
      <c r="B37" s="16" t="n">
        <v>53</v>
      </c>
      <c r="C37" s="16" t="n">
        <v>12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 t="n">
        <v>19</v>
      </c>
      <c r="Q37" s="11" t="n">
        <f aca="false">(B37*12-C37*4+P37*4)/12</f>
        <v>55.3333333333333</v>
      </c>
      <c r="R37" s="1" t="n">
        <v>55</v>
      </c>
    </row>
    <row r="38" customFormat="false" ht="15.6" hidden="false" customHeight="false" outlineLevel="0" collapsed="false">
      <c r="A38" s="15" t="s">
        <v>37</v>
      </c>
      <c r="B38" s="16" t="n">
        <v>133</v>
      </c>
      <c r="C38" s="16" t="n">
        <v>28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 t="n">
        <v>32</v>
      </c>
      <c r="Q38" s="11" t="n">
        <f aca="false">(B38*12-C38*4+P38*4)/12</f>
        <v>134.333333333333</v>
      </c>
      <c r="R38" s="1" t="n">
        <v>134</v>
      </c>
    </row>
    <row r="39" customFormat="false" ht="15.6" hidden="false" customHeight="false" outlineLevel="0" collapsed="false">
      <c r="A39" s="15" t="s">
        <v>38</v>
      </c>
      <c r="B39" s="16" t="n">
        <v>236</v>
      </c>
      <c r="C39" s="16" t="n">
        <v>55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 t="n">
        <v>54</v>
      </c>
      <c r="Q39" s="11" t="n">
        <f aca="false">(B39*12-C39*4+P39*4)/12</f>
        <v>235.666666666667</v>
      </c>
      <c r="R39" s="1" t="n">
        <v>236</v>
      </c>
    </row>
    <row r="40" customFormat="false" ht="15.6" hidden="false" customHeight="false" outlineLevel="0" collapsed="false">
      <c r="A40" s="15" t="s">
        <v>39</v>
      </c>
      <c r="B40" s="16" t="n">
        <v>37</v>
      </c>
      <c r="C40" s="16" t="n">
        <v>7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 t="n">
        <v>15</v>
      </c>
      <c r="Q40" s="11" t="n">
        <f aca="false">(B40*12-C40*4+P40*4)/12</f>
        <v>39.6666666666667</v>
      </c>
      <c r="R40" s="1" t="n">
        <v>40</v>
      </c>
    </row>
    <row r="41" customFormat="false" ht="15.6" hidden="false" customHeight="false" outlineLevel="0" collapsed="false">
      <c r="A41" s="15" t="s">
        <v>40</v>
      </c>
      <c r="B41" s="16" t="n">
        <v>75</v>
      </c>
      <c r="C41" s="16" t="n">
        <v>19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 t="n">
        <v>23</v>
      </c>
      <c r="Q41" s="11" t="n">
        <f aca="false">(B41*12-C41*4+P41*4)/12</f>
        <v>76.3333333333333</v>
      </c>
      <c r="R41" s="1" t="n">
        <v>76</v>
      </c>
    </row>
    <row r="42" customFormat="false" ht="27" hidden="false" customHeight="true" outlineLevel="0" collapsed="false">
      <c r="A42" s="19" t="s">
        <v>41</v>
      </c>
      <c r="B42" s="20" t="n">
        <f aca="false">SUM(B8:B41)</f>
        <v>6604</v>
      </c>
      <c r="C42" s="20" t="n">
        <f aca="false">SUM(C8:C41)</f>
        <v>1655</v>
      </c>
      <c r="D42" s="20" t="n">
        <f aca="false">SUM(D8:D41)</f>
        <v>0</v>
      </c>
      <c r="E42" s="20" t="n">
        <f aca="false">SUM(E8:E41)</f>
        <v>0</v>
      </c>
      <c r="F42" s="20" t="n">
        <f aca="false">SUM(F8:F41)</f>
        <v>0</v>
      </c>
      <c r="G42" s="20" t="n">
        <f aca="false">SUM(G8:G41)</f>
        <v>0</v>
      </c>
      <c r="H42" s="20" t="n">
        <f aca="false">SUM(H8:H41)</f>
        <v>0</v>
      </c>
      <c r="I42" s="20" t="n">
        <f aca="false">SUM(I8:I41)</f>
        <v>0</v>
      </c>
      <c r="J42" s="20" t="n">
        <f aca="false">SUM(J8:J41)</f>
        <v>0</v>
      </c>
      <c r="K42" s="20" t="n">
        <f aca="false">SUM(K8:K41)</f>
        <v>0</v>
      </c>
      <c r="L42" s="20" t="n">
        <f aca="false">SUM(L8:L41)</f>
        <v>0</v>
      </c>
      <c r="M42" s="20" t="n">
        <f aca="false">SUM(M8:M41)</f>
        <v>0</v>
      </c>
      <c r="N42" s="20" t="n">
        <f aca="false">SUM(N8:N41)</f>
        <v>0</v>
      </c>
      <c r="O42" s="20" t="n">
        <f aca="false">SUM(O8:O41)</f>
        <v>0</v>
      </c>
      <c r="P42" s="20" t="n">
        <f aca="false">SUM(P8:P41)</f>
        <v>1705</v>
      </c>
      <c r="Q42" s="20" t="n">
        <f aca="false">SUM(Q8:Q41)</f>
        <v>6620.66666666667</v>
      </c>
      <c r="R42" s="21" t="n">
        <f aca="false">SUM(R8:R41)</f>
        <v>6621</v>
      </c>
      <c r="S42" s="22"/>
    </row>
    <row r="43" customFormat="false" ht="15.6" hidden="false" customHeight="false" outlineLevel="0" collapsed="false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customFormat="false" ht="15.6" hidden="false" customHeight="false" outlineLevel="0" collapsed="false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customFormat="false" ht="15.6" hidden="false" customHeight="true" outlineLevel="0" collapsed="false">
      <c r="A45" s="2" t="s">
        <v>42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5.6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customFormat="false" ht="15.6" hidden="false" customHeight="true" outlineLevel="0" collapsed="false">
      <c r="A47" s="4" t="s">
        <v>1</v>
      </c>
      <c r="B47" s="4" t="s">
        <v>43</v>
      </c>
      <c r="C47" s="5" t="s">
        <v>44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 t="s">
        <v>45</v>
      </c>
      <c r="Q47" s="4" t="s">
        <v>46</v>
      </c>
    </row>
    <row r="48" customFormat="false" ht="15.6" hidden="false" customHeight="false" outlineLevel="0" collapsed="false">
      <c r="A48" s="4"/>
      <c r="B48" s="4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4"/>
      <c r="Q48" s="4"/>
    </row>
    <row r="49" customFormat="false" ht="21" hidden="false" customHeight="true" outlineLevel="0" collapsed="false">
      <c r="A49" s="4"/>
      <c r="B49" s="4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4"/>
      <c r="Q49" s="4"/>
    </row>
    <row r="50" customFormat="false" ht="20.4" hidden="false" customHeight="false" outlineLevel="0" collapsed="false">
      <c r="A50" s="7" t="n">
        <v>1</v>
      </c>
      <c r="B50" s="7" t="n">
        <v>2</v>
      </c>
      <c r="C50" s="7" t="n">
        <v>3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 t="n">
        <v>4</v>
      </c>
      <c r="Q50" s="7" t="s">
        <v>6</v>
      </c>
    </row>
    <row r="51" customFormat="false" ht="15.6" hidden="false" customHeight="false" outlineLevel="0" collapsed="false">
      <c r="A51" s="15" t="s">
        <v>7</v>
      </c>
      <c r="B51" s="16" t="n">
        <v>499</v>
      </c>
      <c r="C51" s="18" t="n">
        <v>94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9" t="n">
        <v>110</v>
      </c>
      <c r="Q51" s="18" t="n">
        <f aca="false">(B51*12-C51*4+P51*4)/12</f>
        <v>504.333333333333</v>
      </c>
      <c r="R51" s="1" t="n">
        <v>504</v>
      </c>
    </row>
    <row r="52" customFormat="false" ht="15.6" hidden="false" customHeight="false" outlineLevel="0" collapsed="false">
      <c r="A52" s="15" t="s">
        <v>8</v>
      </c>
      <c r="B52" s="16" t="n">
        <v>218</v>
      </c>
      <c r="C52" s="18" t="n">
        <v>25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9" t="n">
        <v>51</v>
      </c>
      <c r="Q52" s="18" t="n">
        <f aca="false">(B52*12-C52*4+P52*4)/12</f>
        <v>226.666666666667</v>
      </c>
      <c r="R52" s="1" t="n">
        <v>227</v>
      </c>
    </row>
    <row r="53" customFormat="false" ht="15.6" hidden="false" customHeight="false" outlineLevel="0" collapsed="false">
      <c r="A53" s="15" t="s">
        <v>9</v>
      </c>
      <c r="B53" s="16" t="n">
        <v>398</v>
      </c>
      <c r="C53" s="18" t="n">
        <v>85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9" t="n">
        <v>89</v>
      </c>
      <c r="Q53" s="18" t="n">
        <f aca="false">(B53*12-C53*4+P53*4)/12</f>
        <v>399.333333333333</v>
      </c>
      <c r="R53" s="1" t="n">
        <v>399</v>
      </c>
    </row>
    <row r="54" customFormat="false" ht="15.6" hidden="false" customHeight="false" outlineLevel="0" collapsed="false">
      <c r="A54" s="15" t="s">
        <v>10</v>
      </c>
      <c r="B54" s="16" t="n">
        <v>141</v>
      </c>
      <c r="C54" s="18" t="n">
        <v>30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9" t="n">
        <v>41</v>
      </c>
      <c r="Q54" s="18" t="n">
        <f aca="false">(B54*12-C54*4+P54*4)/12</f>
        <v>144.666666666667</v>
      </c>
      <c r="R54" s="1" t="n">
        <v>145</v>
      </c>
    </row>
    <row r="55" customFormat="false" ht="15.6" hidden="false" customHeight="false" outlineLevel="0" collapsed="false">
      <c r="A55" s="15" t="s">
        <v>11</v>
      </c>
      <c r="B55" s="24" t="n">
        <v>40</v>
      </c>
      <c r="C55" s="18" t="n">
        <v>8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9" t="n">
        <v>11</v>
      </c>
      <c r="Q55" s="18" t="n">
        <f aca="false">(B55*12-C55*4+P55*4)/12</f>
        <v>41</v>
      </c>
      <c r="R55" s="1" t="n">
        <v>41</v>
      </c>
    </row>
    <row r="56" customFormat="false" ht="15.6" hidden="false" customHeight="false" outlineLevel="0" collapsed="false">
      <c r="A56" s="15" t="s">
        <v>12</v>
      </c>
      <c r="B56" s="16" t="n">
        <v>494</v>
      </c>
      <c r="C56" s="18" t="n">
        <v>83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9" t="n">
        <v>120</v>
      </c>
      <c r="Q56" s="18" t="n">
        <f aca="false">(B56*12-C56*4+P56*4)/12</f>
        <v>506.333333333333</v>
      </c>
      <c r="R56" s="1" t="n">
        <v>506</v>
      </c>
    </row>
    <row r="57" customFormat="false" ht="15.6" hidden="false" customHeight="false" outlineLevel="0" collapsed="false">
      <c r="A57" s="15" t="s">
        <v>13</v>
      </c>
      <c r="B57" s="16" t="n">
        <v>379</v>
      </c>
      <c r="C57" s="18" t="n">
        <v>61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9" t="n">
        <v>90</v>
      </c>
      <c r="Q57" s="18" t="n">
        <f aca="false">(B57*12-C57*4+P57*4)/12</f>
        <v>388.666666666667</v>
      </c>
      <c r="R57" s="1" t="n">
        <v>389</v>
      </c>
    </row>
    <row r="58" customFormat="false" ht="15.6" hidden="false" customHeight="false" outlineLevel="0" collapsed="false">
      <c r="A58" s="15" t="s">
        <v>14</v>
      </c>
      <c r="B58" s="16" t="n">
        <v>446</v>
      </c>
      <c r="C58" s="18" t="n">
        <v>101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9" t="n">
        <v>99</v>
      </c>
      <c r="Q58" s="18" t="n">
        <f aca="false">(B58*12-C58*4+P58*4)/12</f>
        <v>445.333333333333</v>
      </c>
      <c r="R58" s="1" t="n">
        <v>445</v>
      </c>
    </row>
    <row r="59" customFormat="false" ht="15.6" hidden="false" customHeight="false" outlineLevel="0" collapsed="false">
      <c r="A59" s="15" t="s">
        <v>15</v>
      </c>
      <c r="B59" s="16" t="n">
        <v>91</v>
      </c>
      <c r="C59" s="18" t="n">
        <v>17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9" t="n">
        <v>19</v>
      </c>
      <c r="Q59" s="18" t="n">
        <f aca="false">(B59*12-C59*4+P59*4)/12</f>
        <v>91.6666666666667</v>
      </c>
      <c r="R59" s="1" t="n">
        <v>92</v>
      </c>
    </row>
    <row r="60" customFormat="false" ht="15.6" hidden="false" customHeight="false" outlineLevel="0" collapsed="false">
      <c r="A60" s="15" t="s">
        <v>16</v>
      </c>
      <c r="B60" s="16" t="n">
        <v>483</v>
      </c>
      <c r="C60" s="18" t="n">
        <v>73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9" t="n">
        <v>108</v>
      </c>
      <c r="Q60" s="18" t="n">
        <f aca="false">(B60*12-C60*4+P60*4)/12</f>
        <v>494.666666666667</v>
      </c>
      <c r="R60" s="1" t="n">
        <v>495</v>
      </c>
    </row>
    <row r="61" customFormat="false" ht="15.6" hidden="false" customHeight="false" outlineLevel="0" collapsed="false">
      <c r="A61" s="15" t="s">
        <v>17</v>
      </c>
      <c r="B61" s="16" t="n">
        <v>323</v>
      </c>
      <c r="C61" s="18" t="n">
        <v>54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9" t="n">
        <v>66</v>
      </c>
      <c r="Q61" s="18" t="n">
        <f aca="false">(B61*12-C61*4+P61*4)/12</f>
        <v>327</v>
      </c>
      <c r="R61" s="1" t="n">
        <v>327</v>
      </c>
    </row>
    <row r="62" customFormat="false" ht="15.6" hidden="false" customHeight="false" outlineLevel="0" collapsed="false">
      <c r="A62" s="15" t="s">
        <v>18</v>
      </c>
      <c r="B62" s="16" t="n">
        <v>63</v>
      </c>
      <c r="C62" s="18" t="n">
        <v>13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9" t="n">
        <v>12</v>
      </c>
      <c r="Q62" s="18" t="n">
        <f aca="false">(B62*12-C62*4+P62*4)/12</f>
        <v>62.6666666666667</v>
      </c>
      <c r="R62" s="1" t="n">
        <v>63</v>
      </c>
    </row>
    <row r="63" customFormat="false" ht="15.6" hidden="false" customHeight="false" outlineLevel="0" collapsed="false">
      <c r="A63" s="15" t="s">
        <v>19</v>
      </c>
      <c r="B63" s="16" t="n">
        <v>223</v>
      </c>
      <c r="C63" s="18" t="n">
        <v>37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9" t="n">
        <v>34</v>
      </c>
      <c r="Q63" s="18" t="n">
        <f aca="false">(B63*12-C63*4+P63*4)/12</f>
        <v>222</v>
      </c>
      <c r="R63" s="1" t="n">
        <v>222</v>
      </c>
    </row>
    <row r="64" customFormat="false" ht="15.6" hidden="false" customHeight="false" outlineLevel="0" collapsed="false">
      <c r="A64" s="15" t="s">
        <v>20</v>
      </c>
      <c r="B64" s="16" t="n">
        <v>182</v>
      </c>
      <c r="C64" s="18" t="n">
        <v>32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9" t="n">
        <v>44</v>
      </c>
      <c r="Q64" s="18" t="n">
        <f aca="false">(B64*12-C64*4+P64*4)/12</f>
        <v>186</v>
      </c>
      <c r="R64" s="1" t="n">
        <v>186</v>
      </c>
    </row>
    <row r="65" customFormat="false" ht="15.6" hidden="false" customHeight="false" outlineLevel="0" collapsed="false">
      <c r="A65" s="15" t="s">
        <v>21</v>
      </c>
      <c r="B65" s="16" t="n">
        <v>72</v>
      </c>
      <c r="C65" s="18" t="n">
        <v>7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9" t="n">
        <v>18</v>
      </c>
      <c r="Q65" s="18" t="n">
        <f aca="false">(B65*12-C65*4+P65*4)/12</f>
        <v>75.6666666666667</v>
      </c>
      <c r="R65" s="1" t="n">
        <v>76</v>
      </c>
    </row>
    <row r="66" customFormat="false" ht="15.6" hidden="false" customHeight="false" outlineLevel="0" collapsed="false">
      <c r="A66" s="15" t="s">
        <v>22</v>
      </c>
      <c r="B66" s="16" t="n">
        <v>64</v>
      </c>
      <c r="C66" s="18" t="n">
        <v>10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9" t="n">
        <v>19</v>
      </c>
      <c r="Q66" s="18" t="n">
        <f aca="false">(B66*12-C66*4+P66*4)/12</f>
        <v>67</v>
      </c>
      <c r="R66" s="1" t="n">
        <v>67</v>
      </c>
    </row>
    <row r="67" customFormat="false" ht="15.6" hidden="false" customHeight="false" outlineLevel="0" collapsed="false">
      <c r="A67" s="15" t="s">
        <v>23</v>
      </c>
      <c r="B67" s="16" t="n">
        <v>284</v>
      </c>
      <c r="C67" s="18" t="n">
        <v>51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9" t="n">
        <v>61</v>
      </c>
      <c r="Q67" s="18" t="n">
        <f aca="false">(B67*12-C67*4+P67*4)/12</f>
        <v>287.333333333333</v>
      </c>
      <c r="R67" s="1" t="n">
        <v>287</v>
      </c>
    </row>
    <row r="68" customFormat="false" ht="15.6" hidden="false" customHeight="false" outlineLevel="0" collapsed="false">
      <c r="A68" s="15" t="s">
        <v>24</v>
      </c>
      <c r="B68" s="16" t="n">
        <v>399</v>
      </c>
      <c r="C68" s="18" t="n">
        <v>57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9" t="n">
        <v>85</v>
      </c>
      <c r="Q68" s="18" t="n">
        <f aca="false">(B68*12-C68*4+P68*4)/12</f>
        <v>408.333333333333</v>
      </c>
      <c r="R68" s="1" t="n">
        <v>408</v>
      </c>
    </row>
    <row r="69" customFormat="false" ht="15.6" hidden="false" customHeight="false" outlineLevel="0" collapsed="false">
      <c r="A69" s="15" t="s">
        <v>25</v>
      </c>
      <c r="B69" s="16" t="n">
        <v>42</v>
      </c>
      <c r="C69" s="18" t="n">
        <v>4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9" t="n">
        <v>6</v>
      </c>
      <c r="Q69" s="18" t="n">
        <f aca="false">(B69*12-C69*4+P69*4)/12</f>
        <v>42.6666666666667</v>
      </c>
      <c r="R69" s="1" t="n">
        <v>43</v>
      </c>
    </row>
    <row r="70" customFormat="false" ht="15.6" hidden="false" customHeight="false" outlineLevel="0" collapsed="false">
      <c r="A70" s="25" t="s">
        <v>26</v>
      </c>
      <c r="B70" s="16" t="n">
        <v>176</v>
      </c>
      <c r="C70" s="18" t="n">
        <v>34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9" t="n">
        <v>32</v>
      </c>
      <c r="Q70" s="18" t="n">
        <f aca="false">(B70*12-C70*4+P70*4)/12</f>
        <v>175.333333333333</v>
      </c>
      <c r="R70" s="1" t="n">
        <v>175</v>
      </c>
    </row>
    <row r="71" customFormat="false" ht="15.6" hidden="false" customHeight="false" outlineLevel="0" collapsed="false">
      <c r="A71" s="15" t="s">
        <v>27</v>
      </c>
      <c r="B71" s="16" t="n">
        <v>107</v>
      </c>
      <c r="C71" s="18" t="n">
        <v>17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9" t="n">
        <v>16</v>
      </c>
      <c r="Q71" s="18" t="n">
        <f aca="false">(B71*12-C71*4+P71*4)/12</f>
        <v>106.666666666667</v>
      </c>
      <c r="R71" s="1" t="n">
        <v>107</v>
      </c>
    </row>
    <row r="72" customFormat="false" ht="15.6" hidden="false" customHeight="false" outlineLevel="0" collapsed="false">
      <c r="A72" s="15" t="s">
        <v>28</v>
      </c>
      <c r="B72" s="16" t="n">
        <v>40</v>
      </c>
      <c r="C72" s="18" t="n">
        <v>10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9" t="n">
        <v>8</v>
      </c>
      <c r="Q72" s="18" t="n">
        <f aca="false">(B72*12-C72*4+P72*4)/12</f>
        <v>39.3333333333333</v>
      </c>
      <c r="R72" s="1" t="n">
        <v>39</v>
      </c>
    </row>
    <row r="73" customFormat="false" ht="15.6" hidden="false" customHeight="false" outlineLevel="0" collapsed="false">
      <c r="A73" s="15" t="s">
        <v>29</v>
      </c>
      <c r="B73" s="16" t="n">
        <v>287</v>
      </c>
      <c r="C73" s="18" t="n">
        <v>46</v>
      </c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9" t="n">
        <v>66</v>
      </c>
      <c r="Q73" s="18" t="n">
        <f aca="false">(B73*12-C73*4+P73*4)/12</f>
        <v>293.666666666667</v>
      </c>
      <c r="R73" s="1" t="n">
        <v>294</v>
      </c>
    </row>
    <row r="74" customFormat="false" ht="15.6" hidden="false" customHeight="false" outlineLevel="0" collapsed="false">
      <c r="A74" s="15" t="s">
        <v>30</v>
      </c>
      <c r="B74" s="16" t="n">
        <v>271</v>
      </c>
      <c r="C74" s="18" t="n">
        <v>45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9" t="n">
        <v>60</v>
      </c>
      <c r="Q74" s="18" t="n">
        <f aca="false">(B74*12-C74*4+P74*4)/12</f>
        <v>276</v>
      </c>
      <c r="R74" s="1" t="n">
        <v>276</v>
      </c>
    </row>
    <row r="75" customFormat="false" ht="15.6" hidden="false" customHeight="false" outlineLevel="0" collapsed="false">
      <c r="A75" s="15" t="s">
        <v>31</v>
      </c>
      <c r="B75" s="16" t="n">
        <v>143</v>
      </c>
      <c r="C75" s="18" t="n">
        <v>18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9" t="n">
        <v>24</v>
      </c>
      <c r="Q75" s="18" t="n">
        <f aca="false">(B75*12-C75*4+P75*4)/12</f>
        <v>145</v>
      </c>
      <c r="R75" s="1" t="n">
        <v>145</v>
      </c>
    </row>
    <row r="76" customFormat="false" ht="15.6" hidden="false" customHeight="false" outlineLevel="0" collapsed="false">
      <c r="A76" s="15" t="s">
        <v>32</v>
      </c>
      <c r="B76" s="16" t="n">
        <v>355</v>
      </c>
      <c r="C76" s="18" t="n">
        <v>67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9" t="n">
        <v>83</v>
      </c>
      <c r="Q76" s="18" t="n">
        <f aca="false">(B76*12-C76*4+P76*4)/12</f>
        <v>360.333333333333</v>
      </c>
      <c r="R76" s="1" t="n">
        <v>360</v>
      </c>
    </row>
    <row r="77" customFormat="false" ht="15.6" hidden="false" customHeight="false" outlineLevel="0" collapsed="false">
      <c r="A77" s="15" t="s">
        <v>33</v>
      </c>
      <c r="B77" s="16" t="n">
        <v>388</v>
      </c>
      <c r="C77" s="18" t="n">
        <v>75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9" t="n">
        <v>78</v>
      </c>
      <c r="Q77" s="18" t="n">
        <f aca="false">(B77*12-C77*4+P77*4)/12</f>
        <v>389</v>
      </c>
      <c r="R77" s="1" t="n">
        <v>389</v>
      </c>
    </row>
    <row r="78" customFormat="false" ht="15.6" hidden="false" customHeight="false" outlineLevel="0" collapsed="false">
      <c r="A78" s="15" t="s">
        <v>34</v>
      </c>
      <c r="B78" s="16" t="n">
        <v>282</v>
      </c>
      <c r="C78" s="18" t="n">
        <v>51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9" t="n">
        <v>71</v>
      </c>
      <c r="Q78" s="18" t="n">
        <f aca="false">(B78*12-C78*4+P78*4)/12</f>
        <v>288.666666666667</v>
      </c>
      <c r="R78" s="1" t="n">
        <v>289</v>
      </c>
    </row>
    <row r="79" customFormat="false" ht="15.6" hidden="false" customHeight="false" outlineLevel="0" collapsed="false">
      <c r="A79" s="15" t="s">
        <v>35</v>
      </c>
      <c r="B79" s="16" t="n">
        <v>66</v>
      </c>
      <c r="C79" s="18" t="n">
        <v>9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9" t="n">
        <v>13</v>
      </c>
      <c r="Q79" s="18" t="n">
        <f aca="false">(B79*12-C79*4+P79*4)/12</f>
        <v>67.3333333333333</v>
      </c>
      <c r="R79" s="1" t="n">
        <v>67</v>
      </c>
    </row>
    <row r="80" customFormat="false" ht="15.6" hidden="false" customHeight="false" outlineLevel="0" collapsed="false">
      <c r="A80" s="15" t="s">
        <v>36</v>
      </c>
      <c r="B80" s="16" t="n">
        <v>61</v>
      </c>
      <c r="C80" s="18" t="n">
        <v>12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9" t="n">
        <v>12</v>
      </c>
      <c r="Q80" s="18" t="n">
        <f aca="false">(B80*12-C80*4+P80*4)/12</f>
        <v>61</v>
      </c>
      <c r="R80" s="1" t="n">
        <v>61</v>
      </c>
    </row>
    <row r="81" customFormat="false" ht="15.6" hidden="false" customHeight="false" outlineLevel="0" collapsed="false">
      <c r="A81" s="15" t="s">
        <v>37</v>
      </c>
      <c r="B81" s="16" t="n">
        <v>141</v>
      </c>
      <c r="C81" s="18" t="n">
        <v>23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9" t="n">
        <v>28</v>
      </c>
      <c r="Q81" s="18" t="n">
        <f aca="false">(B81*12-C81*4+P81*4)/12</f>
        <v>142.666666666667</v>
      </c>
      <c r="R81" s="1" t="n">
        <v>143</v>
      </c>
    </row>
    <row r="82" customFormat="false" ht="15.6" hidden="false" customHeight="false" outlineLevel="0" collapsed="false">
      <c r="A82" s="15" t="s">
        <v>38</v>
      </c>
      <c r="B82" s="16" t="n">
        <v>269</v>
      </c>
      <c r="C82" s="18" t="n">
        <v>46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9" t="n">
        <v>55</v>
      </c>
      <c r="Q82" s="18" t="n">
        <f aca="false">(B82*12-C82*4+P82*4)/12</f>
        <v>272</v>
      </c>
      <c r="R82" s="1" t="n">
        <v>272</v>
      </c>
    </row>
    <row r="83" customFormat="false" ht="15.6" hidden="false" customHeight="false" outlineLevel="0" collapsed="false">
      <c r="A83" s="15" t="s">
        <v>39</v>
      </c>
      <c r="B83" s="16" t="n">
        <v>27</v>
      </c>
      <c r="C83" s="18" t="n">
        <v>8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9" t="n">
        <v>7</v>
      </c>
      <c r="Q83" s="18" t="n">
        <f aca="false">(B83*12-C83*4+P83*4)/12</f>
        <v>26.6666666666667</v>
      </c>
      <c r="R83" s="1" t="n">
        <v>27</v>
      </c>
    </row>
    <row r="84" customFormat="false" ht="15.6" hidden="false" customHeight="false" outlineLevel="0" collapsed="false">
      <c r="A84" s="15" t="s">
        <v>40</v>
      </c>
      <c r="B84" s="16" t="n">
        <v>70</v>
      </c>
      <c r="C84" s="18" t="n">
        <v>16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9" t="n">
        <v>19</v>
      </c>
      <c r="Q84" s="18" t="n">
        <f aca="false">(B84*12-C84*4+P84*4)/12</f>
        <v>71</v>
      </c>
      <c r="R84" s="1" t="n">
        <v>71</v>
      </c>
    </row>
    <row r="85" customFormat="false" ht="13.2" hidden="false" customHeight="false" outlineLevel="0" collapsed="false">
      <c r="A85" s="19" t="s">
        <v>41</v>
      </c>
      <c r="B85" s="20" t="n">
        <f aca="false">SUM(B51:B84)</f>
        <v>7524</v>
      </c>
      <c r="C85" s="20" t="n">
        <f aca="false">SUM(C51:C84)</f>
        <v>1319</v>
      </c>
      <c r="D85" s="20" t="n">
        <f aca="false">SUM(D51:D84)</f>
        <v>0</v>
      </c>
      <c r="E85" s="20" t="n">
        <f aca="false">SUM(E51:E84)</f>
        <v>0</v>
      </c>
      <c r="F85" s="20" t="n">
        <f aca="false">SUM(F51:F84)</f>
        <v>0</v>
      </c>
      <c r="G85" s="20" t="n">
        <f aca="false">SUM(G51:G84)</f>
        <v>0</v>
      </c>
      <c r="H85" s="20" t="n">
        <f aca="false">SUM(H51:H84)</f>
        <v>0</v>
      </c>
      <c r="I85" s="20" t="n">
        <f aca="false">SUM(I51:I84)</f>
        <v>0</v>
      </c>
      <c r="J85" s="20" t="n">
        <f aca="false">SUM(J51:J84)</f>
        <v>0</v>
      </c>
      <c r="K85" s="20" t="n">
        <f aca="false">SUM(K51:K84)</f>
        <v>0</v>
      </c>
      <c r="L85" s="20" t="n">
        <f aca="false">SUM(L51:L84)</f>
        <v>0</v>
      </c>
      <c r="M85" s="20" t="n">
        <f aca="false">SUM(M51:M84)</f>
        <v>0</v>
      </c>
      <c r="N85" s="20" t="n">
        <f aca="false">SUM(N51:N84)</f>
        <v>0</v>
      </c>
      <c r="O85" s="20" t="n">
        <f aca="false">SUM(O51:O84)</f>
        <v>0</v>
      </c>
      <c r="P85" s="20" t="n">
        <f aca="false">SUM(P51:P84)</f>
        <v>1655</v>
      </c>
      <c r="Q85" s="20" t="n">
        <f aca="false">SUM(Q51:Q84)</f>
        <v>7636</v>
      </c>
      <c r="R85" s="21" t="n">
        <f aca="false">SUM(R51:R84)</f>
        <v>7637</v>
      </c>
    </row>
    <row r="88" customFormat="false" ht="15.6" hidden="false" customHeight="true" outlineLevel="0" collapsed="false">
      <c r="A88" s="2" t="s">
        <v>47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5.6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customFormat="false" ht="15.6" hidden="false" customHeight="true" outlineLevel="0" collapsed="false">
      <c r="A90" s="4" t="s">
        <v>1</v>
      </c>
      <c r="B90" s="4" t="s">
        <v>43</v>
      </c>
      <c r="C90" s="5" t="s">
        <v>48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 t="s">
        <v>49</v>
      </c>
      <c r="Q90" s="4" t="s">
        <v>46</v>
      </c>
    </row>
    <row r="91" customFormat="false" ht="15.6" hidden="false" customHeight="false" outlineLevel="0" collapsed="false">
      <c r="A91" s="4"/>
      <c r="B91" s="4"/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4"/>
      <c r="Q91" s="4"/>
    </row>
    <row r="92" customFormat="false" ht="20.4" hidden="false" customHeight="true" outlineLevel="0" collapsed="false">
      <c r="A92" s="4"/>
      <c r="B92" s="4"/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4"/>
      <c r="Q92" s="4"/>
    </row>
    <row r="93" customFormat="false" ht="20.4" hidden="false" customHeight="false" outlineLevel="0" collapsed="false">
      <c r="A93" s="7" t="n">
        <v>1</v>
      </c>
      <c r="B93" s="7" t="n">
        <v>2</v>
      </c>
      <c r="C93" s="7" t="n">
        <v>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 t="n">
        <v>4</v>
      </c>
      <c r="Q93" s="7" t="s">
        <v>6</v>
      </c>
    </row>
    <row r="94" customFormat="false" ht="15.6" hidden="false" customHeight="false" outlineLevel="0" collapsed="false">
      <c r="A94" s="15" t="s">
        <v>7</v>
      </c>
      <c r="B94" s="16" t="n">
        <v>104</v>
      </c>
      <c r="C94" s="18" t="n">
        <v>57</v>
      </c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6" t="n">
        <v>47</v>
      </c>
      <c r="Q94" s="18" t="n">
        <f aca="false">(B94*12-C94*4+P94*4)/12</f>
        <v>100.666666666667</v>
      </c>
      <c r="R94" s="1" t="n">
        <v>101</v>
      </c>
    </row>
    <row r="95" customFormat="false" ht="15.6" hidden="false" customHeight="false" outlineLevel="0" collapsed="false">
      <c r="A95" s="15" t="s">
        <v>8</v>
      </c>
      <c r="B95" s="16" t="n">
        <v>19</v>
      </c>
      <c r="C95" s="18" t="n">
        <v>0</v>
      </c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6" t="n">
        <v>19</v>
      </c>
      <c r="Q95" s="18" t="n">
        <f aca="false">(B95*12-C95*4+P95*4)/12</f>
        <v>25.3333333333333</v>
      </c>
      <c r="R95" s="1" t="n">
        <v>25</v>
      </c>
    </row>
    <row r="96" customFormat="false" ht="15.6" hidden="false" customHeight="false" outlineLevel="0" collapsed="false">
      <c r="A96" s="15" t="s">
        <v>9</v>
      </c>
      <c r="B96" s="16" t="n">
        <v>73</v>
      </c>
      <c r="C96" s="18" t="n">
        <v>39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6" t="n">
        <v>34</v>
      </c>
      <c r="Q96" s="18" t="n">
        <f aca="false">(B96*12-C96*4+P96*4)/12</f>
        <v>71.3333333333333</v>
      </c>
      <c r="R96" s="1" t="n">
        <v>71</v>
      </c>
    </row>
    <row r="97" customFormat="false" ht="15.6" hidden="false" customHeight="false" outlineLevel="0" collapsed="false">
      <c r="A97" s="15" t="s">
        <v>10</v>
      </c>
      <c r="B97" s="16" t="n">
        <v>3</v>
      </c>
      <c r="C97" s="18" t="n">
        <v>3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6" t="n">
        <v>0</v>
      </c>
      <c r="Q97" s="18" t="n">
        <f aca="false">(B97*12-C97*4+P97*4)/12</f>
        <v>2</v>
      </c>
      <c r="R97" s="1" t="n">
        <v>2</v>
      </c>
    </row>
    <row r="98" customFormat="false" ht="15.6" hidden="false" customHeight="false" outlineLevel="0" collapsed="false">
      <c r="A98" s="15" t="s">
        <v>11</v>
      </c>
      <c r="B98" s="24" t="n">
        <v>0</v>
      </c>
      <c r="C98" s="18" t="n">
        <v>0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6" t="n">
        <v>0</v>
      </c>
      <c r="Q98" s="18" t="n">
        <f aca="false">(B98*12-C98*4+P98*4)/12</f>
        <v>0</v>
      </c>
      <c r="R98" s="1" t="n">
        <v>0</v>
      </c>
    </row>
    <row r="99" customFormat="false" ht="15.6" hidden="false" customHeight="false" outlineLevel="0" collapsed="false">
      <c r="A99" s="15" t="s">
        <v>12</v>
      </c>
      <c r="B99" s="16" t="n">
        <v>88</v>
      </c>
      <c r="C99" s="18" t="n">
        <v>47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6" t="n">
        <v>41</v>
      </c>
      <c r="Q99" s="18" t="n">
        <f aca="false">(B99*12-C99*4+P99*4)/12</f>
        <v>86</v>
      </c>
      <c r="R99" s="1" t="n">
        <v>86</v>
      </c>
    </row>
    <row r="100" customFormat="false" ht="15.6" hidden="false" customHeight="false" outlineLevel="0" collapsed="false">
      <c r="A100" s="15" t="s">
        <v>13</v>
      </c>
      <c r="B100" s="16" t="n">
        <v>58</v>
      </c>
      <c r="C100" s="18" t="n">
        <v>29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6" t="n">
        <v>29</v>
      </c>
      <c r="Q100" s="18" t="n">
        <f aca="false">(B100*12-C100*4+P100*4)/12</f>
        <v>58</v>
      </c>
      <c r="R100" s="1" t="n">
        <v>58</v>
      </c>
    </row>
    <row r="101" customFormat="false" ht="15.6" hidden="false" customHeight="false" outlineLevel="0" collapsed="false">
      <c r="A101" s="15" t="s">
        <v>14</v>
      </c>
      <c r="B101" s="16" t="n">
        <v>44</v>
      </c>
      <c r="C101" s="18" t="n">
        <v>16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6" t="n">
        <v>28</v>
      </c>
      <c r="Q101" s="18" t="n">
        <f aca="false">(B101*12-C101*4+P101*4)/12</f>
        <v>48</v>
      </c>
      <c r="R101" s="1" t="n">
        <v>48</v>
      </c>
    </row>
    <row r="102" customFormat="false" ht="15.6" hidden="false" customHeight="false" outlineLevel="0" collapsed="false">
      <c r="A102" s="15" t="s">
        <v>15</v>
      </c>
      <c r="B102" s="16" t="n">
        <v>10</v>
      </c>
      <c r="C102" s="18" t="n">
        <v>4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6" t="n">
        <v>6</v>
      </c>
      <c r="Q102" s="18" t="n">
        <f aca="false">(B102*12-C102*4+P102*4)/12</f>
        <v>10.6666666666667</v>
      </c>
      <c r="R102" s="1" t="n">
        <v>11</v>
      </c>
    </row>
    <row r="103" customFormat="false" ht="15.6" hidden="false" customHeight="false" outlineLevel="0" collapsed="false">
      <c r="A103" s="15" t="s">
        <v>16</v>
      </c>
      <c r="B103" s="16" t="n">
        <v>64</v>
      </c>
      <c r="C103" s="18" t="n">
        <v>30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6" t="n">
        <v>34</v>
      </c>
      <c r="Q103" s="18" t="n">
        <f aca="false">(B103*12-C103*4+P103*4)/12</f>
        <v>65.3333333333333</v>
      </c>
      <c r="R103" s="1" t="n">
        <v>65</v>
      </c>
    </row>
    <row r="104" customFormat="false" ht="15.6" hidden="false" customHeight="false" outlineLevel="0" collapsed="false">
      <c r="A104" s="15" t="s">
        <v>17</v>
      </c>
      <c r="B104" s="16" t="n">
        <v>24</v>
      </c>
      <c r="C104" s="18" t="n">
        <v>5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6" t="n">
        <v>19</v>
      </c>
      <c r="Q104" s="18" t="n">
        <f aca="false">(B104*12-C104*4+P104*4)/12</f>
        <v>28.6666666666667</v>
      </c>
      <c r="R104" s="1" t="n">
        <v>29</v>
      </c>
    </row>
    <row r="105" customFormat="false" ht="15.6" hidden="false" customHeight="false" outlineLevel="0" collapsed="false">
      <c r="A105" s="15" t="s">
        <v>18</v>
      </c>
      <c r="B105" s="16" t="n">
        <v>0</v>
      </c>
      <c r="C105" s="18" t="n">
        <v>0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6" t="n">
        <v>0</v>
      </c>
      <c r="Q105" s="18" t="n">
        <f aca="false">(B105*12-C105*4+P105*4)/12</f>
        <v>0</v>
      </c>
      <c r="R105" s="1" t="n">
        <v>0</v>
      </c>
    </row>
    <row r="106" customFormat="false" ht="15.6" hidden="false" customHeight="false" outlineLevel="0" collapsed="false">
      <c r="A106" s="15" t="s">
        <v>19</v>
      </c>
      <c r="B106" s="16" t="n">
        <v>17</v>
      </c>
      <c r="C106" s="18" t="n">
        <v>11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6" t="n">
        <v>6</v>
      </c>
      <c r="Q106" s="18" t="n">
        <f aca="false">(B106*12-C106*4+P106*4)/12</f>
        <v>15.3333333333333</v>
      </c>
      <c r="R106" s="1" t="n">
        <v>15</v>
      </c>
    </row>
    <row r="107" customFormat="false" ht="15.6" hidden="false" customHeight="false" outlineLevel="0" collapsed="false">
      <c r="A107" s="15" t="s">
        <v>20</v>
      </c>
      <c r="B107" s="16" t="n">
        <v>36</v>
      </c>
      <c r="C107" s="18" t="n">
        <v>11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6" t="n">
        <v>25</v>
      </c>
      <c r="Q107" s="18" t="n">
        <f aca="false">(B107*12-C107*4+P107*4)/12</f>
        <v>40.6666666666667</v>
      </c>
      <c r="R107" s="1" t="n">
        <v>41</v>
      </c>
    </row>
    <row r="108" customFormat="false" ht="15.6" hidden="false" customHeight="false" outlineLevel="0" collapsed="false">
      <c r="A108" s="15" t="s">
        <v>21</v>
      </c>
      <c r="B108" s="16" t="n">
        <v>0</v>
      </c>
      <c r="C108" s="18" t="n">
        <v>0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6" t="n">
        <v>0</v>
      </c>
      <c r="Q108" s="18" t="n">
        <f aca="false">(B108*12-C108*4+P108*4)/12</f>
        <v>0</v>
      </c>
      <c r="R108" s="1" t="n">
        <v>0</v>
      </c>
    </row>
    <row r="109" customFormat="false" ht="15.6" hidden="false" customHeight="false" outlineLevel="0" collapsed="false">
      <c r="A109" s="15" t="s">
        <v>22</v>
      </c>
      <c r="B109" s="16" t="n">
        <v>0</v>
      </c>
      <c r="C109" s="18" t="n">
        <v>0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6" t="n">
        <v>0</v>
      </c>
      <c r="Q109" s="18" t="n">
        <f aca="false">(B109*12-C109*4+P109*4)/12</f>
        <v>0</v>
      </c>
      <c r="R109" s="1" t="n">
        <v>0</v>
      </c>
    </row>
    <row r="110" customFormat="false" ht="15.6" hidden="false" customHeight="false" outlineLevel="0" collapsed="false">
      <c r="A110" s="15" t="s">
        <v>23</v>
      </c>
      <c r="B110" s="16" t="n">
        <v>53</v>
      </c>
      <c r="C110" s="18" t="n">
        <v>25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6" t="n">
        <v>28</v>
      </c>
      <c r="Q110" s="18" t="n">
        <f aca="false">(B110*12-C110*4+P110*4)/12</f>
        <v>54</v>
      </c>
      <c r="R110" s="1" t="n">
        <v>54</v>
      </c>
    </row>
    <row r="111" customFormat="false" ht="15.6" hidden="false" customHeight="false" outlineLevel="0" collapsed="false">
      <c r="A111" s="15" t="s">
        <v>24</v>
      </c>
      <c r="B111" s="16" t="n">
        <v>59</v>
      </c>
      <c r="C111" s="18" t="n">
        <v>30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6" t="n">
        <v>29</v>
      </c>
      <c r="Q111" s="18" t="n">
        <f aca="false">(B111*12-C111*4+P111*4)/12</f>
        <v>58.6666666666667</v>
      </c>
      <c r="R111" s="1" t="n">
        <v>59</v>
      </c>
    </row>
    <row r="112" customFormat="false" ht="15.6" hidden="false" customHeight="false" outlineLevel="0" collapsed="false">
      <c r="A112" s="15" t="s">
        <v>25</v>
      </c>
      <c r="B112" s="16" t="n">
        <v>0</v>
      </c>
      <c r="C112" s="18" t="n">
        <v>0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6" t="n">
        <v>0</v>
      </c>
      <c r="Q112" s="18" t="n">
        <f aca="false">(B112*12-C112*4+P112*4)/12</f>
        <v>0</v>
      </c>
      <c r="R112" s="1" t="n">
        <v>0</v>
      </c>
    </row>
    <row r="113" customFormat="false" ht="15.6" hidden="false" customHeight="false" outlineLevel="0" collapsed="false">
      <c r="A113" s="25" t="s">
        <v>26</v>
      </c>
      <c r="B113" s="16" t="n">
        <v>12</v>
      </c>
      <c r="C113" s="26" t="n">
        <v>6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6" t="n">
        <v>6</v>
      </c>
      <c r="Q113" s="18" t="n">
        <f aca="false">(B113*12-C113*4+P113*4)/12</f>
        <v>12</v>
      </c>
      <c r="R113" s="1" t="n">
        <v>12</v>
      </c>
    </row>
    <row r="114" customFormat="false" ht="15.6" hidden="false" customHeight="false" outlineLevel="0" collapsed="false">
      <c r="A114" s="15" t="s">
        <v>27</v>
      </c>
      <c r="B114" s="16" t="n">
        <v>0</v>
      </c>
      <c r="C114" s="18" t="n">
        <v>0</v>
      </c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6" t="n">
        <v>0</v>
      </c>
      <c r="Q114" s="18" t="n">
        <f aca="false">(B114*12-C114*4+P114*4)/12</f>
        <v>0</v>
      </c>
      <c r="R114" s="1" t="n">
        <v>0</v>
      </c>
    </row>
    <row r="115" customFormat="false" ht="15.6" hidden="false" customHeight="false" outlineLevel="0" collapsed="false">
      <c r="A115" s="15" t="s">
        <v>28</v>
      </c>
      <c r="B115" s="16" t="n">
        <v>0</v>
      </c>
      <c r="C115" s="18" t="n">
        <v>0</v>
      </c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6" t="n">
        <v>0</v>
      </c>
      <c r="Q115" s="18" t="n">
        <f aca="false">(B115*12-C115*4+P115*4)/12</f>
        <v>0</v>
      </c>
      <c r="R115" s="1" t="n">
        <v>0</v>
      </c>
    </row>
    <row r="116" customFormat="false" ht="15.6" hidden="false" customHeight="false" outlineLevel="0" collapsed="false">
      <c r="A116" s="15" t="s">
        <v>29</v>
      </c>
      <c r="B116" s="16" t="n">
        <v>23</v>
      </c>
      <c r="C116" s="18" t="n">
        <v>9</v>
      </c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6" t="n">
        <v>14</v>
      </c>
      <c r="Q116" s="18" t="n">
        <f aca="false">(B116*12-C116*4+P116*4)/12</f>
        <v>24.6666666666667</v>
      </c>
      <c r="R116" s="1" t="n">
        <v>25</v>
      </c>
    </row>
    <row r="117" customFormat="false" ht="15.6" hidden="false" customHeight="false" outlineLevel="0" collapsed="false">
      <c r="A117" s="15" t="s">
        <v>30</v>
      </c>
      <c r="B117" s="16" t="n">
        <v>12</v>
      </c>
      <c r="C117" s="18" t="n">
        <v>9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6" t="n">
        <v>3</v>
      </c>
      <c r="Q117" s="18" t="n">
        <f aca="false">(B117*12-C117*4+P117*4)/12</f>
        <v>10</v>
      </c>
      <c r="R117" s="1" t="n">
        <v>10</v>
      </c>
    </row>
    <row r="118" customFormat="false" ht="15.6" hidden="false" customHeight="false" outlineLevel="0" collapsed="false">
      <c r="A118" s="15" t="s">
        <v>31</v>
      </c>
      <c r="B118" s="16" t="n">
        <v>18</v>
      </c>
      <c r="C118" s="18" t="n">
        <v>7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6" t="n">
        <v>11</v>
      </c>
      <c r="Q118" s="18" t="n">
        <f aca="false">(B118*12-C118*4+P118*4)/12</f>
        <v>19.3333333333333</v>
      </c>
      <c r="R118" s="1" t="n">
        <v>19</v>
      </c>
    </row>
    <row r="119" customFormat="false" ht="15.6" hidden="false" customHeight="false" outlineLevel="0" collapsed="false">
      <c r="A119" s="15" t="s">
        <v>32</v>
      </c>
      <c r="B119" s="16" t="n">
        <v>44</v>
      </c>
      <c r="C119" s="18" t="n">
        <v>16</v>
      </c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6" t="n">
        <v>28</v>
      </c>
      <c r="Q119" s="18" t="n">
        <f aca="false">(B119*12-C119*4+P119*4)/12</f>
        <v>48</v>
      </c>
      <c r="R119" s="1" t="n">
        <v>48</v>
      </c>
    </row>
    <row r="120" customFormat="false" ht="15.6" hidden="false" customHeight="false" outlineLevel="0" collapsed="false">
      <c r="A120" s="15" t="s">
        <v>33</v>
      </c>
      <c r="B120" s="16" t="n">
        <v>35</v>
      </c>
      <c r="C120" s="18" t="n">
        <v>21</v>
      </c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6" t="n">
        <v>14</v>
      </c>
      <c r="Q120" s="18" t="n">
        <f aca="false">(B120*12-C120*4+P120*4)/12</f>
        <v>32.6666666666667</v>
      </c>
      <c r="R120" s="1" t="n">
        <v>33</v>
      </c>
    </row>
    <row r="121" customFormat="false" ht="15.6" hidden="false" customHeight="false" outlineLevel="0" collapsed="false">
      <c r="A121" s="15" t="s">
        <v>34</v>
      </c>
      <c r="B121" s="16" t="n">
        <v>46</v>
      </c>
      <c r="C121" s="18" t="n">
        <v>18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6" t="n">
        <v>28</v>
      </c>
      <c r="Q121" s="18" t="n">
        <f aca="false">(B121*12-C121*4+P121*4)/12</f>
        <v>49.3333333333333</v>
      </c>
      <c r="R121" s="1" t="n">
        <v>49</v>
      </c>
    </row>
    <row r="122" customFormat="false" ht="15.6" hidden="false" customHeight="false" outlineLevel="0" collapsed="false">
      <c r="A122" s="15" t="s">
        <v>35</v>
      </c>
      <c r="B122" s="16" t="n">
        <v>18</v>
      </c>
      <c r="C122" s="18" t="n">
        <v>8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6" t="n">
        <v>10</v>
      </c>
      <c r="Q122" s="18" t="n">
        <f aca="false">(B122*12-C122*4+P122*4)/12</f>
        <v>18.6666666666667</v>
      </c>
      <c r="R122" s="1" t="n">
        <v>19</v>
      </c>
    </row>
    <row r="123" customFormat="false" ht="15.6" hidden="false" customHeight="false" outlineLevel="0" collapsed="false">
      <c r="A123" s="15" t="s">
        <v>36</v>
      </c>
      <c r="B123" s="16" t="n">
        <v>0</v>
      </c>
      <c r="C123" s="18" t="n">
        <v>0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6" t="n">
        <v>0</v>
      </c>
      <c r="Q123" s="18" t="n">
        <f aca="false">(B123*12-C123*4+P123*4)/12</f>
        <v>0</v>
      </c>
      <c r="R123" s="1" t="n">
        <v>0</v>
      </c>
    </row>
    <row r="124" customFormat="false" ht="15.6" hidden="false" customHeight="false" outlineLevel="0" collapsed="false">
      <c r="A124" s="15" t="s">
        <v>37</v>
      </c>
      <c r="B124" s="16" t="n">
        <v>13</v>
      </c>
      <c r="C124" s="18" t="n">
        <v>9</v>
      </c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6" t="n">
        <v>4</v>
      </c>
      <c r="Q124" s="18" t="n">
        <f aca="false">(B124*12-C124*4+P124*4)/12</f>
        <v>11.3333333333333</v>
      </c>
      <c r="R124" s="1" t="n">
        <v>11</v>
      </c>
    </row>
    <row r="125" customFormat="false" ht="15.6" hidden="false" customHeight="false" outlineLevel="0" collapsed="false">
      <c r="A125" s="15" t="s">
        <v>38</v>
      </c>
      <c r="B125" s="16" t="n">
        <v>20</v>
      </c>
      <c r="C125" s="18" t="n">
        <v>6</v>
      </c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6" t="n">
        <v>14</v>
      </c>
      <c r="Q125" s="18" t="n">
        <f aca="false">(B125*12-C125*4+P125*4)/12</f>
        <v>22.6666666666667</v>
      </c>
      <c r="R125" s="1" t="n">
        <v>23</v>
      </c>
    </row>
    <row r="126" customFormat="false" ht="15.6" hidden="false" customHeight="false" outlineLevel="0" collapsed="false">
      <c r="A126" s="15" t="s">
        <v>39</v>
      </c>
      <c r="B126" s="16" t="n">
        <v>0</v>
      </c>
      <c r="C126" s="18" t="n">
        <v>0</v>
      </c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6" t="n">
        <v>0</v>
      </c>
      <c r="Q126" s="18" t="n">
        <f aca="false">(B126*12-C126*4+P126*4)/12</f>
        <v>0</v>
      </c>
      <c r="R126" s="1" t="n">
        <v>0</v>
      </c>
    </row>
    <row r="127" customFormat="false" ht="15.6" hidden="false" customHeight="false" outlineLevel="0" collapsed="false">
      <c r="A127" s="15" t="s">
        <v>40</v>
      </c>
      <c r="B127" s="16" t="n">
        <v>0</v>
      </c>
      <c r="C127" s="18" t="n">
        <v>0</v>
      </c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6" t="n">
        <v>0</v>
      </c>
      <c r="Q127" s="18" t="n">
        <f aca="false">(B127*12-C127*4+P127*4)/12</f>
        <v>0</v>
      </c>
      <c r="R127" s="1" t="n">
        <v>0</v>
      </c>
    </row>
    <row r="128" customFormat="false" ht="13.2" hidden="false" customHeight="false" outlineLevel="0" collapsed="false">
      <c r="A128" s="19" t="s">
        <v>41</v>
      </c>
      <c r="B128" s="20" t="n">
        <f aca="false">SUM(B94:B127)</f>
        <v>893</v>
      </c>
      <c r="C128" s="20" t="n">
        <f aca="false">SUM(C94:C127)</f>
        <v>416</v>
      </c>
      <c r="D128" s="20" t="n">
        <f aca="false">SUM(D94:D127)</f>
        <v>0</v>
      </c>
      <c r="E128" s="20" t="n">
        <f aca="false">SUM(E94:E127)</f>
        <v>0</v>
      </c>
      <c r="F128" s="20" t="n">
        <f aca="false">SUM(F94:F127)</f>
        <v>0</v>
      </c>
      <c r="G128" s="20" t="n">
        <f aca="false">SUM(G94:G127)</f>
        <v>0</v>
      </c>
      <c r="H128" s="20" t="n">
        <f aca="false">SUM(H94:H127)</f>
        <v>0</v>
      </c>
      <c r="I128" s="20" t="n">
        <f aca="false">SUM(I94:I127)</f>
        <v>0</v>
      </c>
      <c r="J128" s="20" t="n">
        <f aca="false">SUM(J94:J127)</f>
        <v>0</v>
      </c>
      <c r="K128" s="20" t="n">
        <f aca="false">SUM(K94:K127)</f>
        <v>0</v>
      </c>
      <c r="L128" s="20" t="n">
        <f aca="false">SUM(L94:L127)</f>
        <v>0</v>
      </c>
      <c r="M128" s="20" t="n">
        <f aca="false">SUM(M94:M127)</f>
        <v>0</v>
      </c>
      <c r="N128" s="20" t="n">
        <f aca="false">SUM(N94:N127)</f>
        <v>0</v>
      </c>
      <c r="O128" s="20" t="n">
        <f aca="false">SUM(O94:O127)</f>
        <v>0</v>
      </c>
      <c r="P128" s="20" t="n">
        <f aca="false">SUM(P94:P127)</f>
        <v>477</v>
      </c>
      <c r="Q128" s="20" t="n">
        <f aca="false">SUM(Q94:Q127)</f>
        <v>913.333333333333</v>
      </c>
      <c r="R128" s="21" t="n">
        <f aca="false">SUM(R94:R127)</f>
        <v>914</v>
      </c>
    </row>
    <row r="130" customFormat="false" ht="15.6" hidden="false" customHeight="false" outlineLevel="0" collapsed="false">
      <c r="A130" s="27" t="s">
        <v>50</v>
      </c>
      <c r="B130" s="28" t="s">
        <v>51</v>
      </c>
      <c r="C130" s="29" t="s">
        <v>52</v>
      </c>
      <c r="D130" s="29" t="s">
        <v>53</v>
      </c>
      <c r="E130" s="28" t="s">
        <v>51</v>
      </c>
      <c r="F130" s="29" t="s">
        <v>52</v>
      </c>
      <c r="G130" s="29" t="s">
        <v>53</v>
      </c>
      <c r="H130" s="28" t="s">
        <v>51</v>
      </c>
      <c r="I130" s="29" t="s">
        <v>52</v>
      </c>
      <c r="J130" s="29" t="s">
        <v>53</v>
      </c>
      <c r="K130" s="28" t="s">
        <v>51</v>
      </c>
      <c r="L130" s="29" t="s">
        <v>52</v>
      </c>
      <c r="M130" s="29" t="s">
        <v>53</v>
      </c>
      <c r="N130" s="28" t="s">
        <v>51</v>
      </c>
      <c r="O130" s="29" t="s">
        <v>52</v>
      </c>
      <c r="P130" s="29" t="s">
        <v>53</v>
      </c>
    </row>
    <row r="131" customFormat="false" ht="15.6" hidden="false" customHeight="false" outlineLevel="0" collapsed="false">
      <c r="A131" s="27" t="s">
        <v>54</v>
      </c>
      <c r="B131" s="30" t="n">
        <f aca="false">R8+R9+R10+R13+R14+R15+R21+R24+R25</f>
        <v>2992</v>
      </c>
      <c r="C131" s="30" t="n">
        <f aca="false">R51+R52+R53+R56+R57+R58+R64+R67+R68</f>
        <v>3351</v>
      </c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 t="n">
        <f aca="false">R94+R95+R96+R99+R100+R101+R107+R110+R111</f>
        <v>543</v>
      </c>
    </row>
    <row r="132" customFormat="false" ht="15.6" hidden="false" customHeight="false" outlineLevel="0" collapsed="false">
      <c r="A132" s="27" t="s">
        <v>55</v>
      </c>
      <c r="B132" s="30" t="n">
        <f aca="false">R11+R17+R18+R19+R20+R22+R23+R27+R30+R31+R32+R33+R34+R35+R37+R38+R39+R41</f>
        <v>3270</v>
      </c>
      <c r="C132" s="30" t="n">
        <f aca="false">R54+R60+R61+R62+R63+R65+R66+R70+R73+R74+R75+R76+R77+R78+R80+R81+R82+R84</f>
        <v>3870</v>
      </c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 t="n">
        <f aca="false">R97+R103+R104+R105+R106+R108+R109+R113+R116+R117+R118+R119+R120+R121+R123+R124+R125+R127</f>
        <v>341</v>
      </c>
    </row>
    <row r="133" customFormat="false" ht="15.6" hidden="false" customHeight="false" outlineLevel="0" collapsed="false">
      <c r="A133" s="27" t="s">
        <v>56</v>
      </c>
      <c r="B133" s="30" t="n">
        <f aca="false">R12+R16+R26+R28+R29+R36+R40</f>
        <v>359</v>
      </c>
      <c r="C133" s="30" t="n">
        <f aca="false">R55+R59+R69+R71+R72+R79+R83</f>
        <v>416</v>
      </c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 t="n">
        <f aca="false">R98+R102+R112+R114+R115+R122+R126</f>
        <v>30</v>
      </c>
    </row>
    <row r="134" customFormat="false" ht="15.6" hidden="false" customHeight="false" outlineLevel="0" collapsed="false">
      <c r="B134" s="31" t="n">
        <f aca="false">SUM(B131:B133)</f>
        <v>6621</v>
      </c>
      <c r="C134" s="31" t="n">
        <f aca="false">SUM(C131:C133)</f>
        <v>7637</v>
      </c>
      <c r="D134" s="31" t="n">
        <f aca="false">SUM(D131:D133)</f>
        <v>0</v>
      </c>
      <c r="E134" s="31" t="n">
        <f aca="false">SUM(E131:E133)</f>
        <v>0</v>
      </c>
      <c r="F134" s="31" t="n">
        <f aca="false">SUM(F131:F133)</f>
        <v>0</v>
      </c>
      <c r="G134" s="31" t="n">
        <f aca="false">SUM(G131:G133)</f>
        <v>0</v>
      </c>
      <c r="H134" s="31" t="n">
        <f aca="false">SUM(H131:H133)</f>
        <v>0</v>
      </c>
      <c r="I134" s="31" t="n">
        <f aca="false">SUM(I131:I133)</f>
        <v>0</v>
      </c>
      <c r="J134" s="31" t="n">
        <f aca="false">SUM(J131:J133)</f>
        <v>0</v>
      </c>
      <c r="K134" s="31" t="n">
        <f aca="false">SUM(K131:K133)</f>
        <v>0</v>
      </c>
      <c r="L134" s="31" t="n">
        <f aca="false">SUM(L131:L133)</f>
        <v>0</v>
      </c>
      <c r="M134" s="31" t="n">
        <f aca="false">SUM(M131:M133)</f>
        <v>0</v>
      </c>
      <c r="N134" s="31" t="n">
        <f aca="false">SUM(N131:N133)</f>
        <v>0</v>
      </c>
      <c r="O134" s="31" t="n">
        <f aca="false">SUM(O131:O133)</f>
        <v>0</v>
      </c>
      <c r="P134" s="31" t="n">
        <f aca="false">SUM(P131:P133)</f>
        <v>914</v>
      </c>
    </row>
  </sheetData>
  <mergeCells count="21">
    <mergeCell ref="A2:Q2"/>
    <mergeCell ref="A4:A6"/>
    <mergeCell ref="B4:B6"/>
    <mergeCell ref="C4:C6"/>
    <mergeCell ref="D4:O4"/>
    <mergeCell ref="P4:P6"/>
    <mergeCell ref="Q4:Q6"/>
    <mergeCell ref="A45:Q45"/>
    <mergeCell ref="A47:A49"/>
    <mergeCell ref="B47:B49"/>
    <mergeCell ref="C47:C49"/>
    <mergeCell ref="D47:O47"/>
    <mergeCell ref="P47:P49"/>
    <mergeCell ref="Q47:Q49"/>
    <mergeCell ref="A88:Q88"/>
    <mergeCell ref="A90:A92"/>
    <mergeCell ref="B90:B92"/>
    <mergeCell ref="C90:C92"/>
    <mergeCell ref="D90:O90"/>
    <mergeCell ref="P90:P92"/>
    <mergeCell ref="Q90:Q9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1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216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ЧИСЛЕННОСТЬ!B15+ЧИСЛЕННОСТЬ!B58+ЧИСЛЕННОСТЬ!B101</f>
        <v>903</v>
      </c>
      <c r="B16" s="96" t="n">
        <f aca="false">ЧИСЛЕННОСТЬ!C15+ЧИСЛЕННОСТЬ!C58+ЧИСЛЕННОСТЬ!C101</f>
        <v>216</v>
      </c>
      <c r="C16" s="95" t="n">
        <f aca="false">ЧИСЛЕННОСТЬ!P15+ЧИСЛЕННОСТЬ!P58+ЧИСЛЕННОСТЬ!P101</f>
        <v>223</v>
      </c>
      <c r="D16" s="97" t="n">
        <f aca="false">ЧИСЛЕННОСТЬ!R15+ЧИСЛЕННОСТЬ!R58+ЧИСЛЕННОСТЬ!R101</f>
        <v>905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ГОССТАНДАРТ!D15</f>
        <v>26043287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D28/D16*ЧИСЛЕННОСТЬ!R15</f>
        <v>11856170.4353591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D28/D16*ЧИСЛЕННОСТЬ!R58</f>
        <v>12805815.1546961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D28/D16*ЧИСЛЕННОСТЬ!R101</f>
        <v>1381301.40994475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26043287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ГОССТАНДАРТ!C15</f>
        <v>2498278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28541565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905</v>
      </c>
      <c r="C55" s="128" t="n">
        <f aca="false">F71</f>
        <v>4831.82872928177</v>
      </c>
      <c r="D55" s="128" t="n">
        <f aca="false">E71</f>
        <v>4372805</v>
      </c>
      <c r="E55" s="129" t="n">
        <f aca="false">G71</f>
        <v>0.880531375169942</v>
      </c>
      <c r="F55" s="129" t="n">
        <f aca="false">D55*E55</f>
        <v>3850392</v>
      </c>
      <c r="G55" s="128" t="n">
        <f aca="false">F55/'9'!$D$16*ЧИСЛЕННОСТЬ!$R$15</f>
        <v>1752885.63977901</v>
      </c>
      <c r="H55" s="128" t="n">
        <f aca="false">F55/$D$16*ЧИСЛЕННОСТЬ!$R$58</f>
        <v>1893286.67403315</v>
      </c>
      <c r="I55" s="128" t="n">
        <f aca="false">F55/$D$16*ЧИСЛЕННОСТЬ!$R$101</f>
        <v>204219.686187845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905</v>
      </c>
      <c r="C56" s="128" t="n">
        <f aca="false">F86</f>
        <v>4210.17458563536</v>
      </c>
      <c r="D56" s="128" t="n">
        <f aca="false">E86</f>
        <v>3810208</v>
      </c>
      <c r="E56" s="129" t="n">
        <f aca="false">G86</f>
        <v>0.676639438056925</v>
      </c>
      <c r="F56" s="129" t="n">
        <f aca="false">D56*E56</f>
        <v>2578137</v>
      </c>
      <c r="G56" s="128" t="n">
        <f aca="false">F56/'9'!$D$16*ЧИСЛЕННОСТЬ!$R$15</f>
        <v>1173693.30828729</v>
      </c>
      <c r="H56" s="128" t="n">
        <f aca="false">F56/$D$16*ЧИСЛЕННОСТЬ!$R$58</f>
        <v>1267702.72375691</v>
      </c>
      <c r="I56" s="128" t="n">
        <f aca="false">F56/$D$16*ЧИСЛЕННОСТЬ!$R$101</f>
        <v>136740.967955801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905</v>
      </c>
      <c r="C57" s="128" t="n">
        <f aca="false">C96</f>
        <v>512.062983425414</v>
      </c>
      <c r="D57" s="128" t="n">
        <f aca="false">B96</f>
        <v>463417</v>
      </c>
      <c r="E57" s="129" t="n">
        <f aca="false">D96</f>
        <v>0.711303210715187</v>
      </c>
      <c r="F57" s="129" t="n">
        <f aca="false">D57*E57</f>
        <v>329630</v>
      </c>
      <c r="G57" s="128" t="n">
        <f aca="false">F57/'9'!$D$16*ЧИСЛЕННОСТЬ!$R$15</f>
        <v>150063.602209945</v>
      </c>
      <c r="H57" s="128" t="n">
        <f aca="false">F57/$D$16*ЧИСЛЕННОСТЬ!$R$58</f>
        <v>162083.259668508</v>
      </c>
      <c r="I57" s="128" t="n">
        <f aca="false">F57/$D$16*ЧИСЛЕННОСТЬ!$R$101</f>
        <v>17483.138121547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905</v>
      </c>
      <c r="C58" s="128" t="n">
        <f aca="false">C116</f>
        <v>1569.0364640884</v>
      </c>
      <c r="D58" s="128" t="n">
        <f aca="false">B116</f>
        <v>1419978</v>
      </c>
      <c r="E58" s="129" t="n">
        <f aca="false">D116</f>
        <v>1</v>
      </c>
      <c r="F58" s="129" t="n">
        <f aca="false">D58*E58</f>
        <v>1419978</v>
      </c>
      <c r="G58" s="128" t="n">
        <f aca="false">F58/'9'!$D$16*ЧИСЛЕННОСТЬ!$R$15</f>
        <v>646443.02320442</v>
      </c>
      <c r="H58" s="128" t="n">
        <f aca="false">F58/$D$16*ЧИСЛЕННОСТЬ!$R$58</f>
        <v>698221.226519337</v>
      </c>
      <c r="I58" s="128" t="n">
        <f aca="false">F58/$D$16*ЧИСЛЕННОСТЬ!$R$101</f>
        <v>75313.7502762431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11123.1027624309</v>
      </c>
      <c r="D59" s="132" t="n">
        <f aca="false">SUM(D55:D58)</f>
        <v>10066408</v>
      </c>
      <c r="E59" s="133" t="n">
        <f aca="false">F59/D59</f>
        <v>0.812418590623388</v>
      </c>
      <c r="F59" s="133" t="n">
        <f aca="false">SUM(F55:F58)</f>
        <v>8178137</v>
      </c>
      <c r="G59" s="164" t="n">
        <f aca="false">SUM(G55:G58)</f>
        <v>3723085.57348066</v>
      </c>
      <c r="H59" s="164" t="n">
        <f aca="false">SUM(H55:H58)</f>
        <v>4021293.8839779</v>
      </c>
      <c r="I59" s="164" t="n">
        <f aca="false">SUM(I55:I58)</f>
        <v>433757.542541437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'!K8</f>
        <v>10066408</v>
      </c>
      <c r="E60" s="137"/>
      <c r="F60" s="137" t="n">
        <f aca="false">'УТВЕРЖДЕНО 2021'!K8</f>
        <v>8178137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0.812418590623388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607.28*50%</f>
        <v>303.64</v>
      </c>
      <c r="D67" s="129" t="n">
        <f aca="false">E67/C67</f>
        <v>3562.24476353577</v>
      </c>
      <c r="E67" s="143" t="n">
        <f aca="false">'2021 ПОТРЕБНОСТЬ '!K13*50%</f>
        <v>1081640</v>
      </c>
      <c r="F67" s="129" t="n">
        <f aca="false">E67/D16</f>
        <v>1195.18232044199</v>
      </c>
      <c r="G67" s="129" t="n">
        <f aca="false">'УТВЕРЖДЕНО 2021'!K13*50%/E67</f>
        <v>0.517017676861063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'!K14*50%</f>
        <v>0</v>
      </c>
      <c r="F68" s="129" t="n">
        <f aca="false">E68/D16</f>
        <v>0</v>
      </c>
      <c r="G68" s="129" t="e">
        <f aca="false">'УТВЕРЖДЕНО 2021'!K14*50%/E68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188550*90%</f>
        <v>169695</v>
      </c>
      <c r="D69" s="129" t="n">
        <f aca="false">E69/C69</f>
        <v>14.3428798727128</v>
      </c>
      <c r="E69" s="143" t="n">
        <f aca="false">'2021 ПОТРЕБНОСТЬ '!K15*90%</f>
        <v>2433915</v>
      </c>
      <c r="F69" s="129" t="n">
        <f aca="false">E69/D16</f>
        <v>2689.40883977901</v>
      </c>
      <c r="G69" s="129" t="n">
        <f aca="false">'УТВЕРЖДЕНО 2021'!K15*90%/E69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(8490+9050)*100%</f>
        <v>17540</v>
      </c>
      <c r="D70" s="129" t="n">
        <f aca="false">E70/C70</f>
        <v>48.8740022805017</v>
      </c>
      <c r="E70" s="143" t="n">
        <f aca="false">'2021 ПОТРЕБНОСТЬ '!K16*100%</f>
        <v>857250</v>
      </c>
      <c r="F70" s="129" t="n">
        <f aca="false">E70/D16</f>
        <v>947.237569060773</v>
      </c>
      <c r="G70" s="129" t="n">
        <f aca="false">'УТВЕРЖДЕНО 2021'!K16*100%/E70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4372805</v>
      </c>
      <c r="F71" s="133" t="n">
        <f aca="false">SUM(F67:F70)</f>
        <v>4831.82872928177</v>
      </c>
      <c r="G71" s="133" t="n">
        <f aca="false">('УТВЕРЖДЕНО 2021'!K13*50%+'УТВЕРЖДЕНО 2021'!K14*50%+'УТВЕРЖДЕНО 2021'!K15*90%+'УТВЕРЖДЕНО 2021'!K16*100%)/E71</f>
        <v>0.880531375169942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0.880531375169942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'!K18</f>
        <v>147961</v>
      </c>
      <c r="F78" s="129" t="n">
        <f aca="false">E78/D16</f>
        <v>163.492817679558</v>
      </c>
      <c r="G78" s="129" t="n">
        <f aca="false">'УТВЕРЖДЕНО 2021'!K18/E78</f>
        <v>0.711302302633802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'!K22</f>
        <v>825210</v>
      </c>
      <c r="F79" s="129" t="n">
        <f aca="false">E79/$D$16</f>
        <v>911.834254143646</v>
      </c>
      <c r="G79" s="129" t="n">
        <f aca="false">'УТВЕРЖДЕНО 2021'!K22/E79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'!K19</f>
        <v>175630</v>
      </c>
      <c r="F80" s="129" t="n">
        <f aca="false">E80/$D$16</f>
        <v>194.066298342541</v>
      </c>
      <c r="G80" s="129" t="n">
        <f aca="false">'УТВЕРЖДЕНО 2021'!K19/'9'!E80</f>
        <v>0.711302169333257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607.28*50%</f>
        <v>303.64</v>
      </c>
      <c r="D81" s="129" t="n">
        <f aca="false">E81/C81</f>
        <v>3562.24476353577</v>
      </c>
      <c r="E81" s="143" t="n">
        <f aca="false">'2021 ПОТРЕБНОСТЬ '!K13*50%</f>
        <v>1081640</v>
      </c>
      <c r="F81" s="129" t="n">
        <f aca="false">E81/D16</f>
        <v>1195.18232044199</v>
      </c>
      <c r="G81" s="129" t="n">
        <f aca="false">('УТВЕРЖДЕНО 2021'!K13*50%/E81)</f>
        <v>0.517017676861063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'!K14*50%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188550*10%</f>
        <v>18855</v>
      </c>
      <c r="D83" s="129" t="n">
        <f aca="false">E83/C83</f>
        <v>14.3428798727128</v>
      </c>
      <c r="E83" s="143" t="n">
        <f aca="false">'2021 ПОТРЕБНОСТЬ '!K15*10%</f>
        <v>270435</v>
      </c>
      <c r="F83" s="129" t="n">
        <f aca="false">E83/D16</f>
        <v>298.82320441989</v>
      </c>
      <c r="G83" s="129" t="n">
        <f aca="false">('УТВЕРЖДЕНО 2021'!K15*10%)/E83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'!K26</f>
        <v>446604</v>
      </c>
      <c r="F84" s="129" t="n">
        <f aca="false">E84/D16</f>
        <v>493.485082872928</v>
      </c>
      <c r="G84" s="129" t="n">
        <f aca="false">('УТВЕРЖДЕНО 2021'!K26/E84)</f>
        <v>0.711301287046242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'!K25</f>
        <v>862728</v>
      </c>
      <c r="F85" s="129" t="n">
        <f aca="false">E85/D16</f>
        <v>953.290607734807</v>
      </c>
      <c r="G85" s="129" t="n">
        <f aca="false">('УТВЕРЖДЕНО 2021'!K25/E85)</f>
        <v>0.711301823981603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3810208</v>
      </c>
      <c r="F86" s="133" t="n">
        <f aca="false">SUM(F78:F85)</f>
        <v>4210.17458563536</v>
      </c>
      <c r="G86" s="133" t="n">
        <f aca="false">('УТВЕРЖДЕНО 2021'!K18+'УТВЕРЖДЕНО 2021'!K22+'УТВЕРЖДЕНО 2021'!K13*50%+'УТВЕРЖДЕНО 2021'!K15*10%+'УТВЕРЖДЕНО 2021'!K26+'УТВЕРЖДЕНО 2021'!K25+'УТВЕРЖДЕНО 2021'!K19)/E86</f>
        <v>0.676639438056925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0.676639438056925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'!K20+'2021 ПОТРЕБНОСТЬ '!K23</f>
        <v>45031</v>
      </c>
      <c r="C93" s="129" t="n">
        <f aca="false">B93/D16</f>
        <v>49.7580110497238</v>
      </c>
      <c r="D93" s="129" t="n">
        <f aca="false">('УТВЕРЖДЕНО 2021'!K20+'УТВЕРЖДЕНО 2021'!K23)/B93</f>
        <v>0.711309986453776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'!K27</f>
        <v>4196</v>
      </c>
      <c r="C94" s="129" t="n">
        <f aca="false">B94/D16</f>
        <v>4.63646408839779</v>
      </c>
      <c r="D94" s="129" t="n">
        <f aca="false">'УТВЕРЖДЕНО 2021'!K27/B94</f>
        <v>0.71139180171592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'!K28</f>
        <v>414190</v>
      </c>
      <c r="C95" s="129" t="n">
        <f aca="false">B95/D16</f>
        <v>457.668508287293</v>
      </c>
      <c r="D95" s="129" t="n">
        <f aca="false">'УТВЕРЖДЕНО 2021'!K28/B95</f>
        <v>0.711301576571139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463417</v>
      </c>
      <c r="C96" s="152" t="n">
        <f aca="false">SUM(C93:C95)</f>
        <v>512.062983425414</v>
      </c>
      <c r="D96" s="152" t="n">
        <f aca="false">('УТВЕРЖДЕНО 2021'!K20+'УТВЕРЖДЕНО 2021'!K23+'УТВЕРЖДЕНО 2021'!K27+'УТВЕРЖДЕНО 2021'!K28)/B96</f>
        <v>0.711303210715187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0.711303210715187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'!K8</f>
        <v>10066408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ЧИСЛЕННОСТЬ!R15</f>
        <v>412</v>
      </c>
      <c r="C105" s="159" t="n">
        <f aca="false">B102/B108*B105</f>
        <v>4582718.33812155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ЧИСЛЕННОСТЬ!R58</f>
        <v>445</v>
      </c>
      <c r="C106" s="159" t="n">
        <f aca="false">B102/B108*B106</f>
        <v>4949780.72928177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ЧИСЛЕННОСТЬ!R101</f>
        <v>48</v>
      </c>
      <c r="C107" s="159" t="n">
        <f aca="false">B102/B108*B107</f>
        <v>533908.932596685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905</v>
      </c>
      <c r="C108" s="132" t="n">
        <f aca="false">SUM(C105:C107)</f>
        <v>10066408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'!K9+'2021 ПОТРЕБНОСТЬ '!K10</f>
        <v>1090752</v>
      </c>
      <c r="C114" s="163" t="n">
        <f aca="false">B114/$D$16</f>
        <v>1205.25082872928</v>
      </c>
      <c r="D114" s="118" t="n">
        <f aca="false">('УТВЕРЖДЕНО 2021'!K9+'УТВЕРЖДЕНО 2021'!K10)/B114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'!K11</f>
        <v>329226</v>
      </c>
      <c r="C115" s="163" t="n">
        <f aca="false">B115/$D$16</f>
        <v>363.785635359116</v>
      </c>
      <c r="D115" s="118" t="n">
        <f aca="false">'УТВЕРЖДЕНО 2021'!K11/'9'!B115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1419978</v>
      </c>
      <c r="C116" s="159" t="n">
        <f aca="false">SUM(C114:C115)</f>
        <v>1569.0364640884</v>
      </c>
      <c r="D116" s="118" t="n">
        <f aca="false">('УТВЕРЖДЕНО 2021'!K9+'УТВЕРЖДЕНО 2021'!K10+'УТВЕРЖДЕНО 2021'!K11)/B116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217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ЧИСЛЕННОСТЬ!B21+ЧИСЛЕННОСТЬ!B64+ЧИСЛЕННОСТЬ!B107</f>
        <v>420</v>
      </c>
      <c r="B16" s="96" t="n">
        <f aca="false">ЧИСЛЕННОСТЬ!C21+ЧИСЛЕННОСТЬ!C64+ЧИСЛЕННОСТЬ!C107</f>
        <v>87</v>
      </c>
      <c r="C16" s="95" t="n">
        <f aca="false">ЧИСЛЕННОСТЬ!P21+ЧИСЛЕННОСТЬ!P64+ЧИСЛЕННОСТЬ!P107</f>
        <v>127</v>
      </c>
      <c r="D16" s="97" t="n">
        <f aca="false">ЧИСЛЕННОСТЬ!R21+ЧИСЛЕННОСТЬ!R64+ЧИСЛЕННОСТЬ!R107</f>
        <v>434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ГОССТАНДАРТ!D21</f>
        <v>12029796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D28/D16*ЧИСЛЕННОСТЬ!R21</f>
        <v>5737713.76036866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D28/D16*ЧИСЛЕННОСТЬ!R64</f>
        <v>5155626.85714286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D28/D16*ЧИСЛЕННОСТЬ!R107</f>
        <v>1136455.38248848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12029796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7"/>
      <c r="B36" s="107"/>
      <c r="C36" s="107"/>
      <c r="D36" s="107"/>
      <c r="E36" s="107"/>
      <c r="F36" s="107"/>
      <c r="G36" s="104" t="n">
        <f aca="false">ГОССТАНДАРТ!C21</f>
        <v>1120241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13150037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434</v>
      </c>
      <c r="C55" s="128" t="n">
        <f aca="false">F71</f>
        <v>2890.47695852535</v>
      </c>
      <c r="D55" s="128" t="n">
        <f aca="false">E71</f>
        <v>1254467</v>
      </c>
      <c r="E55" s="129" t="n">
        <f aca="false">G71</f>
        <v>0.861958106510574</v>
      </c>
      <c r="F55" s="129" t="n">
        <f aca="false">D55*E55</f>
        <v>1081298</v>
      </c>
      <c r="G55" s="128" t="n">
        <f aca="false">F55/'20'!$D$16*ЧИСЛЕННОСТЬ!$R$21</f>
        <v>515734.299539171</v>
      </c>
      <c r="H55" s="128" t="n">
        <f aca="false">F55/$D$16*ЧИСЛЕННОСТЬ!$R$64</f>
        <v>463413.428571429</v>
      </c>
      <c r="I55" s="128" t="n">
        <f aca="false">F55/$D$16*ЧИСЛЕННОСТЬ!$R$107</f>
        <v>102150.271889401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434</v>
      </c>
      <c r="C56" s="128" t="n">
        <f aca="false">F86</f>
        <v>3600.74423963134</v>
      </c>
      <c r="D56" s="128" t="n">
        <f aca="false">E86</f>
        <v>1562723</v>
      </c>
      <c r="E56" s="129" t="n">
        <f aca="false">G86</f>
        <v>0.68094473556734</v>
      </c>
      <c r="F56" s="129" t="n">
        <f aca="false">D56*E56</f>
        <v>1064128</v>
      </c>
      <c r="G56" s="128" t="n">
        <f aca="false">F56/'20'!$D$16*ЧИСЛЕННОСТЬ!$R$21</f>
        <v>507544.921658986</v>
      </c>
      <c r="H56" s="128" t="n">
        <f aca="false">F56/$D$16*ЧИСЛЕННОСТЬ!$R$64</f>
        <v>456054.857142857</v>
      </c>
      <c r="I56" s="128" t="n">
        <f aca="false">F56/$D$16*ЧИСЛЕННОСТЬ!$R$107</f>
        <v>100528.221198157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434</v>
      </c>
      <c r="C57" s="128" t="n">
        <f aca="false">C96</f>
        <v>150.983870967742</v>
      </c>
      <c r="D57" s="128" t="n">
        <f aca="false">B96</f>
        <v>65527</v>
      </c>
      <c r="E57" s="129" t="n">
        <f aca="false">D96</f>
        <v>0.711309841744624</v>
      </c>
      <c r="F57" s="129" t="n">
        <f aca="false">D57*E57</f>
        <v>46610</v>
      </c>
      <c r="G57" s="128" t="n">
        <f aca="false">F57/'20'!$D$16*ЧИСЛЕННОСТЬ!$R$21</f>
        <v>22231.0368663594</v>
      </c>
      <c r="H57" s="128" t="n">
        <f aca="false">F57/$D$16*ЧИСЛЕННОСТЬ!$R$64</f>
        <v>19975.7142857143</v>
      </c>
      <c r="I57" s="128" t="n">
        <f aca="false">F57/$D$16*ЧИСЛЕННОСТЬ!$R$107</f>
        <v>4403.24884792627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434</v>
      </c>
      <c r="C58" s="128" t="n">
        <f aca="false">C116</f>
        <v>558.935483870968</v>
      </c>
      <c r="D58" s="128" t="n">
        <f aca="false">B116</f>
        <v>242578</v>
      </c>
      <c r="E58" s="129" t="n">
        <f aca="false">D116</f>
        <v>1</v>
      </c>
      <c r="F58" s="129" t="n">
        <f aca="false">D58*E58</f>
        <v>242578</v>
      </c>
      <c r="G58" s="128" t="n">
        <f aca="false">F58/'20'!$D$16*ЧИСЛЕННОСТЬ!$R$21</f>
        <v>115699.64516129</v>
      </c>
      <c r="H58" s="128" t="n">
        <f aca="false">F58/$D$16*ЧИСЛЕННОСТЬ!$R$64</f>
        <v>103962</v>
      </c>
      <c r="I58" s="128" t="n">
        <f aca="false">F58/$D$16*ЧИСЛЕННОСТЬ!$R$107</f>
        <v>22916.3548387097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7201.14055299539</v>
      </c>
      <c r="D59" s="132" t="n">
        <f aca="false">SUM(D55:D58)</f>
        <v>3125295</v>
      </c>
      <c r="E59" s="133" t="n">
        <f aca="false">F59/D59</f>
        <v>0.779002942122264</v>
      </c>
      <c r="F59" s="133" t="n">
        <f aca="false">SUM(F55:F58)</f>
        <v>2434614</v>
      </c>
      <c r="G59" s="164" t="n">
        <f aca="false">SUM(G55:G58)</f>
        <v>1161209.90322581</v>
      </c>
      <c r="H59" s="164" t="n">
        <f aca="false">SUM(H55:H58)</f>
        <v>1043406</v>
      </c>
      <c r="I59" s="164" t="n">
        <f aca="false">SUM(I55:I58)</f>
        <v>229998.096774194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'!Q8</f>
        <v>3125295</v>
      </c>
      <c r="E60" s="137"/>
      <c r="F60" s="137" t="n">
        <f aca="false">'УТВЕРЖДЕНО 2021'!Q8</f>
        <v>2434614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0.779002942122264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233.64*50%</f>
        <v>116.82</v>
      </c>
      <c r="D67" s="129" t="n">
        <f aca="false">E67/C67</f>
        <v>3279.84934086629</v>
      </c>
      <c r="E67" s="143" t="n">
        <f aca="false">'2021 ПОТРЕБНОСТЬ '!Q13*50%</f>
        <v>383152</v>
      </c>
      <c r="F67" s="129" t="n">
        <f aca="false">E67/D16</f>
        <v>882.838709677419</v>
      </c>
      <c r="G67" s="129" t="n">
        <f aca="false">'УТВЕРЖДЕНО 2021'!Q13*50%/E67</f>
        <v>0.548040986344845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'!Q14*50%</f>
        <v>0</v>
      </c>
      <c r="F68" s="129" t="n">
        <f aca="false">E68/D16</f>
        <v>0</v>
      </c>
      <c r="G68" s="129" t="e">
        <f aca="false">'УТВЕРЖДЕНО 2021'!Q14*50%/E68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46410*90%</f>
        <v>41769</v>
      </c>
      <c r="D69" s="129" t="n">
        <f aca="false">E69/C69</f>
        <v>11.2796811032105</v>
      </c>
      <c r="E69" s="143" t="n">
        <f aca="false">'2021 ПОТРЕБНОСТЬ '!Q15*90%</f>
        <v>471141</v>
      </c>
      <c r="F69" s="129" t="n">
        <f aca="false">E69/D16</f>
        <v>1085.57834101382</v>
      </c>
      <c r="G69" s="129" t="n">
        <f aca="false">'УТВЕРЖДЕНО 2021'!Q15*90%/E69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(6150+830)*100%</f>
        <v>6980</v>
      </c>
      <c r="D70" s="129" t="n">
        <f aca="false">E70/C70</f>
        <v>57.3315186246418</v>
      </c>
      <c r="E70" s="143" t="n">
        <f aca="false">'2021 ПОТРЕБНОСТЬ '!Q16*100%</f>
        <v>400174</v>
      </c>
      <c r="F70" s="129" t="n">
        <f aca="false">E70/D16</f>
        <v>922.059907834101</v>
      </c>
      <c r="G70" s="129" t="n">
        <f aca="false">'УТВЕРЖДЕНО 2021'!Q16*100%/E70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1254467</v>
      </c>
      <c r="F71" s="133" t="n">
        <f aca="false">SUM(F67:F70)</f>
        <v>2890.47695852535</v>
      </c>
      <c r="G71" s="133" t="n">
        <f aca="false">('УТВЕРЖДЕНО 2021'!Q13*50%+'УТВЕРЖДЕНО 2021'!Q14*50%+'УТВЕРЖДЕНО 2021'!Q15*90%+'УТВЕРЖДЕНО 2021'!Q16*100%)/E71</f>
        <v>0.861958106510574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0.861958106510574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'!Q18</f>
        <v>92176</v>
      </c>
      <c r="F78" s="129" t="n">
        <f aca="false">E78/D16</f>
        <v>212.387096774194</v>
      </c>
      <c r="G78" s="129" t="n">
        <f aca="false">'УТВЕРЖДЕНО 2021'!Q18/E78</f>
        <v>0.711302291268877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'!Q22</f>
        <v>825210</v>
      </c>
      <c r="F79" s="129" t="n">
        <f aca="false">E79/$D$16</f>
        <v>1901.40552995392</v>
      </c>
      <c r="G79" s="129" t="n">
        <f aca="false">'УТВЕРЖДЕНО 2021'!Q22/E79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'!Q19</f>
        <v>93420</v>
      </c>
      <c r="F80" s="129" t="n">
        <f aca="false">E80/$D$16</f>
        <v>215.253456221198</v>
      </c>
      <c r="G80" s="129" t="n">
        <f aca="false">'УТВЕРЖДЕНО 2021'!Q19/'20'!E80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233.64*50%</f>
        <v>116.82</v>
      </c>
      <c r="D81" s="129" t="n">
        <f aca="false">E81/C81</f>
        <v>3279.84934086629</v>
      </c>
      <c r="E81" s="143" t="n">
        <f aca="false">'2021 ПОТРЕБНОСТЬ '!Q13*50%</f>
        <v>383152</v>
      </c>
      <c r="F81" s="129" t="n">
        <f aca="false">E81/D16</f>
        <v>882.838709677419</v>
      </c>
      <c r="G81" s="129" t="n">
        <f aca="false">('УТВЕРЖДЕНО 2021'!Q13*50%/E81)</f>
        <v>0.548040986344845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'!Q14*50%</f>
        <v>0</v>
      </c>
      <c r="F82" s="129" t="n">
        <f aca="false">E82/D16</f>
        <v>0</v>
      </c>
      <c r="G82" s="129" t="e">
        <f aca="false">('УТВЕРЖДЕНО 2021'!Q14*50%/E82)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46410*10%</f>
        <v>4641</v>
      </c>
      <c r="D83" s="129" t="n">
        <f aca="false">E83/C83</f>
        <v>11.2796811032105</v>
      </c>
      <c r="E83" s="143" t="n">
        <f aca="false">'2021 ПОТРЕБНОСТЬ '!Q15*10%</f>
        <v>52349</v>
      </c>
      <c r="F83" s="129" t="n">
        <f aca="false">E83/D16</f>
        <v>120.619815668203</v>
      </c>
      <c r="G83" s="129" t="n">
        <f aca="false">('УТВЕРЖДЕНО 2021'!Q15*10%)/E83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'!Q26</f>
        <v>100372</v>
      </c>
      <c r="F84" s="129" t="n">
        <f aca="false">E84/D16</f>
        <v>231.271889400922</v>
      </c>
      <c r="G84" s="129" t="n">
        <f aca="false">('УТВЕРЖДЕНО 2021'!Q26/E84)</f>
        <v>0.711303949308572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'!Q25</f>
        <v>16044</v>
      </c>
      <c r="F85" s="129" t="n">
        <f aca="false">E85/D16</f>
        <v>36.9677419354839</v>
      </c>
      <c r="G85" s="129" t="n">
        <f aca="false">('УТВЕРЖДЕНО 2021'!Q25/E85)</f>
        <v>0.711293941660434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1562723</v>
      </c>
      <c r="F86" s="133" t="n">
        <f aca="false">SUM(F78:F85)</f>
        <v>3600.74423963134</v>
      </c>
      <c r="G86" s="133" t="n">
        <f aca="false">('УТВЕРЖДЕНО 2021'!Q18+'УТВЕРЖДЕНО 2021'!Q22+'УТВЕРЖДЕНО 2021'!Q19+'УТВЕРЖДЕНО 2021'!Q13*50%+'УТВЕРЖДЕНО 2021'!Q14*50%+'УТВЕРЖДЕНО 2021'!Q15*10%+'УТВЕРЖДЕНО 2021'!Q26+'УТВЕРЖДЕНО 2021'!Q25)/E86</f>
        <v>0.68094473556734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0.68094473556734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'!Q20+'2021 ПОТРЕБНОСТЬ '!Q23</f>
        <v>65527</v>
      </c>
      <c r="C93" s="129" t="n">
        <f aca="false">B93/D16</f>
        <v>150.983870967742</v>
      </c>
      <c r="D93" s="129" t="n">
        <f aca="false">('УТВЕРЖДЕНО 2021'!Q20+'УТВЕРЖДЕНО 2021'!Q23)/B93</f>
        <v>0.711309841744624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'!Q27</f>
        <v>0</v>
      </c>
      <c r="C94" s="129" t="n">
        <f aca="false">B94/D16</f>
        <v>0</v>
      </c>
      <c r="D94" s="129" t="e">
        <f aca="false">'УТВЕРЖДЕНО 2021'!Q27/B94</f>
        <v>#DIV/0!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'!Q28</f>
        <v>0</v>
      </c>
      <c r="C95" s="129" t="n">
        <f aca="false">B95/D16</f>
        <v>0</v>
      </c>
      <c r="D95" s="129" t="e">
        <f aca="false">'УТВЕРЖДЕНО 2021'!Q28/B95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65527</v>
      </c>
      <c r="C96" s="152" t="n">
        <f aca="false">SUM(C93:C95)</f>
        <v>150.983870967742</v>
      </c>
      <c r="D96" s="152" t="n">
        <f aca="false">('УТВЕРЖДЕНО 2021'!Q20+'УТВЕРЖДЕНО 2021'!Q23+'УТВЕРЖДЕНО 2021'!Q27+'УТВЕРЖДЕНО 2021'!Q28)/B96</f>
        <v>0.711309841744624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0.711309841744624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'!Q8</f>
        <v>3125295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ЧИСЛЕННОСТЬ!R21</f>
        <v>207</v>
      </c>
      <c r="C105" s="159" t="n">
        <f aca="false">B102/B108*B105</f>
        <v>1490636.09447005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ЧИСЛЕННОСТЬ!R64</f>
        <v>186</v>
      </c>
      <c r="C106" s="159" t="n">
        <f aca="false">B102/B108*B106</f>
        <v>1339412.14285714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ЧИСЛЕННОСТЬ!R107</f>
        <v>41</v>
      </c>
      <c r="C107" s="159" t="n">
        <f aca="false">B102/B108*B107</f>
        <v>295246.762672811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434</v>
      </c>
      <c r="C108" s="132" t="n">
        <f aca="false">SUM(C105:C107)</f>
        <v>3125295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'!Q9+'2021 ПОТРЕБНОСТЬ '!Q10</f>
        <v>186312</v>
      </c>
      <c r="C114" s="163" t="n">
        <f aca="false">B114/$D$16</f>
        <v>429.290322580645</v>
      </c>
      <c r="D114" s="118" t="n">
        <f aca="false">('УТВЕРЖДЕНО 2021'!Q9+'УТВЕРЖДЕНО 2021'!Q10)/B114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'!Q11</f>
        <v>56266</v>
      </c>
      <c r="C115" s="163" t="n">
        <f aca="false">B115/$D$16</f>
        <v>129.645161290323</v>
      </c>
      <c r="D115" s="118" t="n">
        <f aca="false">'УТВЕРЖДЕНО 2021'!Q11/'20'!B115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242578</v>
      </c>
      <c r="C116" s="159" t="n">
        <f aca="false">SUM(C114:C115)</f>
        <v>558.935483870968</v>
      </c>
      <c r="D116" s="118" t="n">
        <f aca="false">('УТВЕРЖДЕНО 2021'!Q9+'УТВЕРЖДЕНО 2021'!Q10+'УТВЕРЖДЕНО 2021'!Q11)/B116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218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ЧИСЛЕННОСТЬ!B24+ЧИСЛЕННОСТЬ!B67+ЧИСЛЕННОСТЬ!B110</f>
        <v>582</v>
      </c>
      <c r="B16" s="96" t="n">
        <f aca="false">ЧИСЛЕННОСТЬ!C24+ЧИСЛЕННОСТЬ!C67+ЧИСЛЕННОСТЬ!C110</f>
        <v>137</v>
      </c>
      <c r="C16" s="95" t="n">
        <f aca="false">ЧИСЛЕННОСТЬ!P24+ЧИСЛЕННОСТЬ!P67+ЧИСЛЕННОСТЬ!P110</f>
        <v>154</v>
      </c>
      <c r="D16" s="97" t="n">
        <f aca="false">ЧИСЛЕННОСТЬ!R24+ЧИСЛЕННОСТЬ!R67+ЧИСЛЕННОСТЬ!R110</f>
        <v>587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ГОССТАНДАРТ!D24</f>
        <v>17110537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D28/D16*ЧИСЛЕННОСТЬ!R24</f>
        <v>7170685.01192504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D28/D16*ЧИСЛЕННОСТЬ!R67</f>
        <v>8365799.18057922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D28/D16*ЧИСЛЕННОСТЬ!R110</f>
        <v>1574052.80749574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17110537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ГОССТАНДАРТ!C24</f>
        <v>1649894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18760431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587</v>
      </c>
      <c r="C55" s="128" t="n">
        <f aca="false">F71</f>
        <v>2503.81942078365</v>
      </c>
      <c r="D55" s="128" t="n">
        <f aca="false">E71</f>
        <v>1469742</v>
      </c>
      <c r="E55" s="129" t="n">
        <f aca="false">G71</f>
        <v>0.848780942505555</v>
      </c>
      <c r="F55" s="129" t="n">
        <f aca="false">D55*E55</f>
        <v>1247489</v>
      </c>
      <c r="G55" s="128" t="n">
        <f aca="false">F55/'24'!$D$16*ЧИСЛЕННОСТЬ!$R$24</f>
        <v>522797.775127768</v>
      </c>
      <c r="H55" s="128" t="n">
        <f aca="false">F55/$D$16*ЧИСЛЕННОСТЬ!$R$67</f>
        <v>609930.737649063</v>
      </c>
      <c r="I55" s="128" t="n">
        <f aca="false">F55/$D$16*ЧИСЛЕННОСТЬ!$R$110</f>
        <v>114760.487223169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587</v>
      </c>
      <c r="C56" s="128" t="n">
        <f aca="false">F86</f>
        <v>2882.03066439523</v>
      </c>
      <c r="D56" s="128" t="n">
        <f aca="false">E86</f>
        <v>1691752</v>
      </c>
      <c r="E56" s="129" t="n">
        <f aca="false">G86</f>
        <v>0.677562077656772</v>
      </c>
      <c r="F56" s="129" t="n">
        <f aca="false">D56*E56</f>
        <v>1146267</v>
      </c>
      <c r="G56" s="128" t="n">
        <f aca="false">F56/'24'!$D$16*ЧИСЛЕННОСТЬ!$R$24</f>
        <v>480377.652470187</v>
      </c>
      <c r="H56" s="128" t="n">
        <f aca="false">F56/$D$16*ЧИСЛЕННОСТЬ!$R$67</f>
        <v>560440.594548552</v>
      </c>
      <c r="I56" s="128" t="n">
        <f aca="false">F56/$D$16*ЧИСЛЕННОСТЬ!$R$110</f>
        <v>105448.752981261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587</v>
      </c>
      <c r="C57" s="128" t="n">
        <f aca="false">C96</f>
        <v>93.3952299829642</v>
      </c>
      <c r="D57" s="128" t="n">
        <f aca="false">B96</f>
        <v>54823</v>
      </c>
      <c r="E57" s="129" t="n">
        <f aca="false">D96</f>
        <v>0.711307298031848</v>
      </c>
      <c r="F57" s="129" t="n">
        <f aca="false">D57*E57</f>
        <v>38996</v>
      </c>
      <c r="G57" s="128" t="n">
        <f aca="false">F57/'24'!$D$16*ЧИСЛЕННОСТЬ!$R$24</f>
        <v>16342.4463373083</v>
      </c>
      <c r="H57" s="128" t="n">
        <f aca="false">F57/$D$16*ЧИСЛЕННОСТЬ!$R$67</f>
        <v>19066.1873935264</v>
      </c>
      <c r="I57" s="128" t="n">
        <f aca="false">F57/$D$16*ЧИСЛЕННОСТЬ!$R$110</f>
        <v>3587.36626916525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587</v>
      </c>
      <c r="C58" s="128" t="n">
        <f aca="false">C116</f>
        <v>383.812606473595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F58/'24'!$D$16*ЧИСЛЕННОСТЬ!$R$24</f>
        <v>94417.9011925043</v>
      </c>
      <c r="H58" s="128" t="n">
        <f aca="false">F58/$D$16*ЧИСЛЕННОСТЬ!$R$67</f>
        <v>110154.218057922</v>
      </c>
      <c r="I58" s="128" t="n">
        <f aca="false">F58/$D$16*ЧИСЛЕННОСТЬ!$R$110</f>
        <v>20725.8807495741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5863.05792163543</v>
      </c>
      <c r="D59" s="132" t="n">
        <f aca="false">SUM(D55:D58)</f>
        <v>3441615</v>
      </c>
      <c r="E59" s="133" t="n">
        <f aca="false">F59/D59</f>
        <v>0.772326364221448</v>
      </c>
      <c r="F59" s="133" t="n">
        <f aca="false">SUM(F55:F58)</f>
        <v>2658050</v>
      </c>
      <c r="G59" s="164" t="n">
        <f aca="false">SUM(G55:G58)</f>
        <v>1113935.77512777</v>
      </c>
      <c r="H59" s="164" t="n">
        <f aca="false">SUM(H55:H58)</f>
        <v>1299591.73764906</v>
      </c>
      <c r="I59" s="164" t="n">
        <f aca="false">SUM(I55:I58)</f>
        <v>244522.487223169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'!T8</f>
        <v>3441615</v>
      </c>
      <c r="E60" s="137"/>
      <c r="F60" s="137" t="n">
        <f aca="false">'УТВЕРЖДЕНО 2021'!T8</f>
        <v>2658050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0.772326364221448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293.46*50%</f>
        <v>146.73</v>
      </c>
      <c r="D67" s="129" t="n">
        <f aca="false">E67/C67</f>
        <v>3280.31077489266</v>
      </c>
      <c r="E67" s="143" t="n">
        <f aca="false">'2021 ПОТРЕБНОСТЬ '!T13*50%</f>
        <v>481320</v>
      </c>
      <c r="F67" s="129" t="n">
        <f aca="false">E67/D16</f>
        <v>819.965928449745</v>
      </c>
      <c r="G67" s="129" t="n">
        <f aca="false">'УТВЕРЖДЕНО 2021'!T13*50%/E67</f>
        <v>0.538242749106623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'!T14*50%</f>
        <v>0</v>
      </c>
      <c r="F68" s="129" t="n">
        <f aca="false">E68/D16</f>
        <v>0</v>
      </c>
      <c r="G68" s="129" t="e">
        <f aca="false">'УТВЕРЖДЕНО 2021'!T14*50%/E68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81680*90%</f>
        <v>73512</v>
      </c>
      <c r="D69" s="129" t="n">
        <f aca="false">E69/C69</f>
        <v>11.1177766895201</v>
      </c>
      <c r="E69" s="143" t="n">
        <f aca="false">'2021 ПОТРЕБНОСТЬ '!T15*90%</f>
        <v>817290</v>
      </c>
      <c r="F69" s="129" t="n">
        <f aca="false">E69/D16</f>
        <v>1392.31686541738</v>
      </c>
      <c r="G69" s="129" t="n">
        <f aca="false">'УТВЕРЖДЕНО 2021'!T15*90%/E69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(1884+1520)*100%</f>
        <v>3404</v>
      </c>
      <c r="D70" s="129" t="n">
        <f aca="false">E70/C70</f>
        <v>50.2737955346651</v>
      </c>
      <c r="E70" s="143" t="n">
        <f aca="false">'2021 ПОТРЕБНОСТЬ '!T16*100%</f>
        <v>171132</v>
      </c>
      <c r="F70" s="129" t="n">
        <f aca="false">E70/D16</f>
        <v>291.536626916525</v>
      </c>
      <c r="G70" s="129" t="n">
        <f aca="false">'УТВЕРЖДЕНО 2021'!T16*100%/E70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1469742</v>
      </c>
      <c r="F71" s="133" t="n">
        <f aca="false">SUM(F67:F70)</f>
        <v>2503.81942078365</v>
      </c>
      <c r="G71" s="133" t="n">
        <f aca="false">('УТВЕРЖДЕНО 2021'!T13*50%+'УТВЕРЖДЕНО 2021'!T14*50%+'УТВЕРЖДЕНО 2021'!T15*90%+'УТВЕРЖДЕНО 2021'!T16*100%)/E71</f>
        <v>0.848780942505555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0.848780942505555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'!T18</f>
        <v>98672</v>
      </c>
      <c r="F78" s="129" t="n">
        <f aca="false">E78/D16</f>
        <v>168.095400340716</v>
      </c>
      <c r="G78" s="129" t="n">
        <f aca="false">'УТВЕРЖДЕНО 2021'!T18/E78</f>
        <v>0.711306145613751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'!T22</f>
        <v>825210</v>
      </c>
      <c r="F79" s="129" t="n">
        <f aca="false">E79/$D$16</f>
        <v>1405.80919931857</v>
      </c>
      <c r="G79" s="129" t="n">
        <f aca="false">'УТВЕРЖДЕНО 2021'!T22/E79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'!T19</f>
        <v>74736</v>
      </c>
      <c r="F80" s="129" t="n">
        <f aca="false">E80/$D$16</f>
        <v>127.318568994889</v>
      </c>
      <c r="G80" s="129" t="n">
        <f aca="false">'УТВЕРЖДЕНО 2021'!T19/'24'!E80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293.46*50%</f>
        <v>146.73</v>
      </c>
      <c r="D81" s="129" t="n">
        <f aca="false">E81/C81</f>
        <v>3280.31077489266</v>
      </c>
      <c r="E81" s="143" t="n">
        <f aca="false">'2021 ПОТРЕБНОСТЬ '!T13*50%</f>
        <v>481320</v>
      </c>
      <c r="F81" s="129" t="n">
        <f aca="false">E81/D16</f>
        <v>819.965928449745</v>
      </c>
      <c r="G81" s="129" t="n">
        <f aca="false">('УТВЕРЖДЕНО 2021'!T13*50%/E81)</f>
        <v>0.538242749106623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'!T14*50%</f>
        <v>0</v>
      </c>
      <c r="F82" s="129" t="n">
        <f aca="false">E82/D16</f>
        <v>0</v>
      </c>
      <c r="G82" s="129" t="e">
        <f aca="false">('УТВЕРЖДЕНО 2021'!T14*50%/E82)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81680*10%</f>
        <v>8168</v>
      </c>
      <c r="D83" s="129" t="n">
        <f aca="false">E83/C83</f>
        <v>11.1177766895201</v>
      </c>
      <c r="E83" s="143" t="n">
        <f aca="false">'2021 ПОТРЕБНОСТЬ '!T15*10%</f>
        <v>90810</v>
      </c>
      <c r="F83" s="129" t="n">
        <f aca="false">E83/D16</f>
        <v>154.701873935264</v>
      </c>
      <c r="G83" s="129" t="n">
        <f aca="false">('УТВЕРЖДЕНО 2021'!T15*10%)/E83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'!T26</f>
        <v>0</v>
      </c>
      <c r="F84" s="129" t="n">
        <f aca="false">E84/D16</f>
        <v>0</v>
      </c>
      <c r="G84" s="129" t="e">
        <f aca="false">('УТВЕРЖДЕНО 2021'!T26/E84)</f>
        <v>#DIV/0!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'!T25</f>
        <v>121004</v>
      </c>
      <c r="F85" s="129" t="n">
        <f aca="false">E85/D16</f>
        <v>206.139693356048</v>
      </c>
      <c r="G85" s="129" t="n">
        <f aca="false">('УТВЕРЖДЕНО 2021'!T25/E85)</f>
        <v>0.711298800039668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1691752</v>
      </c>
      <c r="F86" s="133" t="n">
        <f aca="false">SUM(F78:F85)</f>
        <v>2882.03066439523</v>
      </c>
      <c r="G86" s="133" t="n">
        <f aca="false">('УТВЕРЖДЕНО 2021'!T18+'УТВЕРЖДЕНО 2021'!T22+'УТВЕРЖДЕНО 2021'!T19+'УТВЕРЖДЕНО 2021'!T13*50%+'УТВЕРЖДЕНО 2021'!T14*50%+'УТВЕРЖДЕНО 2021'!T15*10%+'УТВЕРЖДЕНО 2021'!T26+'УТВЕРЖДЕНО 2021'!T25)/E86</f>
        <v>0.677562077656772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0.677562077656772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'!T20+'2021 ПОТРЕБНОСТЬ '!T23</f>
        <v>54823</v>
      </c>
      <c r="C93" s="129" t="n">
        <f aca="false">B93/D16</f>
        <v>93.3952299829642</v>
      </c>
      <c r="D93" s="129" t="n">
        <f aca="false">('УТВЕРЖДЕНО 2021'!T20+'УТВЕРЖДЕНО 2021'!T23)/B93</f>
        <v>0.711307298031848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'!T27</f>
        <v>0</v>
      </c>
      <c r="C94" s="129" t="n">
        <f aca="false">B94/D16</f>
        <v>0</v>
      </c>
      <c r="D94" s="129" t="e">
        <f aca="false">'УТВЕРЖДЕНО 2021'!T27/B94</f>
        <v>#DIV/0!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'!T28</f>
        <v>0</v>
      </c>
      <c r="C95" s="129" t="n">
        <f aca="false">B95/D16</f>
        <v>0</v>
      </c>
      <c r="D95" s="129" t="e">
        <f aca="false">'УТВЕРЖДЕНО 2021'!T28/B95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54823</v>
      </c>
      <c r="C96" s="152" t="n">
        <f aca="false">SUM(C93:C95)</f>
        <v>93.3952299829642</v>
      </c>
      <c r="D96" s="152" t="n">
        <f aca="false">('УТВЕРЖДЕНО 2021'!T20+'УТВЕРЖДЕНО 2021'!T23+'УТВЕРЖДЕНО 2021'!T27+'УТВЕРЖДЕНО 2021'!T28)/B96</f>
        <v>0.711307298031848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0.711307298031848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'!T8</f>
        <v>3441615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ЧИСЛЕННОСТЬ!R24</f>
        <v>246</v>
      </c>
      <c r="C105" s="159" t="n">
        <f aca="false">B102/B108*B105</f>
        <v>1442312.24872232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ЧИСЛЕННОСТЬ!R67</f>
        <v>287</v>
      </c>
      <c r="C106" s="159" t="n">
        <f aca="false">B102/B108*B106</f>
        <v>1682697.62350937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ЧИСЛЕННОСТЬ!R110</f>
        <v>54</v>
      </c>
      <c r="C107" s="159" t="n">
        <f aca="false">B102/B108*B107</f>
        <v>316605.127768313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587</v>
      </c>
      <c r="C108" s="132" t="n">
        <f aca="false">SUM(C105:C107)</f>
        <v>3441615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'!T9+'2021 ПОТРЕБНОСТЬ '!T10</f>
        <v>173040</v>
      </c>
      <c r="C114" s="163" t="n">
        <f aca="false">B114/$D$16</f>
        <v>294.787052810903</v>
      </c>
      <c r="D114" s="118" t="n">
        <f aca="false">('УТВЕРЖДЕНО 2021'!T9+'УТВЕРЖДЕНО 2021'!T10)/B114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'!T11</f>
        <v>52258</v>
      </c>
      <c r="C115" s="163" t="n">
        <f aca="false">B115/$D$16</f>
        <v>89.0255536626917</v>
      </c>
      <c r="D115" s="118" t="n">
        <f aca="false">'УТВЕРЖДЕНО 2021'!T11/'24'!B115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383.812606473595</v>
      </c>
      <c r="D116" s="118" t="n">
        <f aca="false">('УТВЕРЖДЕНО 2021'!T9+'УТВЕРЖДЕНО 2021'!T10+'УТВЕРЖДЕНО 2021'!T11)/B116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219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ЧИСЛЕННОСТЬ!B25+ЧИСЛЕННОСТЬ!B68+ЧИСЛЕННОСТЬ!B111</f>
        <v>823</v>
      </c>
      <c r="B16" s="96" t="n">
        <f aca="false">ЧИСЛЕННОСТЬ!C25+ЧИСЛЕННОСТЬ!C68+ЧИСЛЕННОСТЬ!C111</f>
        <v>172</v>
      </c>
      <c r="C16" s="95" t="n">
        <f aca="false">ЧИСЛЕННОСТЬ!P25+ЧИСЛЕННОСТЬ!P68+ЧИСЛЕННОСТЬ!P111</f>
        <v>210</v>
      </c>
      <c r="D16" s="97" t="n">
        <f aca="false">ЧИСЛЕННОСТЬ!R25+ЧИСЛЕННОСТЬ!R68+ЧИСЛЕННОСТЬ!R111</f>
        <v>836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16" customFormat="true" ht="17.4" hidden="false" customHeight="true" outlineLevel="0" collapsed="false">
      <c r="A28" s="104"/>
      <c r="B28" s="104"/>
      <c r="C28" s="104"/>
      <c r="D28" s="108" t="n">
        <f aca="false">ГОССТАНДАРТ!D25</f>
        <v>20850623</v>
      </c>
      <c r="E28" s="109" t="s">
        <v>152</v>
      </c>
      <c r="F28" s="109"/>
      <c r="G28" s="104"/>
      <c r="H28" s="115"/>
      <c r="I28" s="115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D28/D16*ЧИСЛЕННОСТЬ!R25</f>
        <v>9203205.60645933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D28/D16*ЧИСЛЕННОСТЬ!R68</f>
        <v>10175902.1339713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D28/D16*ЧИСЛЕННОСТЬ!R111</f>
        <v>1471515.25956938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20850623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s="33" customFormat="tru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76"/>
    </row>
    <row r="35" s="33" customFormat="tru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76"/>
    </row>
    <row r="36" s="33" customFormat="tru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ГОССТАНДАРТ!C25</f>
        <v>1931126</v>
      </c>
      <c r="H36" s="120" t="s">
        <v>159</v>
      </c>
      <c r="I36" s="76"/>
    </row>
    <row r="37" s="33" customFormat="tru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76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22781749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836</v>
      </c>
      <c r="C55" s="128" t="n">
        <f aca="false">F71</f>
        <v>2589.97368421053</v>
      </c>
      <c r="D55" s="128" t="n">
        <f aca="false">E71</f>
        <v>2165218</v>
      </c>
      <c r="E55" s="129" t="n">
        <f aca="false">G71</f>
        <v>0.862295159194132</v>
      </c>
      <c r="F55" s="129" t="n">
        <f aca="false">D55*E55</f>
        <v>1867057</v>
      </c>
      <c r="G55" s="128" t="n">
        <f aca="false">F55/'25'!$D$16*ЧИСЛЕННОСТЬ!$R$25</f>
        <v>824095.733253589</v>
      </c>
      <c r="H55" s="128" t="n">
        <f aca="false">F55/$D$16*ЧИСЛЕННОСТЬ!$R$68</f>
        <v>911195.282296651</v>
      </c>
      <c r="I55" s="128" t="n">
        <f aca="false">F55/$D$16*ЧИСЛЕННОСТЬ!$R$111</f>
        <v>131765.984449761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836</v>
      </c>
      <c r="C56" s="128" t="n">
        <f aca="false">F86</f>
        <v>2746.96770334928</v>
      </c>
      <c r="D56" s="128" t="n">
        <f aca="false">E86</f>
        <v>2296465</v>
      </c>
      <c r="E56" s="129" t="n">
        <f aca="false">G86</f>
        <v>0.677249163388077</v>
      </c>
      <c r="F56" s="129" t="n">
        <f aca="false">D56*E56</f>
        <v>1555279</v>
      </c>
      <c r="G56" s="128" t="n">
        <f aca="false">F56/'25'!$D$16*ЧИСЛЕННОСТЬ!$R$25</f>
        <v>686480.802631579</v>
      </c>
      <c r="H56" s="128" t="n">
        <f aca="false">F56/$D$16*ЧИСЛЕННОСТЬ!$R$68</f>
        <v>759035.684210526</v>
      </c>
      <c r="I56" s="128" t="n">
        <f aca="false">F56/$D$16*ЧИСЛЕННОСТЬ!$R$111</f>
        <v>109762.513157895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836</v>
      </c>
      <c r="C57" s="128" t="n">
        <f aca="false">C96</f>
        <v>54.2894736842105</v>
      </c>
      <c r="D57" s="128" t="n">
        <f aca="false">B96</f>
        <v>45386</v>
      </c>
      <c r="E57" s="129" t="n">
        <f aca="false">D96</f>
        <v>0.711298638346627</v>
      </c>
      <c r="F57" s="129" t="n">
        <f aca="false">D57*E57</f>
        <v>32283</v>
      </c>
      <c r="G57" s="128" t="n">
        <f aca="false">F57/'25'!$D$16*ЧИСЛЕННОСТЬ!$R$25</f>
        <v>14249.3145933014</v>
      </c>
      <c r="H57" s="128" t="n">
        <f aca="false">F57/$D$16*ЧИСЛЕННОСТЬ!$R$68</f>
        <v>15755.3397129187</v>
      </c>
      <c r="I57" s="128" t="n">
        <f aca="false">F57/$D$16*ЧИСЛЕННОСТЬ!$R$111</f>
        <v>2278.3456937799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836</v>
      </c>
      <c r="C58" s="128" t="n">
        <f aca="false">C116</f>
        <v>323.394736842105</v>
      </c>
      <c r="D58" s="128" t="n">
        <f aca="false">B116</f>
        <v>270358</v>
      </c>
      <c r="E58" s="129" t="n">
        <f aca="false">D116</f>
        <v>1</v>
      </c>
      <c r="F58" s="129" t="n">
        <f aca="false">D58*E58</f>
        <v>270358</v>
      </c>
      <c r="G58" s="128" t="n">
        <f aca="false">F58/'25'!$D$16*ЧИСЛЕННОСТЬ!$R$25</f>
        <v>119332.657894737</v>
      </c>
      <c r="H58" s="128" t="n">
        <f aca="false">F58/$D$16*ЧИСЛЕННОСТЬ!$R$68</f>
        <v>131945.052631579</v>
      </c>
      <c r="I58" s="128" t="n">
        <f aca="false">F58/$D$16*ЧИСЛЕННОСТЬ!$R$111</f>
        <v>19080.2894736842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5714.62559808612</v>
      </c>
      <c r="D59" s="132" t="n">
        <f aca="false">SUM(D55:D58)</f>
        <v>4777427</v>
      </c>
      <c r="E59" s="133" t="n">
        <f aca="false">F59/D59</f>
        <v>0.779703593587092</v>
      </c>
      <c r="F59" s="133" t="n">
        <f aca="false">SUM(F55:F58)</f>
        <v>3724977</v>
      </c>
      <c r="G59" s="164" t="n">
        <f aca="false">SUM(G55:G58)</f>
        <v>1644158.50837321</v>
      </c>
      <c r="H59" s="164" t="n">
        <f aca="false">SUM(H55:H58)</f>
        <v>1817931.35885167</v>
      </c>
      <c r="I59" s="164" t="n">
        <f aca="false">SUM(I55:I58)</f>
        <v>262887.13277512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'!U8</f>
        <v>4777427</v>
      </c>
      <c r="E60" s="137"/>
      <c r="F60" s="137" t="n">
        <f aca="false">'УТВЕРЖДЕНО 2021'!U8</f>
        <v>3724977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0.779703593587092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386.06*50%</f>
        <v>193.03</v>
      </c>
      <c r="D67" s="129" t="n">
        <f aca="false">E67/C67</f>
        <v>3279.98756669948</v>
      </c>
      <c r="E67" s="143" t="n">
        <f aca="false">'2021 ПОТРЕБНОСТЬ '!U13*50%</f>
        <v>633136</v>
      </c>
      <c r="F67" s="129" t="n">
        <f aca="false">E67/D16</f>
        <v>757.33971291866</v>
      </c>
      <c r="G67" s="129" t="n">
        <f aca="false">'УТВЕРЖДЕНО 2021'!U13*50%/E67</f>
        <v>0.529072742665083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'!U14*50%</f>
        <v>0</v>
      </c>
      <c r="F68" s="129" t="n">
        <f aca="false">E68/D16</f>
        <v>0</v>
      </c>
      <c r="G68" s="129" t="e">
        <f aca="false">'УТВЕРЖДЕНО 2021'!U14*50%/E68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99260*90%</f>
        <v>89334</v>
      </c>
      <c r="D69" s="129" t="n">
        <f aca="false">E69/C69</f>
        <v>12.9725972194237</v>
      </c>
      <c r="E69" s="143" t="n">
        <f aca="false">'2021 ПОТРЕБНОСТЬ '!U15*90%</f>
        <v>1158894</v>
      </c>
      <c r="F69" s="129" t="n">
        <f aca="false">E69/D16</f>
        <v>1386.23684210526</v>
      </c>
      <c r="G69" s="129" t="n">
        <f aca="false">'УТВЕРЖДЕНО 2021'!U15*90%/E69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(5050+1830)*100%</f>
        <v>6880</v>
      </c>
      <c r="D70" s="129" t="n">
        <f aca="false">E70/C70</f>
        <v>54.2424418604651</v>
      </c>
      <c r="E70" s="143" t="n">
        <f aca="false">'2021 ПОТРЕБНОСТЬ '!U16*100%</f>
        <v>373188</v>
      </c>
      <c r="F70" s="129" t="n">
        <f aca="false">E70/D16</f>
        <v>446.397129186603</v>
      </c>
      <c r="G70" s="129" t="n">
        <f aca="false">'УТВЕРЖДЕНО 2021'!U16*100%/E70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2165218</v>
      </c>
      <c r="F71" s="133" t="n">
        <f aca="false">SUM(F67:F70)</f>
        <v>2589.97368421053</v>
      </c>
      <c r="G71" s="133" t="n">
        <f aca="false">('УТВЕРЖДЕНО 2021'!U13*50%+'УТВЕРЖДЕНО 2021'!U14*50%+'УТВЕРЖДЕНО 2021'!U15*90%+'УТВЕРЖДЕНО 2021'!U16*100%)/E71</f>
        <v>0.862295159194132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0.862295159194132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'!U18</f>
        <v>113661</v>
      </c>
      <c r="F78" s="129" t="n">
        <f aca="false">E78/D16</f>
        <v>135.958133971292</v>
      </c>
      <c r="G78" s="129" t="n">
        <f aca="false">'УТВЕРЖДЕНО 2021'!U18/E78</f>
        <v>0.711299390292185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'!U22</f>
        <v>825210</v>
      </c>
      <c r="F79" s="129" t="n">
        <f aca="false">E79/$D$16</f>
        <v>987.093301435407</v>
      </c>
      <c r="G79" s="129" t="n">
        <f aca="false">'УТВЕРЖДЕНО 2021'!U22/E79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'!U19</f>
        <v>94416</v>
      </c>
      <c r="F80" s="129" t="n">
        <f aca="false">E80/$D$16</f>
        <v>112.937799043062</v>
      </c>
      <c r="G80" s="129" t="n">
        <f aca="false">'УТВЕРЖДЕНО 2021'!U19/'25'!E80</f>
        <v>0.711298932384342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386.06*50%</f>
        <v>193.03</v>
      </c>
      <c r="D81" s="129" t="n">
        <f aca="false">E81/C81</f>
        <v>3279.98756669948</v>
      </c>
      <c r="E81" s="143" t="n">
        <f aca="false">'2021 ПОТРЕБНОСТЬ '!U13*50%</f>
        <v>633136</v>
      </c>
      <c r="F81" s="129" t="n">
        <f aca="false">E81/D16</f>
        <v>757.33971291866</v>
      </c>
      <c r="G81" s="129" t="n">
        <f aca="false">('УТВЕРЖДЕНО 2021'!U13*50%/E81)</f>
        <v>0.529072742665083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'!U14*50%</f>
        <v>0</v>
      </c>
      <c r="F82" s="129" t="n">
        <f aca="false">E82/D16</f>
        <v>0</v>
      </c>
      <c r="G82" s="129" t="e">
        <f aca="false">('УТВЕРЖДЕНО 2021'!U14*50%/E82)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99260*10%</f>
        <v>9926</v>
      </c>
      <c r="D83" s="129" t="n">
        <f aca="false">E83/C83</f>
        <v>12.9725972194237</v>
      </c>
      <c r="E83" s="143" t="n">
        <f aca="false">'2021 ПОТРЕБНОСТЬ '!U15*10%</f>
        <v>128766</v>
      </c>
      <c r="F83" s="129" t="n">
        <f aca="false">E83/D16</f>
        <v>154.026315789474</v>
      </c>
      <c r="G83" s="129" t="n">
        <f aca="false">('УТВЕРЖДЕНО 2021'!U15*10%)/E83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'!U26</f>
        <v>185256</v>
      </c>
      <c r="F84" s="129" t="n">
        <f aca="false">E84/D16</f>
        <v>221.598086124402</v>
      </c>
      <c r="G84" s="129" t="n">
        <f aca="false">('УТВЕРЖДЕНО 2021'!U26/E84)</f>
        <v>0.71130219803947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'!U25</f>
        <v>316020</v>
      </c>
      <c r="F85" s="129" t="n">
        <f aca="false">E85/D16</f>
        <v>378.014354066986</v>
      </c>
      <c r="G85" s="129" t="n">
        <f aca="false">('УТВЕРЖДЕНО 2021'!U25/E85)</f>
        <v>0.711303082083412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2296465</v>
      </c>
      <c r="F86" s="133" t="n">
        <f aca="false">SUM(F78:F85)</f>
        <v>2746.96770334928</v>
      </c>
      <c r="G86" s="133" t="n">
        <f aca="false">('УТВЕРЖДЕНО 2021'!U18+'УТВЕРЖДЕНО 2021'!U22+'УТВЕРЖДЕНО 2021'!U19+'УТВЕРЖДЕНО 2021'!U13*50%+'УТВЕРЖДЕНО 2021'!U14*50%+'УТВЕРЖДЕНО 2021'!U15*10%+'УТВЕРЖДЕНО 2021'!U26+'УТВЕРЖДЕНО 2021'!U25)/E86</f>
        <v>0.677249163388077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0.677249163388077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'!U20+'2021 ПОТРЕБНОСТЬ '!U23</f>
        <v>42774</v>
      </c>
      <c r="C93" s="129" t="n">
        <f aca="false">B93/D16</f>
        <v>51.1650717703349</v>
      </c>
      <c r="D93" s="129" t="n">
        <f aca="false">('УТВЕРЖДЕНО 2021'!U20+'УТВЕРЖДЕНО 2021'!U23)/B93</f>
        <v>0.711296582035816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'!U27</f>
        <v>2612</v>
      </c>
      <c r="C94" s="129" t="n">
        <f aca="false">B94/D16</f>
        <v>3.1244019138756</v>
      </c>
      <c r="D94" s="129" t="n">
        <f aca="false">'УТВЕРЖДЕНО 2021'!U27/B94</f>
        <v>0.711332312404288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'!U28</f>
        <v>0</v>
      </c>
      <c r="C95" s="129" t="n">
        <f aca="false">B95/D16</f>
        <v>0</v>
      </c>
      <c r="D95" s="129" t="e">
        <f aca="false">'УТВЕРЖДЕНО 2021'!U28/B95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45386</v>
      </c>
      <c r="C96" s="152" t="n">
        <f aca="false">SUM(C93:C95)</f>
        <v>54.2894736842105</v>
      </c>
      <c r="D96" s="152" t="n">
        <f aca="false">('УТВЕРЖДЕНО 2021'!U20+'УТВЕРЖДЕНО 2021'!U23+'УТВЕРЖДЕНО 2021'!U27+'УТВЕРЖДЕНО 2021'!U28)/B96</f>
        <v>0.711298638346627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0.711298638346627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'!U8</f>
        <v>4777427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ЧИСЛЕННОСТЬ!R25</f>
        <v>369</v>
      </c>
      <c r="C105" s="159" t="n">
        <f aca="false">B102/B108*B105</f>
        <v>2108696.84569378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ЧИСЛЕННОСТЬ!R68</f>
        <v>408</v>
      </c>
      <c r="C106" s="159" t="n">
        <f aca="false">B102/B108*B106</f>
        <v>2331567.24401914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ЧИСЛЕННОСТЬ!R111</f>
        <v>59</v>
      </c>
      <c r="C107" s="159" t="n">
        <f aca="false">B102/B108*B107</f>
        <v>337162.910287081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836</v>
      </c>
      <c r="C108" s="132" t="n">
        <f aca="false">SUM(C105:C107)</f>
        <v>4777427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'!U9+'2021 ПОТРЕБНОСТЬ '!U10</f>
        <v>207648</v>
      </c>
      <c r="C114" s="163" t="n">
        <f aca="false">B114/$D$16</f>
        <v>248.382775119617</v>
      </c>
      <c r="D114" s="118" t="n">
        <f aca="false">('УТВЕРЖДЕНО 2021'!U9+'УТВЕРЖДЕНО 2021'!U10)/B114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'!U11</f>
        <v>62710</v>
      </c>
      <c r="C115" s="163" t="n">
        <f aca="false">B115/$D$16</f>
        <v>75.011961722488</v>
      </c>
      <c r="D115" s="118" t="n">
        <f aca="false">'УТВЕРЖДЕНО 2021'!U11/'25'!B115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270358</v>
      </c>
      <c r="C116" s="159" t="n">
        <f aca="false">SUM(C114:C115)</f>
        <v>323.394736842105</v>
      </c>
      <c r="D116" s="118" t="n">
        <f aca="false">('УТВЕРЖДЕНО 2021'!U9+'УТВЕРЖДЕНО 2021'!U10+'УТВЕРЖДЕНО 2021'!U11)/B116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220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ЧИСЛЕННОСТЬ!B11+ЧИСЛЕННОСТЬ!B54+ЧИСЛЕННОСТЬ!B97</f>
        <v>262</v>
      </c>
      <c r="B16" s="96" t="n">
        <f aca="false">ЧИСЛЕННОСТЬ!C11+ЧИСЛЕННОСТЬ!C54+ЧИСЛЕННОСТЬ!C97</f>
        <v>74</v>
      </c>
      <c r="C16" s="95" t="n">
        <f aca="false">ЧИСЛЕННОСТЬ!P11+ЧИСЛЕННОСТЬ!P54+ЧИСЛЕННОСТЬ!P97</f>
        <v>67</v>
      </c>
      <c r="D16" s="97" t="n">
        <f aca="false">ЧИСЛЕННОСТЬ!R11+ЧИСЛЕННОСТЬ!R54+ЧИСЛЕННОСТЬ!R97</f>
        <v>260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ГОССТАНДАРТ!D11</f>
        <v>9809128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D28/D16*ЧИСЛЕННОСТЬ!R11</f>
        <v>4263197.93846154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D28/D16*ЧИСЛЕННОСТЬ!R54</f>
        <v>5470475.23076923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D28/D16*ЧИСЛЕННОСТЬ!R97</f>
        <v>75454.8307692308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9809128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ГОССТАНДАРТ!C11</f>
        <v>707767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10516895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260</v>
      </c>
      <c r="C55" s="128" t="n">
        <f aca="false">F71</f>
        <v>2626.65769230769</v>
      </c>
      <c r="D55" s="128" t="n">
        <f aca="false">E71</f>
        <v>682931</v>
      </c>
      <c r="E55" s="129" t="n">
        <f aca="false">G71</f>
        <v>1</v>
      </c>
      <c r="F55" s="129" t="n">
        <f aca="false">D55*E55</f>
        <v>682931</v>
      </c>
      <c r="G55" s="128" t="n">
        <f aca="false">F55/'4'!$D$16*ЧИСЛЕННОСТЬ!$R$11</f>
        <v>296812.319230769</v>
      </c>
      <c r="H55" s="128" t="n">
        <f aca="false">F55/$D$16*ЧИСЛЕННОСТЬ!$R$54</f>
        <v>380865.365384615</v>
      </c>
      <c r="I55" s="128" t="n">
        <f aca="false">F55/$D$16*ЧИСЛЕННОСТЬ!$R$97</f>
        <v>5253.31538461538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260</v>
      </c>
      <c r="C56" s="128" t="n">
        <f aca="false">F86</f>
        <v>3929.12307692308</v>
      </c>
      <c r="D56" s="128" t="n">
        <f aca="false">E86</f>
        <v>1021572</v>
      </c>
      <c r="E56" s="129" t="n">
        <f aca="false">G86</f>
        <v>0.728976518542012</v>
      </c>
      <c r="F56" s="129" t="n">
        <f aca="false">D56*E56</f>
        <v>744702</v>
      </c>
      <c r="G56" s="128" t="n">
        <f aca="false">F56/'4'!$D$16*ЧИСЛЕННОСТЬ!$R$11</f>
        <v>323658.946153846</v>
      </c>
      <c r="H56" s="128" t="n">
        <f aca="false">F56/$D$16*ЧИСЛЕННОСТЬ!$R$54</f>
        <v>415314.576923077</v>
      </c>
      <c r="I56" s="128" t="n">
        <f aca="false">F56/$D$16*ЧИСЛЕННОСТЬ!$R$97</f>
        <v>5728.47692307692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260</v>
      </c>
      <c r="C57" s="128" t="n">
        <f aca="false">C96</f>
        <v>6788.02596153846</v>
      </c>
      <c r="D57" s="128" t="n">
        <f aca="false">B96</f>
        <v>1764886.75</v>
      </c>
      <c r="E57" s="129" t="n">
        <f aca="false">D96</f>
        <v>0.76408868727696</v>
      </c>
      <c r="F57" s="129" t="n">
        <f aca="false">D57*E57</f>
        <v>1348530</v>
      </c>
      <c r="G57" s="128" t="n">
        <f aca="false">F57/'4'!$D$16*ЧИСЛЕННОСТЬ!$R$11</f>
        <v>586091.884615385</v>
      </c>
      <c r="H57" s="128" t="n">
        <f aca="false">F57/$D$16*ЧИСЛЕННОСТЬ!$R$54</f>
        <v>752064.807692308</v>
      </c>
      <c r="I57" s="128" t="n">
        <f aca="false">F57/$D$16*ЧИСЛЕННОСТЬ!$R$97</f>
        <v>10373.3076923077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260</v>
      </c>
      <c r="C58" s="128" t="n">
        <f aca="false">C116</f>
        <v>2601.9</v>
      </c>
      <c r="D58" s="128" t="n">
        <f aca="false">B116</f>
        <v>676494</v>
      </c>
      <c r="E58" s="129" t="n">
        <f aca="false">D116</f>
        <v>1</v>
      </c>
      <c r="F58" s="129" t="n">
        <f aca="false">D58*E58</f>
        <v>676494</v>
      </c>
      <c r="G58" s="128" t="n">
        <f aca="false">F58/'4'!$D$16*ЧИСЛЕННОСТЬ!$R$11</f>
        <v>294014.7</v>
      </c>
      <c r="H58" s="128" t="n">
        <f aca="false">F58/$D$16*ЧИСЛЕННОСТЬ!$R$54</f>
        <v>377275.5</v>
      </c>
      <c r="I58" s="128" t="n">
        <f aca="false">F58/$D$16*ЧИСЛЕННОСТЬ!$R$97</f>
        <v>5203.8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15945.7067307692</v>
      </c>
      <c r="D59" s="132" t="n">
        <f aca="false">SUM(D55:D58)</f>
        <v>4145883.75</v>
      </c>
      <c r="E59" s="133" t="n">
        <f aca="false">F59/D59</f>
        <v>0.832791561027248</v>
      </c>
      <c r="F59" s="133" t="n">
        <f aca="false">SUM(F55:F58)</f>
        <v>3452657</v>
      </c>
      <c r="G59" s="133" t="n">
        <f aca="false">SUM(G55:G58)</f>
        <v>1500577.85</v>
      </c>
      <c r="H59" s="133" t="n">
        <f aca="false">SUM(H55:H58)</f>
        <v>1925520.25</v>
      </c>
      <c r="I59" s="133" t="n">
        <f aca="false">SUM(I55:I58)</f>
        <v>26558.9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'!G8</f>
        <v>4145883.75</v>
      </c>
      <c r="E60" s="137"/>
      <c r="F60" s="137" t="n">
        <f aca="false">'УТВЕРЖДЕНО 2021'!G8</f>
        <v>3452657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0.832791561027248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'!G13*50%</f>
        <v>0</v>
      </c>
      <c r="F67" s="129" t="n">
        <f aca="false">E67/D16</f>
        <v>0</v>
      </c>
      <c r="G67" s="129" t="e">
        <f aca="false">'УТВЕРЖДЕНО 2021'!G13*50%/E67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'!G14*50%</f>
        <v>0</v>
      </c>
      <c r="F68" s="129" t="n">
        <f aca="false">E68/D16</f>
        <v>0</v>
      </c>
      <c r="G68" s="129" t="e">
        <f aca="false">'УТВЕРЖДЕНО 2021'!G14*50%/E68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55430*90%</f>
        <v>49887</v>
      </c>
      <c r="D69" s="129" t="n">
        <f aca="false">E69/C69</f>
        <v>11.2828793072344</v>
      </c>
      <c r="E69" s="143" t="n">
        <f aca="false">'2021 ПОТРЕБНОСТЬ '!G15*90%</f>
        <v>562869</v>
      </c>
      <c r="F69" s="129" t="n">
        <f aca="false">E69/D16</f>
        <v>2164.88076923077</v>
      </c>
      <c r="G69" s="129" t="n">
        <f aca="false">'УТВЕРЖДЕНО 2021'!G15*90%/E69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2010*100%</f>
        <v>2010</v>
      </c>
      <c r="D70" s="129" t="n">
        <f aca="false">E70/C70</f>
        <v>59.7323383084577</v>
      </c>
      <c r="E70" s="143" t="n">
        <f aca="false">'2021 ПОТРЕБНОСТЬ '!G16*100%</f>
        <v>120062</v>
      </c>
      <c r="F70" s="129" t="n">
        <f aca="false">E70/D16</f>
        <v>461.776923076923</v>
      </c>
      <c r="G70" s="129" t="n">
        <f aca="false">'УТВЕРЖДЕНО 2021'!G16*100%/E70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682931</v>
      </c>
      <c r="F71" s="133" t="n">
        <f aca="false">SUM(F67:F70)</f>
        <v>2626.65769230769</v>
      </c>
      <c r="G71" s="133" t="n">
        <f aca="false">('УТВЕРЖДЕНО 2021'!G13*50%+'УТВЕРЖДЕНО 2021'!G14*50%+'УТВЕРЖДЕНО 2021'!G15*90%+'УТВЕРЖДЕНО 2021'!G16*100%)/E71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'!G18</f>
        <v>93427</v>
      </c>
      <c r="F78" s="129" t="n">
        <f aca="false">E78/D16</f>
        <v>359.334615384615</v>
      </c>
      <c r="G78" s="129" t="n">
        <f aca="false">'УТВЕРЖДЕНО 2021'!G18/E78</f>
        <v>0.711304012758624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'!G22</f>
        <v>747360</v>
      </c>
      <c r="F79" s="129" t="n">
        <f aca="false">E79/$D$16</f>
        <v>2874.46153846154</v>
      </c>
      <c r="G79" s="129" t="n">
        <f aca="false">'УТВЕРЖДЕНО 2021'!G22/E79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'!G19</f>
        <v>87192</v>
      </c>
      <c r="F80" s="129" t="n">
        <f aca="false">E80/$D$16</f>
        <v>335.353846153846</v>
      </c>
      <c r="G80" s="129" t="n">
        <f aca="false">'УТВЕРЖДЕНО 2021'!G19/'4'!E80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'!G13*50%</f>
        <v>0</v>
      </c>
      <c r="F81" s="129" t="n">
        <f aca="false">E81/D16</f>
        <v>0</v>
      </c>
      <c r="G81" s="129" t="e">
        <f aca="false">('УТВЕРЖДЕНО 2021'!G13*50%/E81)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'!G14*50%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55430*10%</f>
        <v>5543</v>
      </c>
      <c r="D83" s="129" t="n">
        <f aca="false">E83/C83</f>
        <v>11.2828793072344</v>
      </c>
      <c r="E83" s="143" t="n">
        <f aca="false">'2021 ПОТРЕБНОСТЬ '!G15*10%</f>
        <v>62541</v>
      </c>
      <c r="F83" s="129" t="n">
        <f aca="false">E83/D16</f>
        <v>240.542307692308</v>
      </c>
      <c r="G83" s="129" t="n">
        <f aca="false">('УТВЕРЖДЕНО 2021'!G15*10%)/E83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'!G26</f>
        <v>22396</v>
      </c>
      <c r="F84" s="129" t="n">
        <f aca="false">E84/D16</f>
        <v>86.1384615384615</v>
      </c>
      <c r="G84" s="129" t="n">
        <f aca="false">('УТВЕРЖДЕНО 2021'!G26/E84)</f>
        <v>0.711287729951777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'!G25</f>
        <v>8656</v>
      </c>
      <c r="F85" s="129" t="n">
        <f aca="false">E85/D16</f>
        <v>33.2923076923077</v>
      </c>
      <c r="G85" s="129" t="n">
        <f aca="false">('УТВЕРЖДЕНО 2021'!G25/E85)</f>
        <v>0.711298521256932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1021572</v>
      </c>
      <c r="F86" s="133" t="n">
        <f aca="false">SUM(F78:F85)</f>
        <v>3929.12307692308</v>
      </c>
      <c r="G86" s="133" t="n">
        <f aca="false">('УТВЕРЖДЕНО 2021'!G18+'УТВЕРЖДЕНО 2021'!G22+'УТВЕРЖДЕНО 2021'!G13*50%+'УТВЕРЖДЕНО 2021'!G15*10%+'УТВЕРЖДЕНО 2021'!G26+'УТВЕРЖДЕНО 2021'!G25+'УТВЕРЖДЕНО 2021'!G19)/E86</f>
        <v>0.728976518542012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0.728976518542012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'!G20+'2021 ПОТРЕБНОСТЬ '!G23</f>
        <v>17455</v>
      </c>
      <c r="C93" s="129" t="n">
        <f aca="false">B93/D16</f>
        <v>67.1346153846154</v>
      </c>
      <c r="D93" s="129" t="n">
        <f aca="false">('УТВЕРЖДЕНО 2021'!G20+'УТВЕРЖДЕНО 2021'!G23)/B93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'!G27</f>
        <v>0</v>
      </c>
      <c r="C94" s="129" t="n">
        <f aca="false">B94/D16</f>
        <v>0</v>
      </c>
      <c r="D94" s="129" t="e">
        <f aca="false">'УТВЕРЖДЕНО 2021'!G27/B94</f>
        <v>#DIV/0!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'!G28</f>
        <v>1747431.75</v>
      </c>
      <c r="C95" s="129" t="n">
        <f aca="false">B95/D16</f>
        <v>6720.89134615385</v>
      </c>
      <c r="D95" s="129" t="n">
        <f aca="false">'УТВЕРЖДЕНО 2021'!G28/B95</f>
        <v>0.764615842650221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1764886.75</v>
      </c>
      <c r="C96" s="152" t="n">
        <f aca="false">SUM(C93:C95)</f>
        <v>6788.02596153846</v>
      </c>
      <c r="D96" s="152" t="n">
        <f aca="false">('УТВЕРЖДЕНО 2021'!G20+'УТВЕРЖДЕНО 2021'!G23+'УТВЕРЖДЕНО 2021'!G27+'УТВЕРЖДЕНО 2021'!G28)/B96</f>
        <v>0.76408868727696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0.76408868727696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'!G8</f>
        <v>4145883.75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ЧИСЛЕННОСТЬ!R11</f>
        <v>113</v>
      </c>
      <c r="C105" s="159" t="n">
        <f aca="false">B102/B108*B105</f>
        <v>1801864.86057692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ЧИСЛЕННОСТЬ!R54</f>
        <v>145</v>
      </c>
      <c r="C106" s="159" t="n">
        <f aca="false">B102/B108*B106</f>
        <v>2312127.47596154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ЧИСЛЕННОСТЬ!R97</f>
        <v>2</v>
      </c>
      <c r="C107" s="159" t="n">
        <f aca="false">B102/B108*B107</f>
        <v>31891.4134615385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260</v>
      </c>
      <c r="C108" s="132" t="n">
        <f aca="false">SUM(C105:C107)</f>
        <v>4145883.75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'!G9+'2021 ПОТРЕБНОСТЬ '!G10</f>
        <v>519720</v>
      </c>
      <c r="C114" s="163" t="n">
        <f aca="false">B114/$D$16</f>
        <v>1998.92307692308</v>
      </c>
      <c r="D114" s="118" t="n">
        <f aca="false">('УТВЕРЖДЕНО 2021'!G9+'УТВЕРЖДЕНО 2021'!G10)/B114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'!G11</f>
        <v>156774</v>
      </c>
      <c r="C115" s="163" t="n">
        <f aca="false">B115/$D$16</f>
        <v>602.976923076923</v>
      </c>
      <c r="D115" s="118" t="n">
        <f aca="false">'УТВЕРЖДЕНО 2021'!G11/'4'!B115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676494</v>
      </c>
      <c r="C116" s="159" t="n">
        <f aca="false">SUM(C114:C115)</f>
        <v>2601.9</v>
      </c>
      <c r="D116" s="118" t="n">
        <f aca="false">('УТВЕРЖДЕНО 2021'!G9+'УТВЕРЖДЕНО 2021'!G10+'УТВЕРЖДЕНО 2021'!G11)/B116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1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221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ЧИСЛЕННОСТЬ!B17+ЧИСЛЕННОСТЬ!B60+ЧИСЛЕННОСТЬ!B103</f>
        <v>966</v>
      </c>
      <c r="B16" s="96" t="n">
        <f aca="false">ЧИСЛЕННОСТЬ!C17+ЧИСЛЕННОСТЬ!C60+ЧИСЛЕННОСТЬ!C103</f>
        <v>211</v>
      </c>
      <c r="C16" s="95" t="n">
        <f aca="false">ЧИСЛЕННОСТЬ!P17+ЧИСЛЕННОСТЬ!P60+ЧИСЛЕННОСТЬ!P103</f>
        <v>262</v>
      </c>
      <c r="D16" s="97" t="n">
        <f aca="false">ЧИСЛЕННОСТЬ!R17+ЧИСЛЕННОСТЬ!R60+ЧИСЛЕННОСТЬ!R103</f>
        <v>983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ГОССТАНДАРТ!D17</f>
        <v>40089949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D28/D16*ЧИСЛЕННОСТЬ!R17</f>
        <v>17251320.8819939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D28/D16*ЧИСЛЕННОСТЬ!R60</f>
        <v>20187715.9257375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D28/D16*ЧИСЛЕННОСТЬ!R103</f>
        <v>2650912.19226857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40089949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ГОССТАНДАРТ!C17</f>
        <v>3454467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43544416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983</v>
      </c>
      <c r="C55" s="128" t="n">
        <f aca="false">F71</f>
        <v>2159.95930824008</v>
      </c>
      <c r="D55" s="128" t="n">
        <f aca="false">E71</f>
        <v>2123240</v>
      </c>
      <c r="E55" s="129" t="n">
        <f aca="false">G71</f>
        <v>0.770691725852942</v>
      </c>
      <c r="F55" s="129" t="n">
        <f aca="false">D55*E55</f>
        <v>1636363.5</v>
      </c>
      <c r="G55" s="128" t="n">
        <f aca="false">F55/'11'!$D$16*ЧИСЛЕННОСТЬ!$R$17</f>
        <v>704152.350457782</v>
      </c>
      <c r="H55" s="128" t="n">
        <f aca="false">F55/$D$16*ЧИСЛЕННОСТЬ!$R$60</f>
        <v>824008.069684639</v>
      </c>
      <c r="I55" s="128" t="n">
        <f aca="false">F55/$D$16*ЧИСЛЕННОСТЬ!$R$103</f>
        <v>108203.079857579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983</v>
      </c>
      <c r="C56" s="128" t="n">
        <f aca="false">F86</f>
        <v>2281.34689725331</v>
      </c>
      <c r="D56" s="128" t="n">
        <f aca="false">E86</f>
        <v>2242564</v>
      </c>
      <c r="E56" s="129" t="n">
        <f aca="false">G86</f>
        <v>0.635084439061717</v>
      </c>
      <c r="F56" s="129" t="n">
        <f aca="false">D56*E56</f>
        <v>1424217.5</v>
      </c>
      <c r="G56" s="128" t="n">
        <f aca="false">F56/'11'!$D$16*ЧИСЛЕННОСТЬ!$R$17</f>
        <v>612862.66785351</v>
      </c>
      <c r="H56" s="128" t="n">
        <f aca="false">F56/$D$16*ЧИСЛЕННОСТЬ!$R$60</f>
        <v>717179.717700916</v>
      </c>
      <c r="I56" s="128" t="n">
        <f aca="false">F56/$D$16*ЧИСЛЕННОСТЬ!$R$103</f>
        <v>94175.1144455748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983</v>
      </c>
      <c r="C57" s="128" t="n">
        <f aca="false">C96</f>
        <v>1166.72736520855</v>
      </c>
      <c r="D57" s="128" t="n">
        <f aca="false">B96</f>
        <v>1146893</v>
      </c>
      <c r="E57" s="129" t="n">
        <f aca="false">D96</f>
        <v>0.711285185278836</v>
      </c>
      <c r="F57" s="129" t="n">
        <f aca="false">D57*E57</f>
        <v>815768</v>
      </c>
      <c r="G57" s="128" t="n">
        <f aca="false">F57/'11'!$D$16*ЧИСЛЕННОСТЬ!$R$17</f>
        <v>351037.501525941</v>
      </c>
      <c r="H57" s="128" t="n">
        <f aca="false">F57/$D$16*ЧИСЛЕННОСТЬ!$R$60</f>
        <v>410788.565615463</v>
      </c>
      <c r="I57" s="128" t="n">
        <f aca="false">F57/$D$16*ЧИСЛЕННОСТЬ!$R$103</f>
        <v>53941.9328585961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983</v>
      </c>
      <c r="C58" s="128" t="n">
        <f aca="false">C116</f>
        <v>1611.32248219735</v>
      </c>
      <c r="D58" s="128" t="n">
        <f aca="false">B116</f>
        <v>1583930</v>
      </c>
      <c r="E58" s="129" t="n">
        <f aca="false">D116</f>
        <v>1</v>
      </c>
      <c r="F58" s="129" t="n">
        <f aca="false">D58*E58</f>
        <v>1583930</v>
      </c>
      <c r="G58" s="128" t="n">
        <f aca="false">F58/'11'!$D$16*ЧИСЛЕННОСТЬ!$R$17</f>
        <v>681589.409969481</v>
      </c>
      <c r="H58" s="128" t="n">
        <f aca="false">F58/$D$16*ЧИСЛЕННОСТЬ!$R$60</f>
        <v>797604.628687691</v>
      </c>
      <c r="I58" s="128" t="n">
        <f aca="false">F58/$D$16*ЧИСЛЕННОСТЬ!$R$103</f>
        <v>104735.961342828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7219.35605289929</v>
      </c>
      <c r="D59" s="132" t="n">
        <f aca="false">SUM(D55:D58)</f>
        <v>7096627</v>
      </c>
      <c r="E59" s="133" t="n">
        <f aca="false">F59/D59</f>
        <v>0.769418908447633</v>
      </c>
      <c r="F59" s="133" t="n">
        <f aca="false">SUM(F55:F58)</f>
        <v>5460279</v>
      </c>
      <c r="G59" s="164" t="n">
        <f aca="false">SUM(G55:G58)</f>
        <v>2349641.92980671</v>
      </c>
      <c r="H59" s="164" t="n">
        <f aca="false">SUM(H55:H58)</f>
        <v>2749580.98168871</v>
      </c>
      <c r="I59" s="164" t="n">
        <f aca="false">SUM(I55:I58)</f>
        <v>361056.088504578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'!M8</f>
        <v>7096627</v>
      </c>
      <c r="E60" s="137"/>
      <c r="F60" s="137" t="n">
        <f aca="false">'УТВЕРЖДЕНО 2021'!M8</f>
        <v>5460279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0.769418908447633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616.22*50%</f>
        <v>308.11</v>
      </c>
      <c r="D67" s="129" t="n">
        <f aca="false">E67/C67</f>
        <v>3279.91950926617</v>
      </c>
      <c r="E67" s="143" t="n">
        <f aca="false">'2021 ПОТРЕБНОСТЬ '!M13*50%</f>
        <v>1010576</v>
      </c>
      <c r="F67" s="129" t="n">
        <f aca="false">E67/D16</f>
        <v>1028.05289928789</v>
      </c>
      <c r="G67" s="129" t="n">
        <f aca="false">'УТВЕРЖДЕНО 2021'!M13*50%/E67</f>
        <v>0.518218817783126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'!M14*50%</f>
        <v>0</v>
      </c>
      <c r="F68" s="129" t="n">
        <f aca="false">E68/D16</f>
        <v>0</v>
      </c>
      <c r="G68" s="129" t="e">
        <f aca="false">'УТВЕРЖДЕНО 2021'!M14*50%/E68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172880*90%</f>
        <v>155592</v>
      </c>
      <c r="D69" s="129" t="n">
        <f aca="false">E69/C69</f>
        <v>4.84914391485423</v>
      </c>
      <c r="E69" s="143" t="n">
        <f aca="false">'2021 ПОТРЕБНОСТЬ '!M15*90%</f>
        <v>754488</v>
      </c>
      <c r="F69" s="129" t="n">
        <f aca="false">E69/D16</f>
        <v>767.536113936928</v>
      </c>
      <c r="G69" s="129" t="n">
        <f aca="false">'УТВЕРЖДЕНО 2021'!M15*90%/E69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(3721+3520)*100%</f>
        <v>7241</v>
      </c>
      <c r="D70" s="129" t="n">
        <f aca="false">E70/C70</f>
        <v>49.4649910233393</v>
      </c>
      <c r="E70" s="143" t="n">
        <f aca="false">'2021 ПОТРЕБНОСТЬ '!M16*100%</f>
        <v>358176</v>
      </c>
      <c r="F70" s="129" t="n">
        <f aca="false">E70/D16</f>
        <v>364.370295015259</v>
      </c>
      <c r="G70" s="129" t="n">
        <f aca="false">'УТВЕРЖДЕНО 2021'!M16*100%/E70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2123240</v>
      </c>
      <c r="F71" s="133" t="n">
        <f aca="false">SUM(F67:F70)</f>
        <v>2159.95930824008</v>
      </c>
      <c r="G71" s="133" t="n">
        <f aca="false">('УТВЕРЖДЕНО 2021'!M13*50%+'УТВЕРЖДЕНО 2021'!M14*50%+'УТВЕРЖДЕНО 2021'!M15*90%+'УТВЕРЖДЕНО 2021'!M16*100%)/E71</f>
        <v>0.770691725852942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0.770691725852942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'!M18</f>
        <v>91687</v>
      </c>
      <c r="F78" s="129" t="n">
        <f aca="false">E78/D16</f>
        <v>93.2726347914547</v>
      </c>
      <c r="G78" s="129" t="n">
        <f aca="false">'УТВЕРЖДЕНО 2021'!M18/E78</f>
        <v>0.711300402456182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'!M22</f>
        <v>825210</v>
      </c>
      <c r="F79" s="129" t="n">
        <f aca="false">E79/$D$16</f>
        <v>839.481180061038</v>
      </c>
      <c r="G79" s="129" t="n">
        <f aca="false">'УТВЕРЖДЕНО 2021'!M22/E79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'!M19</f>
        <v>156011</v>
      </c>
      <c r="F80" s="129" t="n">
        <f aca="false">E80/$D$16</f>
        <v>158.709053916582</v>
      </c>
      <c r="G80" s="129" t="n">
        <f aca="false">'УТВЕРЖДЕНО 2021'!M19/'11'!E80</f>
        <v>0.711302408163527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616.22*50%</f>
        <v>308.11</v>
      </c>
      <c r="D81" s="129" t="n">
        <f aca="false">E81/C81</f>
        <v>3279.91950926617</v>
      </c>
      <c r="E81" s="143" t="n">
        <f aca="false">'2021 ПОТРЕБНОСТЬ '!M13*50%</f>
        <v>1010576</v>
      </c>
      <c r="F81" s="129" t="n">
        <f aca="false">E81/D16</f>
        <v>1028.05289928789</v>
      </c>
      <c r="G81" s="129" t="n">
        <f aca="false">('УТВЕРЖДЕНО 2021'!M13*50%/E81)</f>
        <v>0.518218817783126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'!M14*50%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172880*10%</f>
        <v>17288</v>
      </c>
      <c r="D83" s="129" t="n">
        <f aca="false">E83/C83</f>
        <v>4.84914391485423</v>
      </c>
      <c r="E83" s="143" t="n">
        <f aca="false">'2021 ПОТРЕБНОСТЬ '!M15*10%</f>
        <v>83832</v>
      </c>
      <c r="F83" s="129" t="n">
        <f aca="false">E83/D16</f>
        <v>85.2817904374364</v>
      </c>
      <c r="G83" s="129" t="n">
        <f aca="false">('УТВЕРЖДЕНО 2021'!M15*10%)/E83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'!M26</f>
        <v>0</v>
      </c>
      <c r="F84" s="129" t="n">
        <f aca="false">E84/D16</f>
        <v>0</v>
      </c>
      <c r="G84" s="129" t="e">
        <f aca="false">('УТВЕРЖДЕНО 2021'!M26/E84)</f>
        <v>#DIV/0!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'!M25</f>
        <v>75248</v>
      </c>
      <c r="F85" s="129" t="n">
        <f aca="false">E85/D16</f>
        <v>76.5493387589013</v>
      </c>
      <c r="G85" s="129" t="n">
        <f aca="false">('УТВЕРЖДЕНО 2021'!M25/E85)</f>
        <v>0.71130129704444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2242564</v>
      </c>
      <c r="F86" s="133" t="n">
        <f aca="false">SUM(F78:F85)</f>
        <v>2281.34689725331</v>
      </c>
      <c r="G86" s="133" t="n">
        <f aca="false">('УТВЕРЖДЕНО 2021'!M18+'УТВЕРЖДЕНО 2021'!M22+'УТВЕРЖДЕНО 2021'!M13*50%+'УТВЕРЖДЕНО 2021'!M15*10%+'УТВЕРЖДЕНО 2021'!M26+'УТВЕРЖДЕНО 2021'!M25+'УТВЕРЖДЕНО 2021'!M19)/E86</f>
        <v>0.635084439061717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0.635084439061717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'!M20+'2021 ПОТРЕБНОСТЬ '!M23</f>
        <v>36139</v>
      </c>
      <c r="C93" s="129" t="n">
        <f aca="false">B93/D16</f>
        <v>36.763987792472</v>
      </c>
      <c r="D93" s="129" t="n">
        <f aca="false">('УТВЕРЖДЕНО 2021'!M20+'УТВЕРЖДЕНО 2021'!M23)/B93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'!M27</f>
        <v>3227</v>
      </c>
      <c r="C94" s="129" t="n">
        <f aca="false">B94/D16</f>
        <v>3.28280773143438</v>
      </c>
      <c r="D94" s="129" t="n">
        <f aca="false">'УТВЕРЖДЕНО 2021'!M27/B94</f>
        <v>0.711186860861481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'!M28</f>
        <v>1107527</v>
      </c>
      <c r="C95" s="129" t="n">
        <f aca="false">B95/D16</f>
        <v>1126.68056968464</v>
      </c>
      <c r="D95" s="129" t="n">
        <f aca="false">'УТВЕРЖДЕНО 2021'!M28/B95</f>
        <v>0.711284691027849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1146893</v>
      </c>
      <c r="C96" s="152" t="n">
        <f aca="false">SUM(C93:C95)</f>
        <v>1166.72736520855</v>
      </c>
      <c r="D96" s="152" t="n">
        <f aca="false">('УТВЕРЖДЕНО 2021'!M20+'УТВЕРЖДЕНО 2021'!M23+'УТВЕРЖДЕНО 2021'!M27+'УТВЕРЖДЕНО 2021'!M28)/B96</f>
        <v>0.711285185278836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0.711285185278836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'!M8</f>
        <v>7096627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ЧИСЛЕННОСТЬ!R17</f>
        <v>423</v>
      </c>
      <c r="C105" s="159" t="n">
        <f aca="false">B102/B108*B105</f>
        <v>3053787.6103764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ЧИСЛЕННОСТЬ!R60</f>
        <v>495</v>
      </c>
      <c r="C106" s="159" t="n">
        <f aca="false">B102/B108*B106</f>
        <v>3573581.24618515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ЧИСЛЕННОСТЬ!R103</f>
        <v>65</v>
      </c>
      <c r="C107" s="159" t="n">
        <f aca="false">B102/B108*B107</f>
        <v>469258.143438454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983</v>
      </c>
      <c r="C108" s="132" t="n">
        <f aca="false">SUM(C105:C107)</f>
        <v>7096627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'!M9+'2021 ПОТРЕБНОСТЬ '!M10</f>
        <v>1216536</v>
      </c>
      <c r="C114" s="163" t="n">
        <f aca="false">B114/$D$16</f>
        <v>1237.57477110885</v>
      </c>
      <c r="D114" s="118" t="n">
        <f aca="false">('УТВЕРЖДЕНО 2021'!M9+'УТВЕРЖДЕНО 2021'!M10)/B114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'!M11</f>
        <v>367394</v>
      </c>
      <c r="C115" s="163" t="n">
        <f aca="false">B115/$D$16</f>
        <v>373.747711088505</v>
      </c>
      <c r="D115" s="118" t="n">
        <f aca="false">'УТВЕРЖДЕНО 2021'!M11/'11'!B115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1583930</v>
      </c>
      <c r="C116" s="159" t="n">
        <f aca="false">SUM(C114:C115)</f>
        <v>1611.32248219735</v>
      </c>
      <c r="D116" s="118" t="n">
        <f aca="false">('УТВЕРЖДЕНО 2021'!M9+'УТВЕРЖДЕНО 2021'!M10+'УТВЕРЖДЕНО 2021'!M11)/B116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222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ЧИСЛЕННОСТЬ!B18+ЧИСЛЕННОСТЬ!B61+ЧИСЛЕННОСТЬ!B104</f>
        <v>598</v>
      </c>
      <c r="B16" s="96" t="n">
        <f aca="false">ЧИСЛЕННОСТЬ!C18+ЧИСЛЕННОСТЬ!C61+ЧИСЛЕННОСТЬ!C104</f>
        <v>125</v>
      </c>
      <c r="C16" s="95" t="n">
        <f aca="false">ЧИСЛЕННОСТЬ!P18+ЧИСЛЕННОСТЬ!P61+ЧИСЛЕННОСТЬ!P104</f>
        <v>144</v>
      </c>
      <c r="D16" s="97" t="n">
        <f aca="false">ЧИСЛЕННОСТЬ!R18+ЧИСЛЕННОСТЬ!R61+ЧИСЛЕННОСТЬ!R104</f>
        <v>605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ГОССТАНДАРТ!D18</f>
        <v>21200557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D28/D16*ЧИСЛЕННОСТЬ!R18</f>
        <v>8725518.50082645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D28/D16*ЧИСЛЕННОСТЬ!R61</f>
        <v>11458813.4528926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D28/D16*ЧИСЛЕННОСТЬ!R104</f>
        <v>1016225.04628099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21200557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ГОССТАНДАРТ!C18</f>
        <v>1795198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22995755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605</v>
      </c>
      <c r="C55" s="128" t="n">
        <f aca="false">F71</f>
        <v>4428.42479338843</v>
      </c>
      <c r="D55" s="128" t="n">
        <f aca="false">E71</f>
        <v>2679197</v>
      </c>
      <c r="E55" s="129" t="n">
        <f aca="false">G71</f>
        <v>0.66563824907239</v>
      </c>
      <c r="F55" s="129" t="n">
        <f aca="false">D55*E55</f>
        <v>1783376</v>
      </c>
      <c r="G55" s="128" t="n">
        <f aca="false">F55/'12'!$D$16*ЧИСЛЕННОСТЬ!$R$18</f>
        <v>733984.502479339</v>
      </c>
      <c r="H55" s="128" t="n">
        <f aca="false">F55/$D$16*ЧИСЛЕННОСТЬ!$R$61</f>
        <v>963907.358677686</v>
      </c>
      <c r="I55" s="128" t="n">
        <f aca="false">F55/$D$16*ЧИСЛЕННОСТЬ!$R$104</f>
        <v>85484.1388429752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605</v>
      </c>
      <c r="C56" s="128" t="n">
        <f aca="false">F86</f>
        <v>4798.12066115702</v>
      </c>
      <c r="D56" s="128" t="n">
        <f aca="false">E86</f>
        <v>2902863</v>
      </c>
      <c r="E56" s="129" t="n">
        <f aca="false">G86</f>
        <v>0.592546737479516</v>
      </c>
      <c r="F56" s="129" t="n">
        <f aca="false">D56*E56</f>
        <v>1720082</v>
      </c>
      <c r="G56" s="128" t="n">
        <f aca="false">F56/'12'!$D$16*ЧИСЛЕННОСТЬ!$R$18</f>
        <v>707934.575206612</v>
      </c>
      <c r="H56" s="128" t="n">
        <f aca="false">F56/$D$16*ЧИСЛЕННОСТЬ!$R$61</f>
        <v>929697.213223141</v>
      </c>
      <c r="I56" s="128" t="n">
        <f aca="false">F56/$D$16*ЧИСЛЕННОСТЬ!$R$104</f>
        <v>82450.2115702479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605</v>
      </c>
      <c r="C57" s="128" t="n">
        <f aca="false">C96</f>
        <v>66.5438016528926</v>
      </c>
      <c r="D57" s="128" t="n">
        <f aca="false">B96</f>
        <v>40259</v>
      </c>
      <c r="E57" s="129" t="n">
        <f aca="false">D96</f>
        <v>0.711319208127375</v>
      </c>
      <c r="F57" s="129" t="n">
        <f aca="false">D57*E57</f>
        <v>28637</v>
      </c>
      <c r="G57" s="128" t="n">
        <f aca="false">F57/'12'!$D$16*ЧИСЛЕННОСТЬ!$R$18</f>
        <v>11786.1371900826</v>
      </c>
      <c r="H57" s="128" t="n">
        <f aca="false">F57/$D$16*ЧИСЛЕННОСТЬ!$R$61</f>
        <v>15478.1801652893</v>
      </c>
      <c r="I57" s="128" t="n">
        <f aca="false">F57/$D$16*ЧИСЛЕННОСТЬ!$R$104</f>
        <v>1372.6826446281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605</v>
      </c>
      <c r="C58" s="128" t="n">
        <f aca="false">C116</f>
        <v>372.393388429752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F58/'12'!$D$16*ЧИСЛЕННОСТЬ!$R$18</f>
        <v>92725.9537190083</v>
      </c>
      <c r="H58" s="128" t="n">
        <f aca="false">F58/$D$16*ЧИСЛЕННОСТЬ!$R$61</f>
        <v>121772.638016529</v>
      </c>
      <c r="I58" s="128" t="n">
        <f aca="false">F58/$D$16*ЧИСЛЕННОСТЬ!$R$104</f>
        <v>10799.4082644628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9665.4826446281</v>
      </c>
      <c r="D59" s="132" t="n">
        <f aca="false">SUM(D55:D58)</f>
        <v>5847617</v>
      </c>
      <c r="E59" s="133" t="n">
        <f aca="false">F59/D59</f>
        <v>0.642551145192991</v>
      </c>
      <c r="F59" s="133" t="n">
        <f aca="false">SUM(F55:F58)</f>
        <v>3757393</v>
      </c>
      <c r="G59" s="164" t="n">
        <f aca="false">SUM(G55:G58)</f>
        <v>1546431.16859504</v>
      </c>
      <c r="H59" s="164" t="n">
        <f aca="false">SUM(H55:H58)</f>
        <v>2030855.39008264</v>
      </c>
      <c r="I59" s="164" t="n">
        <f aca="false">SUM(I55:I58)</f>
        <v>180106.441322314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'!N8</f>
        <v>5847617</v>
      </c>
      <c r="E60" s="137"/>
      <c r="F60" s="137" t="n">
        <f aca="false">'УТВЕРЖДЕНО 2021'!N8</f>
        <v>3757393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0.642551145192991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429.45*50%</f>
        <v>214.725</v>
      </c>
      <c r="D67" s="129" t="n">
        <f aca="false">E67/C67</f>
        <v>8515.33822330888</v>
      </c>
      <c r="E67" s="143" t="n">
        <f aca="false">'2021 ПОТРЕБНОСТЬ '!N13*50%</f>
        <v>1828456</v>
      </c>
      <c r="F67" s="129" t="n">
        <f aca="false">E67/D16</f>
        <v>3022.24132231405</v>
      </c>
      <c r="G67" s="129" t="n">
        <f aca="false">'УТВЕРЖДЕНО 2021'!N13*50%/E67</f>
        <v>0.510066963602077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'!N14*50%</f>
        <v>0</v>
      </c>
      <c r="F68" s="129" t="n">
        <f aca="false">E68/D16</f>
        <v>0</v>
      </c>
      <c r="G68" s="129" t="e">
        <f aca="false">'УТВЕРЖДЕНО 2021'!N14*50%/E68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64970*90%</f>
        <v>58473</v>
      </c>
      <c r="D69" s="129" t="n">
        <f aca="false">E69/C69</f>
        <v>12.3790980452517</v>
      </c>
      <c r="E69" s="143" t="n">
        <f aca="false">'2021 ПОТРЕБНОСТЬ '!N15*90%</f>
        <v>723843</v>
      </c>
      <c r="F69" s="129" t="n">
        <f aca="false">E69/D16</f>
        <v>1196.4347107438</v>
      </c>
      <c r="G69" s="129" t="n">
        <f aca="false">'УТВЕРЖДЕНО 2021'!N15*90%/E69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2124*100%</f>
        <v>2124</v>
      </c>
      <c r="D70" s="129" t="n">
        <f aca="false">E70/C70</f>
        <v>59.7448210922787</v>
      </c>
      <c r="E70" s="143" t="n">
        <f aca="false">'2021 ПОТРЕБНОСТЬ '!N16*100%</f>
        <v>126898</v>
      </c>
      <c r="F70" s="129" t="n">
        <f aca="false">E70/D16</f>
        <v>209.748760330578</v>
      </c>
      <c r="G70" s="129" t="n">
        <f aca="false">'УТВЕРЖДЕНО 2021'!N16*100%/E70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2679197</v>
      </c>
      <c r="F71" s="133" t="n">
        <f aca="false">SUM(F67:F70)</f>
        <v>4428.42479338843</v>
      </c>
      <c r="G71" s="133" t="n">
        <f aca="false">('УТВЕРЖДЕНО 2021'!N13*50%+'УТВЕРЖДЕНО 2021'!N14*50%+'УТВЕРЖДЕНО 2021'!N15*90%+'УТВЕРЖДЕНО 2021'!N16*100%)/E71</f>
        <v>0.66563824907239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0.66563824907239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'!N18</f>
        <v>111224</v>
      </c>
      <c r="F78" s="129" t="n">
        <f aca="false">E78/D16</f>
        <v>183.84132231405</v>
      </c>
      <c r="G78" s="129" t="n">
        <f aca="false">'УТВЕРЖДЕНО 2021'!N18/E78</f>
        <v>0.711303315831116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'!N22</f>
        <v>747360</v>
      </c>
      <c r="F79" s="129" t="n">
        <f aca="false">E79/$D$16</f>
        <v>1235.30578512397</v>
      </c>
      <c r="G79" s="129" t="n">
        <f aca="false">'УТВЕРЖДЕНО 2021'!N22/E79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'!N19</f>
        <v>74736</v>
      </c>
      <c r="F80" s="129" t="n">
        <f aca="false">E80/$D$16</f>
        <v>123.530578512397</v>
      </c>
      <c r="G80" s="129" t="n">
        <f aca="false">'УТВЕРЖДЕНО 2021'!N19/'12'!E80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429.45*50%</f>
        <v>214.725</v>
      </c>
      <c r="D81" s="129" t="n">
        <f aca="false">E81/C81</f>
        <v>8515.33822330888</v>
      </c>
      <c r="E81" s="143" t="n">
        <f aca="false">'2021 ПОТРЕБНОСТЬ '!N13*50%</f>
        <v>1828456</v>
      </c>
      <c r="F81" s="129" t="n">
        <f aca="false">E81/D16</f>
        <v>3022.24132231405</v>
      </c>
      <c r="G81" s="129" t="n">
        <f aca="false">('УТВЕРЖДЕНО 2021'!N13*50%/E81)</f>
        <v>0.510066963602077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'!N14*50%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64970*10%</f>
        <v>6497</v>
      </c>
      <c r="D83" s="129" t="n">
        <f aca="false">E83/C83</f>
        <v>12.3790980452517</v>
      </c>
      <c r="E83" s="143" t="n">
        <f aca="false">'2021 ПОТРЕБНОСТЬ '!N15*10%</f>
        <v>80427</v>
      </c>
      <c r="F83" s="129" t="n">
        <f aca="false">E83/D16</f>
        <v>132.937190082645</v>
      </c>
      <c r="G83" s="129" t="n">
        <f aca="false">('УТВЕРЖДЕНО 2021'!N15*10%)/E83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'!N26</f>
        <v>24152</v>
      </c>
      <c r="F84" s="129" t="n">
        <f aca="false">E84/D16</f>
        <v>39.9206611570248</v>
      </c>
      <c r="G84" s="129" t="n">
        <f aca="false">('УТВЕРЖДЕНО 2021'!N26/E84)</f>
        <v>0.711286849950315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'!N25</f>
        <v>36508</v>
      </c>
      <c r="F85" s="129" t="n">
        <f aca="false">E85/D16</f>
        <v>60.3438016528926</v>
      </c>
      <c r="G85" s="129" t="n">
        <f aca="false">('УТВЕРЖДЕНО 2021'!N25/E85)</f>
        <v>0.711296154267558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2902863</v>
      </c>
      <c r="F86" s="133" t="n">
        <f aca="false">SUM(F78:F85)</f>
        <v>4798.12066115702</v>
      </c>
      <c r="G86" s="133" t="n">
        <f aca="false">('УТВЕРЖДЕНО 2021'!N18+'УТВЕРЖДЕНО 2021'!N22+'УТВЕРЖДЕНО 2021'!N13*50%+'УТВЕРЖДЕНО 2021'!N15*10%+'УТВЕРЖДЕНО 2021'!N26+'УТВЕРЖДЕНО 2021'!N25+'УТВЕРЖДЕНО 2021'!N19)/E86</f>
        <v>0.592546737479516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0.592546737479516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'!N20+'2021 ПОТРЕБНОСТЬ '!N23</f>
        <v>36139</v>
      </c>
      <c r="C93" s="129" t="n">
        <f aca="false">B93/D16</f>
        <v>59.7338842975207</v>
      </c>
      <c r="D93" s="129" t="n">
        <f aca="false">('УТВЕРЖДЕНО 2021'!N20+'УТВЕРЖДЕНО 2021'!N23)/B93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'!N27</f>
        <v>4120</v>
      </c>
      <c r="C94" s="129" t="n">
        <f aca="false">B94/D16</f>
        <v>6.8099173553719</v>
      </c>
      <c r="D94" s="129" t="n">
        <f aca="false">'УТВЕРЖДЕНО 2021'!N27/B94</f>
        <v>0.711407766990291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'!N28</f>
        <v>0</v>
      </c>
      <c r="C95" s="129" t="n">
        <f aca="false">B95/D16</f>
        <v>0</v>
      </c>
      <c r="D95" s="129" t="e">
        <f aca="false">'УТВЕРЖДЕНО 2021'!N28/B95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40259</v>
      </c>
      <c r="C96" s="152" t="n">
        <f aca="false">SUM(C93:C95)</f>
        <v>66.5438016528926</v>
      </c>
      <c r="D96" s="152" t="n">
        <f aca="false">('УТВЕРЖДЕНО 2021'!N20+'УТВЕРЖДЕНО 2021'!N23+'УТВЕРЖДЕНО 2021'!N27+'УТВЕРЖДЕНО 2021'!N28)/B96</f>
        <v>0.711319208127375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0.711319208127375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'!N8</f>
        <v>5847617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ЧИСЛЕННОСТЬ!R18</f>
        <v>249</v>
      </c>
      <c r="C105" s="159" t="n">
        <f aca="false">B102/B108*B105</f>
        <v>2406705.1785124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ЧИСЛЕННОСТЬ!R61</f>
        <v>327</v>
      </c>
      <c r="C106" s="159" t="n">
        <f aca="false">B102/B108*B106</f>
        <v>3160612.82479339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ЧИСЛЕННОСТЬ!R104</f>
        <v>29</v>
      </c>
      <c r="C107" s="159" t="n">
        <f aca="false">B102/B108*B107</f>
        <v>280298.996694215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605</v>
      </c>
      <c r="C108" s="132" t="n">
        <f aca="false">SUM(C105:C107)</f>
        <v>5847617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'!N9+'2021 ПОТРЕБНОСТЬ '!N10</f>
        <v>173040</v>
      </c>
      <c r="C114" s="163" t="n">
        <f aca="false">B114/$D$16</f>
        <v>286.01652892562</v>
      </c>
      <c r="D114" s="118" t="n">
        <f aca="false">('УТВЕРЖДЕНО 2021'!N9+'УТВЕРЖДЕНО 2021'!N10)/B114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'!N11</f>
        <v>52258</v>
      </c>
      <c r="C115" s="163" t="n">
        <f aca="false">B115/$D$16</f>
        <v>86.3768595041322</v>
      </c>
      <c r="D115" s="118" t="n">
        <f aca="false">'УТВЕРЖДЕНО 2021'!N11/'12'!B115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372.393388429752</v>
      </c>
      <c r="D116" s="118" t="n">
        <f aca="false">('УТВЕРЖДЕНО 2021'!N9+'УТВЕРЖДЕНО 2021'!N10+'УТВЕРЖДЕНО 2021'!N11)/B116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223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ЧИСЛЕННОСТЬ!B19+ЧИСЛЕННОСТЬ!B62+ЧИСЛЕННОСТЬ!B105</f>
        <v>121</v>
      </c>
      <c r="B16" s="96" t="n">
        <f aca="false">ЧИСЛЕННОСТЬ!C19+ЧИСЛЕННОСТЬ!C62+ЧИСЛЕННОСТЬ!C105</f>
        <v>25</v>
      </c>
      <c r="C16" s="95" t="n">
        <f aca="false">ЧИСЛЕННОСТЬ!P19+ЧИСЛЕННОСТЬ!P62+ЧИСЛЕННОСТЬ!P105</f>
        <v>26</v>
      </c>
      <c r="D16" s="97" t="n">
        <f aca="false">ЧИСЛЕННОСТЬ!R19+ЧИСЛЕННОСТЬ!R62+ЧИСЛЕННОСТЬ!R105</f>
        <v>122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ГОССТАНДАРТ!D19</f>
        <v>6384732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D28/D16*ЧИСЛЕННОСТЬ!R19</f>
        <v>3087698.26229508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D28/D16*ЧИСЛЕННОСТЬ!R62</f>
        <v>3297033.73770492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D28/D16*ЧИСЛЕННОСТЬ!R105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6384732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ГОССТАНДАРТ!C19</f>
        <v>646834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7031566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122</v>
      </c>
      <c r="C55" s="128" t="n">
        <f aca="false">F71</f>
        <v>12633.5081967213</v>
      </c>
      <c r="D55" s="128" t="n">
        <f aca="false">E71</f>
        <v>1541288</v>
      </c>
      <c r="E55" s="129" t="n">
        <f aca="false">G71</f>
        <v>0.608934216058258</v>
      </c>
      <c r="F55" s="129" t="n">
        <f aca="false">D55*E55</f>
        <v>938543</v>
      </c>
      <c r="G55" s="128" t="n">
        <f aca="false">F55/'14'!$D$16*ЧИСЛЕННОСТЬ!$R$19</f>
        <v>453885.549180328</v>
      </c>
      <c r="H55" s="128" t="n">
        <f aca="false">F55/$D$16*ЧИСЛЕННОСТЬ!$R$62</f>
        <v>484657.450819672</v>
      </c>
      <c r="I55" s="128" t="n">
        <f aca="false">F55/$D$16*ЧИСЛЕННОСТЬ!$R$105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122</v>
      </c>
      <c r="C56" s="128" t="n">
        <f aca="false">F86</f>
        <v>18039.4508196721</v>
      </c>
      <c r="D56" s="128" t="n">
        <f aca="false">E86</f>
        <v>2200813</v>
      </c>
      <c r="E56" s="129" t="n">
        <f aca="false">G86</f>
        <v>0.603145292217013</v>
      </c>
      <c r="F56" s="129" t="n">
        <f aca="false">D56*E56</f>
        <v>1327410</v>
      </c>
      <c r="G56" s="128" t="n">
        <f aca="false">F56/'14'!$D$16*ЧИСЛЕННОСТЬ!$R$19</f>
        <v>641944.180327869</v>
      </c>
      <c r="H56" s="128" t="n">
        <f aca="false">F56/$D$16*ЧИСЛЕННОСТЬ!$R$62</f>
        <v>685465.819672131</v>
      </c>
      <c r="I56" s="128" t="n">
        <f aca="false">F56/$D$16*ЧИСЛЕННОСТЬ!$R$105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122</v>
      </c>
      <c r="C57" s="128" t="n">
        <f aca="false">C96</f>
        <v>653.237704918033</v>
      </c>
      <c r="D57" s="128" t="n">
        <f aca="false">B96</f>
        <v>79695</v>
      </c>
      <c r="E57" s="129" t="n">
        <f aca="false">D96</f>
        <v>0.711311876529268</v>
      </c>
      <c r="F57" s="129" t="n">
        <f aca="false">D57*E57</f>
        <v>56688</v>
      </c>
      <c r="G57" s="128" t="n">
        <f aca="false">F57/'14'!$D$16*ЧИСЛЕННОСТЬ!$R$19</f>
        <v>27414.6885245902</v>
      </c>
      <c r="H57" s="128" t="n">
        <f aca="false">F57/$D$16*ЧИСЛЕННОСТЬ!$R$62</f>
        <v>29273.3114754098</v>
      </c>
      <c r="I57" s="128" t="n">
        <f aca="false">F57/$D$16*ЧИСЛЕННОСТЬ!$R$105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122</v>
      </c>
      <c r="C58" s="128" t="n">
        <f aca="false">C116</f>
        <v>1846.70491803279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F58/'14'!$D$16*ЧИСЛЕННОСТЬ!$R$19</f>
        <v>108955.590163934</v>
      </c>
      <c r="H58" s="128" t="n">
        <f aca="false">F58/$D$16*ЧИСЛЕННОСТЬ!$R$62</f>
        <v>116342.409836066</v>
      </c>
      <c r="I58" s="128" t="n">
        <f aca="false">F58/$D$16*ЧИСЛЕННОСТЬ!$R$105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33172.9016393443</v>
      </c>
      <c r="D59" s="132" t="n">
        <f aca="false">SUM(D55:D58)</f>
        <v>4047094</v>
      </c>
      <c r="E59" s="133" t="n">
        <f aca="false">F59/D59</f>
        <v>0.62957247842526</v>
      </c>
      <c r="F59" s="133" t="n">
        <f aca="false">SUM(F55:F58)</f>
        <v>2547939</v>
      </c>
      <c r="G59" s="164" t="n">
        <f aca="false">SUM(G55:G58)</f>
        <v>1232200.00819672</v>
      </c>
      <c r="H59" s="164" t="n">
        <f aca="false">SUM(H55:H58)</f>
        <v>1315738.99180328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'!O8</f>
        <v>4047094</v>
      </c>
      <c r="E60" s="137"/>
      <c r="F60" s="137" t="n">
        <f aca="false">'УТВЕРЖДЕНО 2021'!O8</f>
        <v>2547939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0.62957247842526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291.78*50%</f>
        <v>145.89</v>
      </c>
      <c r="D67" s="129" t="n">
        <f aca="false">E67/C67</f>
        <v>8515.34717938173</v>
      </c>
      <c r="E67" s="143" t="n">
        <f aca="false">'2021 ПОТРЕБНОСТЬ '!O13*50%</f>
        <v>1242304</v>
      </c>
      <c r="F67" s="129" t="n">
        <f aca="false">E67/D16</f>
        <v>10182.8196721311</v>
      </c>
      <c r="G67" s="129" t="n">
        <f aca="false">'УТВЕРЖДЕНО 2021'!O13*50%/E67</f>
        <v>0.514816824223378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'!O14*50%</f>
        <v>0</v>
      </c>
      <c r="F68" s="129" t="n">
        <f aca="false">E68/D16</f>
        <v>0</v>
      </c>
      <c r="G68" s="129" t="e">
        <f aca="false">'УТВЕРЖДЕНО 2021'!O14*50%/E68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17220*90%</f>
        <v>15498</v>
      </c>
      <c r="D69" s="129" t="n">
        <f aca="false">E69/C69</f>
        <v>12.1951219512195</v>
      </c>
      <c r="E69" s="143" t="n">
        <f aca="false">'2021 ПОТРЕБНОСТЬ '!O15*90%</f>
        <v>189000</v>
      </c>
      <c r="F69" s="129" t="n">
        <f aca="false">E69/D16</f>
        <v>1549.18032786885</v>
      </c>
      <c r="G69" s="129" t="n">
        <f aca="false">'УТВЕРЖДЕНО 2021'!O15*90%/E69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(1170+1040)*100%</f>
        <v>2210</v>
      </c>
      <c r="D70" s="129" t="n">
        <f aca="false">E70/C70</f>
        <v>49.7665158371041</v>
      </c>
      <c r="E70" s="143" t="n">
        <f aca="false">'2021 ПОТРЕБНОСТЬ '!O16*100%</f>
        <v>109984</v>
      </c>
      <c r="F70" s="129" t="n">
        <f aca="false">E70/D16</f>
        <v>901.508196721312</v>
      </c>
      <c r="G70" s="129" t="n">
        <f aca="false">'УТВЕРЖДЕНО 2021'!O16*100%/E70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1541288</v>
      </c>
      <c r="F71" s="133" t="n">
        <f aca="false">SUM(F67:F70)</f>
        <v>12633.5081967213</v>
      </c>
      <c r="G71" s="133" t="n">
        <f aca="false">('УТВЕРЖДЕНО 2021'!O13*50%+'УТВЕРЖДЕНО 2021'!O14*50%+'УТВЕРЖДЕНО 2021'!O15*90%+'УТВЕРЖДЕНО 2021'!O16*100%)/E71</f>
        <v>0.608934216058258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0.608934216058258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'!O18</f>
        <v>91655</v>
      </c>
      <c r="F78" s="129" t="n">
        <f aca="false">E78/D16</f>
        <v>751.270491803279</v>
      </c>
      <c r="G78" s="129" t="n">
        <f aca="false">'УТВЕРЖДЕНО 2021'!O18/E78</f>
        <v>0.711297801538378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'!O22</f>
        <v>747360</v>
      </c>
      <c r="F79" s="129" t="n">
        <f aca="false">E79/$D$16</f>
        <v>6125.90163934426</v>
      </c>
      <c r="G79" s="129" t="n">
        <f aca="false">'УТВЕРЖДЕНО 2021'!O22/E79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'!O19</f>
        <v>51070</v>
      </c>
      <c r="F80" s="129" t="n">
        <f aca="false">E80/$D$16</f>
        <v>418.606557377049</v>
      </c>
      <c r="G80" s="129" t="n">
        <f aca="false">'УТВЕРЖДЕНО 2021'!O19/'14'!E80</f>
        <v>0.711298218131976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291.78*50%</f>
        <v>145.89</v>
      </c>
      <c r="D81" s="129" t="n">
        <f aca="false">E81/C81</f>
        <v>8515.34717938173</v>
      </c>
      <c r="E81" s="143" t="n">
        <f aca="false">'2021 ПОТРЕБНОСТЬ '!O13*50%</f>
        <v>1242304</v>
      </c>
      <c r="F81" s="129" t="n">
        <f aca="false">E81/D16</f>
        <v>10182.8196721311</v>
      </c>
      <c r="G81" s="129" t="n">
        <f aca="false">('УТВЕРЖДЕНО 2021'!O13*50%/E81)</f>
        <v>0.514816824223378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'!O14*50%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17220*10%</f>
        <v>1722</v>
      </c>
      <c r="D83" s="129" t="n">
        <f aca="false">E83/C83</f>
        <v>12.1951219512195</v>
      </c>
      <c r="E83" s="143" t="n">
        <f aca="false">'2021 ПОТРЕБНОСТЬ '!O15*10%</f>
        <v>21000</v>
      </c>
      <c r="F83" s="129" t="n">
        <f aca="false">E83/D16</f>
        <v>172.131147540984</v>
      </c>
      <c r="G83" s="129" t="n">
        <f aca="false">('УТВЕРЖДЕНО 2021'!O15*10%)/E83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'!O26</f>
        <v>27640</v>
      </c>
      <c r="F84" s="129" t="n">
        <f aca="false">E84/D16</f>
        <v>226.55737704918</v>
      </c>
      <c r="G84" s="129" t="n">
        <f aca="false">('УТВЕРЖДЕНО 2021'!O26/E84)</f>
        <v>0.711287988422576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'!O25</f>
        <v>19784</v>
      </c>
      <c r="F85" s="129" t="n">
        <f aca="false">E85/D16</f>
        <v>162.16393442623</v>
      </c>
      <c r="G85" s="129" t="n">
        <f aca="false">('УТВЕРЖДЕНО 2021'!O25/E85)</f>
        <v>0.711281843914274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2200813</v>
      </c>
      <c r="F86" s="133" t="n">
        <f aca="false">SUM(F78:F85)</f>
        <v>18039.4508196721</v>
      </c>
      <c r="G86" s="133" t="n">
        <f aca="false">('УТВЕРЖДЕНО 2021'!O18+'УТВЕРЖДЕНО 2021'!O22+'УТВЕРЖДЕНО 2021'!O13*50%+'УТВЕРЖДЕНО 2021'!O15*10%+'УТВЕРЖДЕНО 2021'!O26+'УТВЕРЖДЕНО 2021'!O25+'УТВЕРЖДЕНО 2021'!O19)/E86</f>
        <v>0.603145292217013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0.603145292217013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'!O20+'2021 ПОТРЕБНОСТЬ '!O23</f>
        <v>73507</v>
      </c>
      <c r="C93" s="129" t="n">
        <f aca="false">B93/D16</f>
        <v>602.516393442623</v>
      </c>
      <c r="D93" s="129" t="n">
        <f aca="false">('УТВЕРЖДЕНО 2021'!O20+'УТВЕРЖДЕНО 2021'!O23)/B93</f>
        <v>0.711306406192608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'!O27</f>
        <v>6188</v>
      </c>
      <c r="C94" s="129" t="n">
        <f aca="false">B94/D16</f>
        <v>50.7213114754098</v>
      </c>
      <c r="D94" s="129" t="n">
        <f aca="false">'УТВЕРЖДЕНО 2021'!O27/B94</f>
        <v>0.711376858435682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'!O28</f>
        <v>0</v>
      </c>
      <c r="C95" s="129" t="n">
        <f aca="false">B95/D16</f>
        <v>0</v>
      </c>
      <c r="D95" s="129" t="e">
        <f aca="false">'УТВЕРЖДЕНО 2021'!O28/B95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79695</v>
      </c>
      <c r="C96" s="152" t="n">
        <f aca="false">SUM(C93:C95)</f>
        <v>653.237704918033</v>
      </c>
      <c r="D96" s="152" t="n">
        <f aca="false">('УТВЕРЖДЕНО 2021'!O20+'УТВЕРЖДЕНО 2021'!O23+'УТВЕРЖДЕНО 2021'!O27+'УТВЕРЖДЕНО 2021'!O28)/B96</f>
        <v>0.711311876529268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0.711311876529268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'!O8</f>
        <v>4047094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ЧИСЛЕННОСТЬ!R19</f>
        <v>59</v>
      </c>
      <c r="C105" s="159" t="n">
        <f aca="false">B102/B108*B105</f>
        <v>1957201.19672131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ЧИСЛЕННОСТЬ!R62</f>
        <v>63</v>
      </c>
      <c r="C106" s="159" t="n">
        <f aca="false">B102/B108*B106</f>
        <v>2089892.80327869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ЧИСЛЕННОСТЬ!R105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122</v>
      </c>
      <c r="C108" s="132" t="n">
        <f aca="false">SUM(C105:C107)</f>
        <v>4047094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'!O9+'2021 ПОТРЕБНОСТЬ '!O10</f>
        <v>173040</v>
      </c>
      <c r="C114" s="163" t="n">
        <f aca="false">B114/$D$16</f>
        <v>1418.36065573771</v>
      </c>
      <c r="D114" s="118" t="n">
        <f aca="false">('УТВЕРЖДЕНО 2021'!O9+'УТВЕРЖДЕНО 2021'!O10)/B114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'!O11</f>
        <v>52258</v>
      </c>
      <c r="C115" s="163" t="n">
        <f aca="false">B115/$D$16</f>
        <v>428.344262295082</v>
      </c>
      <c r="D115" s="118" t="n">
        <f aca="false">'УТВЕРЖДЕНО 2021'!O11/'14'!B115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1846.70491803279</v>
      </c>
      <c r="D116" s="118" t="n">
        <f aca="false">('УТВЕРЖДЕНО 2021'!O9+'УТВЕРЖДЕНО 2021'!O10+'УТВЕРЖДЕНО 2021'!O11)/B116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1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224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ЧИСЛЕННОСТЬ!B20+ЧИСЛЕННОСТЬ!B63+ЧИСЛЕННОСТЬ!B106</f>
        <v>410</v>
      </c>
      <c r="B16" s="96" t="n">
        <f aca="false">ЧИСЛЕННОСТЬ!C20+ЧИСЛЕННОСТЬ!C63+ЧИСЛЕННОСТЬ!C106</f>
        <v>82</v>
      </c>
      <c r="C16" s="95" t="n">
        <f aca="false">ЧИСЛЕННОСТЬ!P20+ЧИСЛЕННОСТЬ!P63+ЧИСЛЕННОСТЬ!P106</f>
        <v>92</v>
      </c>
      <c r="D16" s="97" t="n">
        <f aca="false">ЧИСЛЕННОСТЬ!R20+ЧИСЛЕННОСТЬ!R63+ЧИСЛЕННОСТЬ!R106</f>
        <v>413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ГОССТАНДАРТ!D20</f>
        <v>14912851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D28/D16*ЧИСЛЕННОСТЬ!R20</f>
        <v>6355113.2590799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D28/D16*ЧИСЛЕННОСТЬ!R63</f>
        <v>8016108.76997579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D28/D16*ЧИСЛЕННОСТЬ!R106</f>
        <v>541628.97094431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14912851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ГОССТАНДАРТ!C20</f>
        <v>1504591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16417442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413</v>
      </c>
      <c r="C55" s="128" t="n">
        <f aca="false">F71</f>
        <v>3651.36561743341</v>
      </c>
      <c r="D55" s="128" t="n">
        <f aca="false">E71</f>
        <v>1508014</v>
      </c>
      <c r="E55" s="129" t="n">
        <f aca="false">G71</f>
        <v>1</v>
      </c>
      <c r="F55" s="129" t="n">
        <f aca="false">D55*E55</f>
        <v>1508014</v>
      </c>
      <c r="G55" s="128" t="n">
        <f aca="false">F55/'16'!$D$16*ЧИСЛЕННОСТЬ!$R$20</f>
        <v>642640.348668281</v>
      </c>
      <c r="H55" s="128" t="n">
        <f aca="false">F55/$D$16*ЧИСЛЕННОСТЬ!$R$63</f>
        <v>810603.167070218</v>
      </c>
      <c r="I55" s="128" t="n">
        <f aca="false">F55/$D$16*ЧИСЛЕННОСТЬ!$R$106</f>
        <v>54770.4842615012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413</v>
      </c>
      <c r="C56" s="128" t="n">
        <f aca="false">F86</f>
        <v>6607.16707021792</v>
      </c>
      <c r="D56" s="128" t="n">
        <f aca="false">E86</f>
        <v>2728760</v>
      </c>
      <c r="E56" s="129" t="n">
        <f aca="false">G86</f>
        <v>0.780884357730251</v>
      </c>
      <c r="F56" s="129" t="n">
        <f aca="false">D56*E56</f>
        <v>2130846</v>
      </c>
      <c r="G56" s="128" t="n">
        <f aca="false">F56/'16'!$D$16*ЧИСЛЕННОСТЬ!$R$20</f>
        <v>908060.280871671</v>
      </c>
      <c r="H56" s="128" t="n">
        <f aca="false">F56/$D$16*ЧИСЛЕННОСТЬ!$R$63</f>
        <v>1145394.21791768</v>
      </c>
      <c r="I56" s="128" t="n">
        <f aca="false">F56/$D$16*ЧИСЛЕННОСТЬ!$R$106</f>
        <v>77391.5012106538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413</v>
      </c>
      <c r="C57" s="128" t="n">
        <f aca="false">C96</f>
        <v>68.7070217917676</v>
      </c>
      <c r="D57" s="128" t="n">
        <f aca="false">B96</f>
        <v>28376</v>
      </c>
      <c r="E57" s="129" t="n">
        <f aca="false">D96</f>
        <v>0.711305328446575</v>
      </c>
      <c r="F57" s="129" t="n">
        <f aca="false">D57*E57</f>
        <v>20184</v>
      </c>
      <c r="G57" s="128" t="n">
        <f aca="false">F57/'16'!$D$16*ЧИСЛЕННОСТЬ!$R$20</f>
        <v>8601.41404358354</v>
      </c>
      <c r="H57" s="128" t="n">
        <f aca="false">F57/$D$16*ЧИСЛЕННОСТЬ!$R$63</f>
        <v>10849.5108958838</v>
      </c>
      <c r="I57" s="128" t="n">
        <f aca="false">F57/$D$16*ЧИСЛЕННОСТЬ!$R$106</f>
        <v>733.075060532688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413</v>
      </c>
      <c r="C58" s="128" t="n">
        <f aca="false">C116</f>
        <v>1363.78934624697</v>
      </c>
      <c r="D58" s="128" t="n">
        <f aca="false">B116</f>
        <v>563245</v>
      </c>
      <c r="E58" s="129" t="n">
        <f aca="false">D116</f>
        <v>1</v>
      </c>
      <c r="F58" s="129" t="n">
        <f aca="false">D58*E58</f>
        <v>563245</v>
      </c>
      <c r="G58" s="128" t="n">
        <f aca="false">F58/'16'!$D$16*ЧИСЛЕННОСТЬ!$R$20</f>
        <v>240026.924939467</v>
      </c>
      <c r="H58" s="128" t="n">
        <f aca="false">F58/$D$16*ЧИСЛЕННОСТЬ!$R$63</f>
        <v>302761.234866828</v>
      </c>
      <c r="I58" s="128" t="n">
        <f aca="false">F58/$D$16*ЧИСЛЕННОСТЬ!$R$106</f>
        <v>20456.8401937046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11691.0290556901</v>
      </c>
      <c r="D59" s="132" t="n">
        <f aca="false">SUM(D55:D58)</f>
        <v>4828395</v>
      </c>
      <c r="E59" s="133" t="n">
        <f aca="false">F59/D59</f>
        <v>0.874470502102666</v>
      </c>
      <c r="F59" s="133" t="n">
        <f aca="false">SUM(F55:F58)</f>
        <v>4222289</v>
      </c>
      <c r="G59" s="164" t="n">
        <f aca="false">SUM(G55:G58)</f>
        <v>1799328.968523</v>
      </c>
      <c r="H59" s="164" t="n">
        <f aca="false">SUM(H55:H58)</f>
        <v>2269608.13075061</v>
      </c>
      <c r="I59" s="164" t="n">
        <f aca="false">SUM(I55:I58)</f>
        <v>153351.900726392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'!P8</f>
        <v>4828395</v>
      </c>
      <c r="E60" s="137"/>
      <c r="F60" s="137" t="n">
        <f aca="false">'УТВЕРЖДЕНО 2021'!P8</f>
        <v>4222289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0.874470502102666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'!P13*50%</f>
        <v>0</v>
      </c>
      <c r="F67" s="129" t="n">
        <f aca="false">E67/D16</f>
        <v>0</v>
      </c>
      <c r="G67" s="129" t="e">
        <f aca="false">'УТВЕРЖДЕНО 2021'!P13*50%/E67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104704*50%</f>
        <v>52352</v>
      </c>
      <c r="D68" s="129" t="n">
        <f aca="false">E68/C68</f>
        <v>10.8836338630807</v>
      </c>
      <c r="E68" s="143" t="n">
        <f aca="false">'2021 ПОТРЕБНОСТЬ '!P14*50%</f>
        <v>569780</v>
      </c>
      <c r="F68" s="129" t="n">
        <f aca="false">E68/D16</f>
        <v>1379.61259079903</v>
      </c>
      <c r="G68" s="129" t="n">
        <f aca="false">'УТВЕРЖДЕНО 2021'!P14*50%/E68</f>
        <v>1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80050*90%</f>
        <v>72045</v>
      </c>
      <c r="D69" s="129" t="n">
        <f aca="false">E69/C69</f>
        <v>10.9817613991255</v>
      </c>
      <c r="E69" s="143" t="n">
        <f aca="false">'2021 ПОТРЕБНОСТЬ '!P15*90%</f>
        <v>791181</v>
      </c>
      <c r="F69" s="129" t="n">
        <f aca="false">E69/D16</f>
        <v>1915.69249394673</v>
      </c>
      <c r="G69" s="129" t="n">
        <f aca="false">'УТВЕРЖДЕНО 2021'!P15*90%/E69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2454*100%</f>
        <v>2454</v>
      </c>
      <c r="D70" s="129" t="n">
        <f aca="false">E70/C70</f>
        <v>59.9237978810106</v>
      </c>
      <c r="E70" s="143" t="n">
        <f aca="false">'2021 ПОТРЕБНОСТЬ '!P16*100%</f>
        <v>147053</v>
      </c>
      <c r="F70" s="129" t="n">
        <f aca="false">E70/D16</f>
        <v>356.060532687651</v>
      </c>
      <c r="G70" s="129" t="n">
        <f aca="false">'УТВЕРЖДЕНО 2021'!P16*100%/E70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1508014</v>
      </c>
      <c r="F71" s="133" t="n">
        <f aca="false">SUM(F67:F70)</f>
        <v>3651.36561743341</v>
      </c>
      <c r="G71" s="133" t="n">
        <f aca="false">('УТВЕРЖДЕНО 2021'!P13*50%+'УТВЕРЖДЕНО 2021'!P14*50%+'УТВЕРЖДЕНО 2021'!P15*90%+'УТВЕРЖДЕНО 2021'!P16*100%)/E71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'!P18</f>
        <v>78853</v>
      </c>
      <c r="F78" s="129" t="n">
        <f aca="false">E78/D16</f>
        <v>190.927360774818</v>
      </c>
      <c r="G78" s="129" t="n">
        <f aca="false">'УТВЕРЖДЕНО 2021'!P18/E78</f>
        <v>0.711298238494414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'!P22</f>
        <v>747360</v>
      </c>
      <c r="F79" s="129" t="n">
        <f aca="false">E79/$D$16</f>
        <v>1809.58837772397</v>
      </c>
      <c r="G79" s="129" t="n">
        <f aca="false">'УТВЕРЖДЕНО 2021'!P22/E79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'!P19</f>
        <v>94666</v>
      </c>
      <c r="F80" s="129" t="n">
        <f aca="false">E80/$D$16</f>
        <v>229.215496368039</v>
      </c>
      <c r="G80" s="129" t="n">
        <f aca="false">'УТВЕРЖДЕНО 2021'!P19/'16'!E80</f>
        <v>0.711300783808337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'!P13*50%</f>
        <v>0</v>
      </c>
      <c r="F81" s="129" t="n">
        <f aca="false">E81/D16</f>
        <v>0</v>
      </c>
      <c r="G81" s="129" t="e">
        <f aca="false">('УТВЕРЖДЕНО 2021'!P13*50%/E81)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104704*50%</f>
        <v>52352</v>
      </c>
      <c r="D82" s="129" t="n">
        <f aca="false">E82/C82</f>
        <v>10.8836338630807</v>
      </c>
      <c r="E82" s="143" t="n">
        <f aca="false">'2021 ПОТРЕБНОСТЬ '!P14*50%</f>
        <v>569780</v>
      </c>
      <c r="F82" s="129" t="n">
        <f aca="false">E82/D16</f>
        <v>1379.61259079903</v>
      </c>
      <c r="G82" s="129" t="n">
        <f aca="false">('УТВЕРЖДЕНО 2021'!P14*50%/E82)</f>
        <v>1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80050*10%</f>
        <v>8005</v>
      </c>
      <c r="D83" s="129" t="n">
        <f aca="false">E83/C83</f>
        <v>10.9817613991255</v>
      </c>
      <c r="E83" s="143" t="n">
        <f aca="false">'2021 ПОТРЕБНОСТЬ '!P15*10%</f>
        <v>87909</v>
      </c>
      <c r="F83" s="129" t="n">
        <f aca="false">E83/D16</f>
        <v>212.854721549637</v>
      </c>
      <c r="G83" s="129" t="n">
        <f aca="false">('УТВЕРЖДЕНО 2021'!P15*10%)/E83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'!P26</f>
        <v>28968</v>
      </c>
      <c r="F84" s="129" t="n">
        <f aca="false">E84/D16</f>
        <v>70.1404358353511</v>
      </c>
      <c r="G84" s="129" t="n">
        <f aca="false">('УТВЕРЖДЕНО 2021'!P26/E84)</f>
        <v>0.711302126484397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'!P25</f>
        <v>1121224</v>
      </c>
      <c r="F85" s="129" t="n">
        <f aca="false">E85/D16</f>
        <v>2714.82808716707</v>
      </c>
      <c r="G85" s="129" t="n">
        <f aca="false">('УТВЕРЖДЕНО 2021'!P25/E85)</f>
        <v>0.71130211269113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2728760</v>
      </c>
      <c r="F86" s="133" t="n">
        <f aca="false">SUM(F78:F85)</f>
        <v>6607.16707021792</v>
      </c>
      <c r="G86" s="133" t="n">
        <f aca="false">('УТВЕРЖДЕНО 2021'!P18+'УТВЕРЖДЕНО 2021'!P22+'УТВЕРЖДЕНО 2021'!P19+'УТВЕРЖДЕНО 2021'!P13*50%+'УТВЕРЖДЕНО 2021'!P14*50%+'УТВЕРЖДЕНО 2021'!P15*10%+'УТВЕРЖДЕНО 2021'!P26+'УТВЕРЖДЕНО 2021'!P25)/E86</f>
        <v>0.780884357730251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0.780884357730251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'!P20+'2021 ПОТРЕБНОСТЬ '!P23</f>
        <v>17455</v>
      </c>
      <c r="C93" s="129" t="n">
        <f aca="false">B93/D16</f>
        <v>42.2639225181598</v>
      </c>
      <c r="D93" s="129" t="n">
        <f aca="false">('УТВЕРЖДЕНО 2021'!P20+'УТВЕРЖДЕНО 2021'!P23)/B93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'!P27</f>
        <v>10921</v>
      </c>
      <c r="C94" s="129" t="n">
        <f aca="false">B94/D16</f>
        <v>26.4430992736077</v>
      </c>
      <c r="D94" s="129" t="n">
        <f aca="false">'УТВЕРЖДЕНО 2021'!P27/B94</f>
        <v>0.711290174892409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'!P28</f>
        <v>0</v>
      </c>
      <c r="C95" s="129" t="n">
        <f aca="false">B95/D16</f>
        <v>0</v>
      </c>
      <c r="D95" s="129" t="e">
        <f aca="false">'УТВЕРЖДЕНО 2021'!P28/B95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28376</v>
      </c>
      <c r="C96" s="152" t="n">
        <f aca="false">SUM(C93:C95)</f>
        <v>68.7070217917676</v>
      </c>
      <c r="D96" s="152" t="n">
        <f aca="false">('УТВЕРЖДЕНО 2021'!P20+'УТВЕРЖДЕНО 2021'!P23+'УТВЕРЖДЕНО 2021'!P27+'УТВЕРЖДЕНО 2021'!P28)/B96</f>
        <v>0.711305328446575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0.711305328446575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'!P8</f>
        <v>4828395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ЧИСЛЕННОСТЬ!R20</f>
        <v>176</v>
      </c>
      <c r="C105" s="159" t="n">
        <f aca="false">B102/B108*B105</f>
        <v>2057621.11380145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ЧИСЛЕННОСТЬ!R63</f>
        <v>222</v>
      </c>
      <c r="C106" s="159" t="n">
        <f aca="false">B102/B108*B106</f>
        <v>2595408.4503632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ЧИСЛЕННОСТЬ!R106</f>
        <v>15</v>
      </c>
      <c r="C107" s="159" t="n">
        <f aca="false">B102/B108*B107</f>
        <v>175365.435835351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413</v>
      </c>
      <c r="C108" s="132" t="n">
        <f aca="false">SUM(C105:C107)</f>
        <v>4828395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'!P9+'2021 ПОТРЕБНОСТЬ '!P10</f>
        <v>432600</v>
      </c>
      <c r="C114" s="163" t="n">
        <f aca="false">B114/$D$16</f>
        <v>1047.45762711864</v>
      </c>
      <c r="D114" s="118" t="n">
        <f aca="false">('УТВЕРЖДЕНО 2021'!P9+'УТВЕРЖДЕНО 2021'!P10)/B114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'!P11</f>
        <v>130645</v>
      </c>
      <c r="C115" s="163" t="n">
        <f aca="false">B115/$D$16</f>
        <v>316.331719128329</v>
      </c>
      <c r="D115" s="118" t="n">
        <f aca="false">'УТВЕРЖДЕНО 2021'!P11/'16'!B115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563245</v>
      </c>
      <c r="C116" s="159" t="n">
        <f aca="false">SUM(C114:C115)</f>
        <v>1363.78934624697</v>
      </c>
      <c r="D116" s="118" t="n">
        <f aca="false">('УТВЕРЖДЕНО 2021'!P9+'УТВЕРЖДЕНО 2021'!P10+'УТВЕРЖДЕНО 2021'!P11)/B116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225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ЧИСЛЕННОСТЬ!B22+ЧИСЛЕННОСТЬ!B65+ЧИСЛЕННОСТЬ!B108</f>
        <v>132</v>
      </c>
      <c r="B16" s="96" t="n">
        <f aca="false">ЧИСЛЕННОСТЬ!C22+ЧИСЛЕННОСТЬ!C65+ЧИСЛЕННОСТЬ!C108</f>
        <v>25</v>
      </c>
      <c r="C16" s="95" t="n">
        <f aca="false">ЧИСЛЕННОСТЬ!P22+ЧИСЛЕННОСТЬ!P65+ЧИСЛЕННОСТЬ!P108</f>
        <v>34</v>
      </c>
      <c r="D16" s="97" t="n">
        <f aca="false">ЧИСЛЕННОСТЬ!R22+ЧИСЛЕННОСТЬ!R65+ЧИСЛЕННОСТЬ!R108</f>
        <v>135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16" customFormat="true" ht="17.4" hidden="false" customHeight="true" outlineLevel="0" collapsed="false">
      <c r="A28" s="104"/>
      <c r="B28" s="104"/>
      <c r="C28" s="104"/>
      <c r="D28" s="108" t="n">
        <f aca="false">ГОССТАНДАРТ!D22</f>
        <v>8336321</v>
      </c>
      <c r="E28" s="109" t="s">
        <v>152</v>
      </c>
      <c r="F28" s="109"/>
      <c r="G28" s="104"/>
      <c r="H28" s="115"/>
      <c r="I28" s="115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D28/D16*ЧИСЛЕННОСТЬ!R22</f>
        <v>3643281.02962963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D28/D16*ЧИСЛЕННОСТЬ!R65</f>
        <v>4693039.97037037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D28/D16*ЧИСЛЕННОСТЬ!R108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8336321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s="33" customFormat="tru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76"/>
    </row>
    <row r="35" s="33" customFormat="tru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76"/>
    </row>
    <row r="36" s="33" customFormat="tru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ГОССТАНДАРТ!C22</f>
        <v>759326</v>
      </c>
      <c r="H36" s="120" t="s">
        <v>159</v>
      </c>
      <c r="I36" s="76"/>
    </row>
    <row r="37" s="33" customFormat="tru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76"/>
    </row>
    <row r="38" s="33" customFormat="tru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9095647</v>
      </c>
      <c r="H38" s="120" t="s">
        <v>159</v>
      </c>
      <c r="I38" s="76"/>
    </row>
    <row r="39" s="33" customFormat="true" ht="13.2" hidden="false" customHeight="false" outlineLevel="0" collapsed="false">
      <c r="A39" s="76"/>
      <c r="B39" s="120"/>
      <c r="C39" s="76"/>
      <c r="D39" s="76"/>
      <c r="E39" s="76"/>
      <c r="F39" s="76"/>
      <c r="G39" s="76"/>
      <c r="H39" s="76"/>
      <c r="I39" s="76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135</v>
      </c>
      <c r="C55" s="128" t="n">
        <f aca="false">F71</f>
        <v>4610.64444444444</v>
      </c>
      <c r="D55" s="128" t="n">
        <f aca="false">E71</f>
        <v>622437</v>
      </c>
      <c r="E55" s="129" t="n">
        <f aca="false">G71</f>
        <v>1</v>
      </c>
      <c r="F55" s="129" t="n">
        <f aca="false">D55*E55</f>
        <v>622437</v>
      </c>
      <c r="G55" s="128" t="n">
        <f aca="false">F55/'22'!$D$16*ЧИСЛЕННОСТЬ!$R$22</f>
        <v>272028.022222222</v>
      </c>
      <c r="H55" s="128" t="n">
        <f aca="false">F55/$D$16*ЧИСЛЕННОСТЬ!$R$65</f>
        <v>350408.977777778</v>
      </c>
      <c r="I55" s="128" t="n">
        <f aca="false">F55/$D$16*ЧИСЛЕННОСТЬ!$R$108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135</v>
      </c>
      <c r="C56" s="128" t="n">
        <f aca="false">F86</f>
        <v>8299.31111111111</v>
      </c>
      <c r="D56" s="128" t="n">
        <f aca="false">E86</f>
        <v>1120407</v>
      </c>
      <c r="E56" s="129" t="n">
        <f aca="false">G86</f>
        <v>0.755171111926291</v>
      </c>
      <c r="F56" s="129" t="n">
        <f aca="false">D56*E56</f>
        <v>846099</v>
      </c>
      <c r="G56" s="128" t="n">
        <f aca="false">F56/'22'!$D$16*ЧИСЛЕННОСТЬ!$R$22</f>
        <v>369776.6</v>
      </c>
      <c r="H56" s="128" t="n">
        <f aca="false">F56/$D$16*ЧИСЛЕННОСТЬ!$R$65</f>
        <v>476322.4</v>
      </c>
      <c r="I56" s="128" t="n">
        <f aca="false">F56/$D$16*ЧИСЛЕННОСТЬ!$R$108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135</v>
      </c>
      <c r="C57" s="128" t="n">
        <f aca="false">C96</f>
        <v>169.8</v>
      </c>
      <c r="D57" s="128" t="n">
        <f aca="false">B96</f>
        <v>22923</v>
      </c>
      <c r="E57" s="129" t="n">
        <f aca="false">D96</f>
        <v>0.71129433320246</v>
      </c>
      <c r="F57" s="129" t="n">
        <f aca="false">D57*E57</f>
        <v>16305</v>
      </c>
      <c r="G57" s="128" t="n">
        <f aca="false">F57/'22'!$D$16*ЧИСЛЕННОСТЬ!$R$22</f>
        <v>7125.88888888889</v>
      </c>
      <c r="H57" s="128" t="n">
        <f aca="false">F57/$D$16*ЧИСЛЕННОСТЬ!$R$65</f>
        <v>9179.11111111111</v>
      </c>
      <c r="I57" s="128" t="n">
        <f aca="false">F57/$D$16*ЧИСЛЕННОСТЬ!$R$108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135</v>
      </c>
      <c r="C58" s="128" t="n">
        <f aca="false">C116</f>
        <v>6554.26666666667</v>
      </c>
      <c r="D58" s="128" t="n">
        <f aca="false">B116</f>
        <v>884826</v>
      </c>
      <c r="E58" s="129" t="n">
        <f aca="false">D116</f>
        <v>1</v>
      </c>
      <c r="F58" s="129" t="n">
        <f aca="false">D58*E58</f>
        <v>884826</v>
      </c>
      <c r="G58" s="128" t="n">
        <f aca="false">F58/'22'!$D$16*ЧИСЛЕННОСТЬ!$R$22</f>
        <v>386701.733333333</v>
      </c>
      <c r="H58" s="128" t="n">
        <f aca="false">F58/$D$16*ЧИСЛЕННОСТЬ!$R$65</f>
        <v>498124.266666667</v>
      </c>
      <c r="I58" s="128" t="n">
        <f aca="false">F58/$D$16*ЧИСЛЕННОСТЬ!$R$108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19634.0222222222</v>
      </c>
      <c r="D59" s="132" t="n">
        <f aca="false">SUM(D55:D58)</f>
        <v>2650593</v>
      </c>
      <c r="E59" s="133" t="n">
        <f aca="false">F59/D59</f>
        <v>0.894013905567546</v>
      </c>
      <c r="F59" s="133" t="n">
        <f aca="false">SUM(F55:F58)</f>
        <v>2369667</v>
      </c>
      <c r="G59" s="164" t="n">
        <f aca="false">SUM(G55:G58)</f>
        <v>1035632.24444444</v>
      </c>
      <c r="H59" s="164" t="n">
        <f aca="false">SUM(H55:H58)</f>
        <v>1334034.75555556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'!R8</f>
        <v>2650593</v>
      </c>
      <c r="E60" s="137"/>
      <c r="F60" s="137" t="n">
        <f aca="false">'УТВЕРЖДЕНО 2021'!R8</f>
        <v>2369667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0.894013905567546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'!R13*50%</f>
        <v>0</v>
      </c>
      <c r="F67" s="129" t="n">
        <f aca="false">E67/D16</f>
        <v>0</v>
      </c>
      <c r="G67" s="129" t="e">
        <f aca="false">'УТВЕРЖДЕНО 2021'!R13*50%/E67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35849*50%</f>
        <v>17924.5</v>
      </c>
      <c r="D68" s="129" t="n">
        <f aca="false">E68/C68</f>
        <v>6.63449468604424</v>
      </c>
      <c r="E68" s="143" t="n">
        <f aca="false">'2021 ПОТРЕБНОСТЬ '!R14*50%</f>
        <v>118920</v>
      </c>
      <c r="F68" s="129" t="n">
        <f aca="false">E68/D16</f>
        <v>880.888888888889</v>
      </c>
      <c r="G68" s="129" t="n">
        <f aca="false">'УТВЕРЖДЕНО 2021'!R14*50%/E68</f>
        <v>1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45690*90%</f>
        <v>41121</v>
      </c>
      <c r="D69" s="129" t="n">
        <f aca="false">E69/C69</f>
        <v>11.2344057780696</v>
      </c>
      <c r="E69" s="143" t="n">
        <f aca="false">'2021 ПОТРЕБНОСТЬ '!R15*90%</f>
        <v>461970</v>
      </c>
      <c r="F69" s="129" t="n">
        <f aca="false">E69/D16</f>
        <v>3422</v>
      </c>
      <c r="G69" s="129" t="n">
        <f aca="false">'УТВЕРЖДЕНО 2021'!R15*90%/E69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697*100%</f>
        <v>697</v>
      </c>
      <c r="D70" s="129" t="n">
        <f aca="false">E70/C70</f>
        <v>59.6083213773314</v>
      </c>
      <c r="E70" s="143" t="n">
        <f aca="false">'2021 ПОТРЕБНОСТЬ '!R16*100%</f>
        <v>41547</v>
      </c>
      <c r="F70" s="129" t="n">
        <f aca="false">E70/D16</f>
        <v>307.755555555556</v>
      </c>
      <c r="G70" s="129" t="n">
        <f aca="false">'УТВЕРЖДЕНО 2021'!R16*100%/E70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622437</v>
      </c>
      <c r="F71" s="133" t="n">
        <f aca="false">SUM(F67:F70)</f>
        <v>4610.64444444444</v>
      </c>
      <c r="G71" s="133" t="n">
        <f aca="false">('УТВЕРЖДЕНО 2021'!R13*50%+'УТВЕРЖДЕНО 2021'!R14*50%+'УТВЕРЖДЕНО 2021'!R15*90%+'УТВЕРЖДЕНО 2021'!R16*100%)/E71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'!R18</f>
        <v>116858</v>
      </c>
      <c r="F78" s="129" t="n">
        <f aca="false">E78/D16</f>
        <v>865.614814814815</v>
      </c>
      <c r="G78" s="129" t="n">
        <f aca="false">'УТВЕРЖДЕНО 2021'!R18/E78</f>
        <v>0.71129918362457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'!R22</f>
        <v>747360</v>
      </c>
      <c r="F79" s="129" t="n">
        <f aca="false">E79/$D$16</f>
        <v>5536</v>
      </c>
      <c r="G79" s="129" t="n">
        <f aca="false">'УТВЕРЖДЕНО 2021'!R22/E79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'!R19</f>
        <v>64771</v>
      </c>
      <c r="F80" s="129" t="n">
        <f aca="false">E80/$D$16</f>
        <v>479.785185185185</v>
      </c>
      <c r="G80" s="129" t="n">
        <f aca="false">'УТВЕРЖДЕНО 2021'!R19/'22'!E80</f>
        <v>0.711305985703478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'!R13*50%</f>
        <v>0</v>
      </c>
      <c r="F81" s="129" t="n">
        <f aca="false">E81/D16</f>
        <v>0</v>
      </c>
      <c r="G81" s="129" t="e">
        <f aca="false">('УТВЕРЖДЕНО 2021'!R13*50%/E81)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35849*50%</f>
        <v>17924.5</v>
      </c>
      <c r="D82" s="129" t="n">
        <f aca="false">E82/C82</f>
        <v>6.63449468604424</v>
      </c>
      <c r="E82" s="143" t="n">
        <f aca="false">'2021 ПОТРЕБНОСТЬ '!R14*50%</f>
        <v>118920</v>
      </c>
      <c r="F82" s="129" t="n">
        <f aca="false">E82/D16</f>
        <v>880.888888888889</v>
      </c>
      <c r="G82" s="129" t="n">
        <f aca="false">('УТВЕРЖДЕНО 2021'!R14*50%/E82)</f>
        <v>1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45690*10%</f>
        <v>4569</v>
      </c>
      <c r="D83" s="129" t="n">
        <f aca="false">E83/C83</f>
        <v>11.2344057780696</v>
      </c>
      <c r="E83" s="143" t="n">
        <f aca="false">'2021 ПОТРЕБНОСТЬ '!R15*10%</f>
        <v>51330</v>
      </c>
      <c r="F83" s="129" t="n">
        <f aca="false">E83/D16</f>
        <v>380.222222222222</v>
      </c>
      <c r="G83" s="129" t="n">
        <f aca="false">('УТВЕРЖДЕНО 2021'!R15*10%)/E83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'!R26</f>
        <v>21168</v>
      </c>
      <c r="F84" s="129" t="n">
        <f aca="false">E84/D16</f>
        <v>156.8</v>
      </c>
      <c r="G84" s="129" t="n">
        <f aca="false">('УТВЕРЖДЕНО 2021'!R26/E84)</f>
        <v>0.711309523809524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'!R25</f>
        <v>0</v>
      </c>
      <c r="F85" s="129" t="n">
        <f aca="false">E85/D16</f>
        <v>0</v>
      </c>
      <c r="G85" s="129" t="e">
        <f aca="false">('УТВЕРЖДЕНО 2021'!R25/E85)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1120407</v>
      </c>
      <c r="F86" s="133" t="n">
        <f aca="false">SUM(F78:F85)</f>
        <v>8299.31111111111</v>
      </c>
      <c r="G86" s="133" t="n">
        <f aca="false">('УТВЕРЖДЕНО 2021'!R18+'УТВЕРЖДЕНО 2021'!R22+'УТВЕРЖДЕНО 2021'!R19+'УТВЕРЖДЕНО 2021'!R13*50%+'УТВЕРЖДЕНО 2021'!R14*50%+'УТВЕРЖДЕНО 2021'!R15*10%+'УТВЕРЖДЕНО 2021'!R26+'УТВЕРЖДЕНО 2021'!R25)/E86</f>
        <v>0.755171111926291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0.755171111926291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'!R20+'2021 ПОТРЕБНОСТЬ '!R23</f>
        <v>17455</v>
      </c>
      <c r="C93" s="129" t="n">
        <f aca="false">B93/D16</f>
        <v>129.296296296296</v>
      </c>
      <c r="D93" s="129" t="n">
        <f aca="false">('УТВЕРЖДЕНО 2021'!R20+'УТВЕРЖДЕНО 2021'!R23)/B93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'!R27</f>
        <v>5468</v>
      </c>
      <c r="C94" s="129" t="n">
        <f aca="false">B94/D16</f>
        <v>40.5037037037037</v>
      </c>
      <c r="D94" s="129" t="n">
        <f aca="false">'УТВЕРЖДЕНО 2021'!R27/B94</f>
        <v>0.711228968544258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'!R28</f>
        <v>0</v>
      </c>
      <c r="C95" s="129" t="n">
        <f aca="false">B95/D16</f>
        <v>0</v>
      </c>
      <c r="D95" s="129" t="e">
        <f aca="false">'УТВЕРЖДЕНО 2021'!R28/B95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22923</v>
      </c>
      <c r="C96" s="152" t="n">
        <f aca="false">SUM(C93:C95)</f>
        <v>169.8</v>
      </c>
      <c r="D96" s="152" t="n">
        <f aca="false">('УТВЕРЖДЕНО 2021'!R20+'УТВЕРЖДЕНО 2021'!R23+'УТВЕРЖДЕНО 2021'!R27+'УТВЕРЖДЕНО 2021'!R28)/B96</f>
        <v>0.71129433320246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0.71129433320246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'!R8</f>
        <v>2650593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ЧИСЛЕННОСТЬ!R22</f>
        <v>59</v>
      </c>
      <c r="C105" s="159" t="n">
        <f aca="false">B102/B108*B105</f>
        <v>1158407.31111111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ЧИСЛЕННОСТЬ!R65</f>
        <v>76</v>
      </c>
      <c r="C106" s="159" t="n">
        <f aca="false">B102/B108*B106</f>
        <v>1492185.68888889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ЧИСЛЕННОСТЬ!R108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135</v>
      </c>
      <c r="C108" s="132" t="n">
        <f aca="false">SUM(C105:C107)</f>
        <v>2650593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'!R9+'2021 ПОТРЕБНОСТЬ '!R10</f>
        <v>679590</v>
      </c>
      <c r="C114" s="163" t="n">
        <f aca="false">B114/$D$16</f>
        <v>5034</v>
      </c>
      <c r="D114" s="118" t="n">
        <f aca="false">('УТВЕРЖДЕНО 2021'!R9+'УТВЕРЖДЕНО 2021'!R10)/B114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'!R11</f>
        <v>205236</v>
      </c>
      <c r="C115" s="163" t="n">
        <f aca="false">B115/$D$16</f>
        <v>1520.26666666667</v>
      </c>
      <c r="D115" s="118" t="n">
        <f aca="false">'УТВЕРЖДЕНО 2021'!R11/'22'!B115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884826</v>
      </c>
      <c r="C116" s="159" t="n">
        <f aca="false">SUM(C114:C115)</f>
        <v>6554.26666666667</v>
      </c>
      <c r="D116" s="118" t="n">
        <f aca="false">('УТВЕРЖДЕНО 2021'!R9+'УТВЕРЖДЕНО 2021'!R10+'УТВЕРЖДЕНО 2021'!R11)/B116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2" activeCellId="0" sqref="B42"/>
    </sheetView>
  </sheetViews>
  <sheetFormatPr defaultRowHeight="13.2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8.77"/>
    <col collapsed="false" customWidth="true" hidden="false" outlineLevel="0" max="3" min="3" style="0" width="21.66"/>
    <col collapsed="false" customWidth="true" hidden="false" outlineLevel="0" max="4" min="4" style="0" width="18.33"/>
    <col collapsed="false" customWidth="true" hidden="false" outlineLevel="0" max="15" min="5" style="0" width="16.89"/>
    <col collapsed="false" customWidth="true" hidden="false" outlineLevel="0" max="1025" min="16" style="0" width="8.67"/>
  </cols>
  <sheetData>
    <row r="2" customFormat="false" ht="13.2" hidden="false" customHeight="false" outlineLevel="0" collapsed="false">
      <c r="B2" s="32" t="s">
        <v>57</v>
      </c>
      <c r="C2" s="32"/>
    </row>
    <row r="4" customFormat="false" ht="13.2" hidden="false" customHeight="true" outlineLevel="0" collapsed="false">
      <c r="A4" s="4" t="s">
        <v>1</v>
      </c>
      <c r="B4" s="4" t="s">
        <v>58</v>
      </c>
      <c r="C4" s="5" t="s">
        <v>59</v>
      </c>
      <c r="D4" s="4" t="s">
        <v>60</v>
      </c>
    </row>
    <row r="5" customFormat="false" ht="13.2" hidden="false" customHeight="false" outlineLevel="0" collapsed="false">
      <c r="A5" s="4"/>
      <c r="B5" s="4"/>
      <c r="C5" s="5"/>
      <c r="D5" s="4"/>
    </row>
    <row r="6" customFormat="false" ht="13.2" hidden="false" customHeight="false" outlineLevel="0" collapsed="false">
      <c r="A6" s="4"/>
      <c r="B6" s="4"/>
      <c r="C6" s="5"/>
      <c r="D6" s="4"/>
    </row>
    <row r="7" customFormat="false" ht="13.2" hidden="false" customHeight="false" outlineLevel="0" collapsed="false">
      <c r="A7" s="7" t="n">
        <v>1</v>
      </c>
      <c r="B7" s="7" t="n">
        <v>2</v>
      </c>
      <c r="C7" s="7" t="n">
        <v>3</v>
      </c>
      <c r="D7" s="7" t="n">
        <v>4</v>
      </c>
    </row>
    <row r="8" customFormat="false" ht="13.2" hidden="false" customHeight="false" outlineLevel="0" collapsed="false">
      <c r="A8" s="8" t="s">
        <v>7</v>
      </c>
      <c r="B8" s="9" t="n">
        <f aca="false">SUM(C8:D8)</f>
        <v>31745407</v>
      </c>
      <c r="C8" s="9" t="n">
        <v>2840443</v>
      </c>
      <c r="D8" s="11" t="n">
        <v>28904964</v>
      </c>
    </row>
    <row r="9" customFormat="false" ht="13.2" hidden="false" customHeight="false" outlineLevel="0" collapsed="false">
      <c r="A9" s="8" t="s">
        <v>8</v>
      </c>
      <c r="B9" s="9" t="n">
        <f aca="false">SUM(C9:D9)</f>
        <v>12442015</v>
      </c>
      <c r="C9" s="9" t="n">
        <v>895255</v>
      </c>
      <c r="D9" s="11" t="n">
        <v>11546760</v>
      </c>
    </row>
    <row r="10" customFormat="false" ht="13.2" hidden="false" customHeight="false" outlineLevel="0" collapsed="false">
      <c r="A10" s="8" t="s">
        <v>9</v>
      </c>
      <c r="B10" s="9" t="n">
        <f aca="false">SUM(C10:D10)</f>
        <v>24339148</v>
      </c>
      <c r="C10" s="9" t="n">
        <v>2193610</v>
      </c>
      <c r="D10" s="11" t="n">
        <v>22145538</v>
      </c>
    </row>
    <row r="11" customFormat="false" ht="13.2" hidden="false" customHeight="false" outlineLevel="0" collapsed="false">
      <c r="A11" s="8" t="s">
        <v>10</v>
      </c>
      <c r="B11" s="9" t="n">
        <f aca="false">SUM(C11:D11)</f>
        <v>10516895</v>
      </c>
      <c r="C11" s="9" t="n">
        <v>707767</v>
      </c>
      <c r="D11" s="11" t="n">
        <v>9809128</v>
      </c>
    </row>
    <row r="12" customFormat="false" ht="13.2" hidden="false" customHeight="false" outlineLevel="0" collapsed="false">
      <c r="A12" s="8" t="s">
        <v>11</v>
      </c>
      <c r="B12" s="9" t="n">
        <f aca="false">SUM(C12:D12)</f>
        <v>8171957</v>
      </c>
      <c r="C12" s="9" t="n">
        <v>703080</v>
      </c>
      <c r="D12" s="11" t="n">
        <v>7468877</v>
      </c>
    </row>
    <row r="13" customFormat="false" ht="13.2" hidden="false" customHeight="false" outlineLevel="0" collapsed="false">
      <c r="A13" s="8" t="s">
        <v>12</v>
      </c>
      <c r="B13" s="9" t="n">
        <f aca="false">SUM(C13:D13)</f>
        <v>30742650</v>
      </c>
      <c r="C13" s="9" t="n">
        <v>2479529</v>
      </c>
      <c r="D13" s="11" t="n">
        <v>28263121</v>
      </c>
    </row>
    <row r="14" customFormat="false" ht="13.2" hidden="false" customHeight="false" outlineLevel="0" collapsed="false">
      <c r="A14" s="8" t="s">
        <v>13</v>
      </c>
      <c r="B14" s="9" t="n">
        <f aca="false">SUM(C14:D14)</f>
        <v>24775068</v>
      </c>
      <c r="C14" s="9" t="n">
        <v>2038932</v>
      </c>
      <c r="D14" s="11" t="n">
        <v>22736136</v>
      </c>
    </row>
    <row r="15" customFormat="false" ht="13.2" hidden="false" customHeight="false" outlineLevel="0" collapsed="false">
      <c r="A15" s="8" t="s">
        <v>14</v>
      </c>
      <c r="B15" s="9" t="n">
        <f aca="false">SUM(C15:D15)</f>
        <v>28541565</v>
      </c>
      <c r="C15" s="9" t="n">
        <v>2498278</v>
      </c>
      <c r="D15" s="11" t="n">
        <v>26043287</v>
      </c>
    </row>
    <row r="16" customFormat="false" ht="13.2" hidden="false" customHeight="false" outlineLevel="0" collapsed="false">
      <c r="A16" s="8" t="s">
        <v>15</v>
      </c>
      <c r="B16" s="9" t="n">
        <f aca="false">SUM(C16:D16)</f>
        <v>8539789</v>
      </c>
      <c r="C16" s="9" t="n">
        <v>787450</v>
      </c>
      <c r="D16" s="11" t="n">
        <v>7752339</v>
      </c>
    </row>
    <row r="17" customFormat="false" ht="13.2" hidden="false" customHeight="false" outlineLevel="0" collapsed="false">
      <c r="A17" s="8" t="s">
        <v>16</v>
      </c>
      <c r="B17" s="9" t="n">
        <f aca="false">SUM(C17:D17)</f>
        <v>43544416</v>
      </c>
      <c r="C17" s="9" t="n">
        <v>3454467</v>
      </c>
      <c r="D17" s="11" t="n">
        <v>40089949</v>
      </c>
    </row>
    <row r="18" customFormat="false" ht="13.2" hidden="false" customHeight="false" outlineLevel="0" collapsed="false">
      <c r="A18" s="8" t="s">
        <v>17</v>
      </c>
      <c r="B18" s="9" t="n">
        <f aca="false">SUM(C18:D18)</f>
        <v>22995755</v>
      </c>
      <c r="C18" s="9" t="n">
        <v>1795198</v>
      </c>
      <c r="D18" s="11" t="n">
        <v>21200557</v>
      </c>
    </row>
    <row r="19" customFormat="false" ht="13.2" hidden="false" customHeight="false" outlineLevel="0" collapsed="false">
      <c r="A19" s="8" t="s">
        <v>18</v>
      </c>
      <c r="B19" s="9" t="n">
        <f aca="false">SUM(C19:D19)</f>
        <v>7031566</v>
      </c>
      <c r="C19" s="9" t="n">
        <v>646834</v>
      </c>
      <c r="D19" s="11" t="n">
        <v>6384732</v>
      </c>
    </row>
    <row r="20" customFormat="false" ht="13.2" hidden="false" customHeight="false" outlineLevel="0" collapsed="false">
      <c r="A20" s="8" t="s">
        <v>19</v>
      </c>
      <c r="B20" s="9" t="n">
        <f aca="false">SUM(C20:D20)</f>
        <v>16417442</v>
      </c>
      <c r="C20" s="9" t="n">
        <v>1504591</v>
      </c>
      <c r="D20" s="11" t="n">
        <v>14912851</v>
      </c>
    </row>
    <row r="21" customFormat="false" ht="13.2" hidden="false" customHeight="false" outlineLevel="0" collapsed="false">
      <c r="A21" s="8" t="s">
        <v>20</v>
      </c>
      <c r="B21" s="9" t="n">
        <f aca="false">SUM(C21:D21)</f>
        <v>13150037</v>
      </c>
      <c r="C21" s="9" t="n">
        <v>1120241</v>
      </c>
      <c r="D21" s="11" t="n">
        <v>12029796</v>
      </c>
    </row>
    <row r="22" customFormat="false" ht="13.2" hidden="false" customHeight="false" outlineLevel="0" collapsed="false">
      <c r="A22" s="8" t="s">
        <v>21</v>
      </c>
      <c r="B22" s="9" t="n">
        <f aca="false">SUM(C22:D22)</f>
        <v>9095647</v>
      </c>
      <c r="C22" s="9" t="n">
        <v>759326</v>
      </c>
      <c r="D22" s="11" t="n">
        <v>8336321</v>
      </c>
    </row>
    <row r="23" customFormat="false" ht="13.2" hidden="false" customHeight="false" outlineLevel="0" collapsed="false">
      <c r="A23" s="8" t="s">
        <v>22</v>
      </c>
      <c r="B23" s="9" t="n">
        <f aca="false">SUM(C23:D23)</f>
        <v>8484961</v>
      </c>
      <c r="C23" s="9" t="n">
        <v>679644</v>
      </c>
      <c r="D23" s="11" t="n">
        <v>7805317</v>
      </c>
    </row>
    <row r="24" customFormat="false" ht="13.2" hidden="false" customHeight="false" outlineLevel="0" collapsed="false">
      <c r="A24" s="8" t="s">
        <v>23</v>
      </c>
      <c r="B24" s="9" t="n">
        <f aca="false">SUM(C24:D24)</f>
        <v>18760431</v>
      </c>
      <c r="C24" s="9" t="n">
        <v>1649894</v>
      </c>
      <c r="D24" s="11" t="n">
        <v>17110537</v>
      </c>
    </row>
    <row r="25" customFormat="false" ht="13.2" hidden="false" customHeight="false" outlineLevel="0" collapsed="false">
      <c r="A25" s="8" t="s">
        <v>24</v>
      </c>
      <c r="B25" s="9" t="n">
        <f aca="false">SUM(C25:D25)</f>
        <v>22781749</v>
      </c>
      <c r="C25" s="9" t="n">
        <v>1931126</v>
      </c>
      <c r="D25" s="11" t="n">
        <v>20850623</v>
      </c>
    </row>
    <row r="26" customFormat="false" ht="13.2" hidden="false" customHeight="false" outlineLevel="0" collapsed="false">
      <c r="A26" s="8" t="s">
        <v>25</v>
      </c>
      <c r="B26" s="9" t="n">
        <f aca="false">SUM(C26:D26)</f>
        <v>6026532</v>
      </c>
      <c r="C26" s="9" t="n">
        <v>562464</v>
      </c>
      <c r="D26" s="11" t="n">
        <v>5464068</v>
      </c>
    </row>
    <row r="27" customFormat="false" ht="13.2" hidden="false" customHeight="false" outlineLevel="0" collapsed="false">
      <c r="A27" s="13" t="s">
        <v>26</v>
      </c>
      <c r="B27" s="9" t="n">
        <f aca="false">SUM(C27:D27)</f>
        <v>14420156</v>
      </c>
      <c r="C27" s="9" t="n">
        <v>1012435</v>
      </c>
      <c r="D27" s="14" t="n">
        <v>13407721</v>
      </c>
    </row>
    <row r="28" customFormat="false" ht="13.2" hidden="false" customHeight="false" outlineLevel="0" collapsed="false">
      <c r="A28" s="8" t="s">
        <v>27</v>
      </c>
      <c r="B28" s="9" t="n">
        <f aca="false">SUM(C28:D28)</f>
        <v>9616623</v>
      </c>
      <c r="C28" s="9" t="n">
        <v>656208</v>
      </c>
      <c r="D28" s="11" t="n">
        <v>8960415</v>
      </c>
    </row>
    <row r="29" customFormat="false" ht="13.2" hidden="false" customHeight="false" outlineLevel="0" collapsed="false">
      <c r="A29" s="8" t="s">
        <v>28</v>
      </c>
      <c r="B29" s="9" t="n">
        <f aca="false">SUM(C29:D29)</f>
        <v>6459804</v>
      </c>
      <c r="C29" s="9" t="n">
        <v>557777</v>
      </c>
      <c r="D29" s="11" t="n">
        <v>5902027</v>
      </c>
    </row>
    <row r="30" customFormat="false" ht="13.2" hidden="false" customHeight="false" outlineLevel="0" collapsed="false">
      <c r="A30" s="8" t="s">
        <v>29</v>
      </c>
      <c r="B30" s="9" t="n">
        <f aca="false">SUM(C30:D30)</f>
        <v>22826134</v>
      </c>
      <c r="C30" s="9" t="n">
        <v>1879567</v>
      </c>
      <c r="D30" s="11" t="n">
        <v>20946567</v>
      </c>
    </row>
    <row r="31" customFormat="false" ht="13.2" hidden="false" customHeight="false" outlineLevel="0" collapsed="false">
      <c r="A31" s="8" t="s">
        <v>30</v>
      </c>
      <c r="B31" s="9" t="n">
        <f aca="false">SUM(C31:D31)</f>
        <v>20799848</v>
      </c>
      <c r="C31" s="9" t="n">
        <v>1654582</v>
      </c>
      <c r="D31" s="11" t="n">
        <v>19145266</v>
      </c>
    </row>
    <row r="32" customFormat="false" ht="13.2" hidden="false" customHeight="false" outlineLevel="0" collapsed="false">
      <c r="A32" s="8" t="s">
        <v>31</v>
      </c>
      <c r="B32" s="9" t="n">
        <f aca="false">SUM(C32:D32)</f>
        <v>11338338</v>
      </c>
      <c r="C32" s="9" t="n">
        <v>1059307</v>
      </c>
      <c r="D32" s="11" t="n">
        <v>10279031</v>
      </c>
    </row>
    <row r="33" customFormat="false" ht="13.2" hidden="false" customHeight="false" outlineLevel="0" collapsed="false">
      <c r="A33" s="8" t="s">
        <v>32</v>
      </c>
      <c r="B33" s="9" t="n">
        <f aca="false">SUM(C33:D33)</f>
        <v>25976605</v>
      </c>
      <c r="C33" s="9" t="n">
        <v>2123302</v>
      </c>
      <c r="D33" s="11" t="n">
        <v>23853303</v>
      </c>
    </row>
    <row r="34" customFormat="false" ht="13.2" hidden="false" customHeight="false" outlineLevel="0" collapsed="false">
      <c r="A34" s="15" t="s">
        <v>33</v>
      </c>
      <c r="B34" s="9" t="n">
        <f aca="false">SUM(C34:D34)</f>
        <v>28267548</v>
      </c>
      <c r="C34" s="16" t="n">
        <v>2202984</v>
      </c>
      <c r="D34" s="18" t="n">
        <v>26064564</v>
      </c>
    </row>
    <row r="35" customFormat="false" ht="13.2" hidden="false" customHeight="false" outlineLevel="0" collapsed="false">
      <c r="A35" s="15" t="s">
        <v>34</v>
      </c>
      <c r="B35" s="9" t="n">
        <f aca="false">SUM(C35:D35)</f>
        <v>23003448</v>
      </c>
      <c r="C35" s="16" t="n">
        <v>1720202</v>
      </c>
      <c r="D35" s="18" t="n">
        <v>21283246</v>
      </c>
    </row>
    <row r="36" customFormat="false" ht="13.2" hidden="false" customHeight="false" outlineLevel="0" collapsed="false">
      <c r="A36" s="15" t="s">
        <v>35</v>
      </c>
      <c r="B36" s="9" t="n">
        <f aca="false">SUM(C36:D36)</f>
        <v>7840463</v>
      </c>
      <c r="C36" s="16" t="n">
        <v>693706</v>
      </c>
      <c r="D36" s="18" t="n">
        <v>7146757</v>
      </c>
    </row>
    <row r="37" customFormat="false" ht="13.2" hidden="false" customHeight="false" outlineLevel="0" collapsed="false">
      <c r="A37" s="15" t="s">
        <v>36</v>
      </c>
      <c r="B37" s="9" t="n">
        <f aca="false">SUM(C37:D37)</f>
        <v>8356643</v>
      </c>
      <c r="C37" s="16" t="n">
        <v>698393</v>
      </c>
      <c r="D37" s="18" t="n">
        <v>7658250</v>
      </c>
    </row>
    <row r="38" customFormat="false" ht="13.2" hidden="false" customHeight="false" outlineLevel="0" collapsed="false">
      <c r="A38" s="15" t="s">
        <v>37</v>
      </c>
      <c r="B38" s="9" t="n">
        <f aca="false">SUM(C38:D38)</f>
        <v>11585552</v>
      </c>
      <c r="C38" s="16" t="n">
        <v>895255</v>
      </c>
      <c r="D38" s="18" t="n">
        <v>10690297</v>
      </c>
    </row>
    <row r="39" customFormat="false" ht="13.2" hidden="false" customHeight="false" outlineLevel="0" collapsed="false">
      <c r="A39" s="15" t="s">
        <v>38</v>
      </c>
      <c r="B39" s="9" t="n">
        <f aca="false">SUM(C39:D39)</f>
        <v>20204576</v>
      </c>
      <c r="C39" s="16" t="n">
        <v>1795198</v>
      </c>
      <c r="D39" s="18" t="n">
        <v>18409378</v>
      </c>
    </row>
    <row r="40" customFormat="false" ht="13.2" hidden="false" customHeight="false" outlineLevel="0" collapsed="false">
      <c r="A40" s="15" t="s">
        <v>39</v>
      </c>
      <c r="B40" s="9" t="n">
        <f aca="false">SUM(C40:D40)</f>
        <v>6456269</v>
      </c>
      <c r="C40" s="16" t="n">
        <v>618710</v>
      </c>
      <c r="D40" s="18" t="n">
        <v>5837559</v>
      </c>
    </row>
    <row r="41" customFormat="false" ht="13.2" hidden="false" customHeight="false" outlineLevel="0" collapsed="false">
      <c r="A41" s="15" t="s">
        <v>40</v>
      </c>
      <c r="B41" s="9" t="n">
        <f aca="false">SUM(C41:D41)</f>
        <v>8026863</v>
      </c>
      <c r="C41" s="16" t="n">
        <v>698391</v>
      </c>
      <c r="D41" s="18" t="n">
        <v>7328472</v>
      </c>
    </row>
    <row r="42" customFormat="false" ht="13.2" hidden="false" customHeight="false" outlineLevel="0" collapsed="false">
      <c r="A42" s="19" t="s">
        <v>41</v>
      </c>
      <c r="B42" s="20" t="n">
        <f aca="false">SUM(B8:B41)</f>
        <v>573281900</v>
      </c>
      <c r="C42" s="20" t="n">
        <f aca="false">SUM(C8:C41)</f>
        <v>47514146</v>
      </c>
      <c r="D42" s="20" t="n">
        <f aca="false">SUM(D8:D41)</f>
        <v>525767754</v>
      </c>
    </row>
  </sheetData>
  <mergeCells count="5">
    <mergeCell ref="B2:C2"/>
    <mergeCell ref="A4:A6"/>
    <mergeCell ref="B4:B6"/>
    <mergeCell ref="C4:C6"/>
    <mergeCell ref="D4:D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226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ЧИСЛЕННОСТЬ!B23+ЧИСЛЕННОСТЬ!B66+ЧИСЛЕННОСТЬ!B109</f>
        <v>120</v>
      </c>
      <c r="B16" s="96" t="n">
        <f aca="false">ЧИСЛЕННОСТЬ!C23+ЧИСЛЕННОСТЬ!C66+ЧИСЛЕННОСТЬ!C109</f>
        <v>29</v>
      </c>
      <c r="C16" s="95" t="n">
        <f aca="false">ЧИСЛЕННОСТЬ!P23+ЧИСЛЕННОСТЬ!P66+ЧИСЛЕННОСТЬ!P109</f>
        <v>30</v>
      </c>
      <c r="D16" s="97" t="n">
        <f aca="false">ЧИСЛЕННОСТЬ!R23+ЧИСЛЕННОСТЬ!R66+ЧИСЛЕННОСТЬ!R109</f>
        <v>120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ГОССТАНДАРТ!D23</f>
        <v>7805317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D28/D16*ЧИСЛЕННОСТЬ!R23</f>
        <v>3447348.34166667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D28/D16*ЧИСЛЕННОСТЬ!R66</f>
        <v>4357968.65833333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D28/D16*ЧИСЛЕННОСТЬ!R109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7805317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ГОССТАНДАРТ!C23</f>
        <v>679644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8484961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120</v>
      </c>
      <c r="C55" s="128" t="n">
        <f aca="false">F71</f>
        <v>5870.48333333333</v>
      </c>
      <c r="D55" s="128" t="n">
        <f aca="false">E71</f>
        <v>704458</v>
      </c>
      <c r="E55" s="129" t="n">
        <f aca="false">G71</f>
        <v>1</v>
      </c>
      <c r="F55" s="129" t="n">
        <f aca="false">D55*E55</f>
        <v>704458</v>
      </c>
      <c r="G55" s="128" t="n">
        <f aca="false">F55/'23'!$D$16*ЧИСЛЕННОСТЬ!$R$23</f>
        <v>311135.616666667</v>
      </c>
      <c r="H55" s="128" t="n">
        <f aca="false">F55/$D$16*ЧИСЛЕННОСТЬ!$R$66</f>
        <v>393322.383333333</v>
      </c>
      <c r="I55" s="128" t="n">
        <f aca="false">F55/$D$16*ЧИСЛЕННОСТЬ!$R$109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120</v>
      </c>
      <c r="C56" s="128" t="n">
        <f aca="false">F86</f>
        <v>11145.975</v>
      </c>
      <c r="D56" s="128" t="n">
        <f aca="false">E86</f>
        <v>1337517</v>
      </c>
      <c r="E56" s="129" t="n">
        <f aca="false">G86</f>
        <v>0.724748171425111</v>
      </c>
      <c r="F56" s="129" t="n">
        <f aca="false">D56*E56</f>
        <v>969363</v>
      </c>
      <c r="G56" s="128" t="n">
        <f aca="false">F56/'23'!$D$16*ЧИСЛЕННОСТЬ!$R$23</f>
        <v>428135.325</v>
      </c>
      <c r="H56" s="128" t="n">
        <f aca="false">F56/$D$16*ЧИСЛЕННОСТЬ!$R$66</f>
        <v>541227.675</v>
      </c>
      <c r="I56" s="128" t="n">
        <f aca="false">F56/$D$16*ЧИСЛЕННОСТЬ!$R$109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120</v>
      </c>
      <c r="C57" s="128" t="n">
        <f aca="false">C96</f>
        <v>24994.7145833333</v>
      </c>
      <c r="D57" s="128" t="n">
        <f aca="false">B96</f>
        <v>2999365.75</v>
      </c>
      <c r="E57" s="129" t="n">
        <f aca="false">D96</f>
        <v>0.742362947899902</v>
      </c>
      <c r="F57" s="129" t="n">
        <f aca="false">D57*E57</f>
        <v>2226618</v>
      </c>
      <c r="G57" s="128" t="n">
        <f aca="false">F57/'23'!$D$16*ЧИСЛЕННОСТЬ!$R$23</f>
        <v>983422.95</v>
      </c>
      <c r="H57" s="128" t="n">
        <f aca="false">F57/$D$16*ЧИСЛЕННОСТЬ!$R$66</f>
        <v>1243195.05</v>
      </c>
      <c r="I57" s="128" t="n">
        <f aca="false">F57/$D$16*ЧИСЛЕННОСТЬ!$R$109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120</v>
      </c>
      <c r="C58" s="128" t="n">
        <f aca="false">C116</f>
        <v>6571.19166666667</v>
      </c>
      <c r="D58" s="128" t="n">
        <f aca="false">B116</f>
        <v>788543</v>
      </c>
      <c r="E58" s="129" t="n">
        <f aca="false">D116</f>
        <v>1</v>
      </c>
      <c r="F58" s="129" t="n">
        <f aca="false">D58*E58</f>
        <v>788543</v>
      </c>
      <c r="G58" s="128" t="n">
        <f aca="false">F58/'23'!$D$16*ЧИСЛЕННОСТЬ!$R$23</f>
        <v>348273.158333333</v>
      </c>
      <c r="H58" s="128" t="n">
        <f aca="false">F58/$D$16*ЧИСЛЕННОСТЬ!$R$66</f>
        <v>440269.841666667</v>
      </c>
      <c r="I58" s="128" t="n">
        <f aca="false">F58/$D$16*ЧИСЛЕННОСТЬ!$R$109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48582.3645833333</v>
      </c>
      <c r="D59" s="132" t="n">
        <f aca="false">SUM(D55:D58)</f>
        <v>5829883.75</v>
      </c>
      <c r="E59" s="133" t="n">
        <f aca="false">F59/D59</f>
        <v>0.804301114923604</v>
      </c>
      <c r="F59" s="133" t="n">
        <f aca="false">SUM(F55:F58)</f>
        <v>4688982</v>
      </c>
      <c r="G59" s="164" t="n">
        <f aca="false">SUM(G55:G58)</f>
        <v>2070967.05</v>
      </c>
      <c r="H59" s="164" t="n">
        <f aca="false">SUM(H55:H58)</f>
        <v>2618014.95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'!S8</f>
        <v>5829883.75</v>
      </c>
      <c r="E60" s="137"/>
      <c r="F60" s="137" t="n">
        <f aca="false">'УТВЕРЖДЕНО 2021'!S8</f>
        <v>4688982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0.804301114923604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'!S13*50%</f>
        <v>0</v>
      </c>
      <c r="F67" s="129" t="n">
        <f aca="false">E67/D16</f>
        <v>0</v>
      </c>
      <c r="G67" s="129" t="e">
        <f aca="false">'УТВЕРЖДЕНО 2021'!S13*50%/E67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'!S14*50%</f>
        <v>0</v>
      </c>
      <c r="F68" s="129" t="n">
        <f aca="false">E68/D16</f>
        <v>0</v>
      </c>
      <c r="G68" s="129" t="e">
        <f aca="false">'УТВЕРЖДЕНО 2021'!S14*50%/E68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54260*90%</f>
        <v>48834</v>
      </c>
      <c r="D69" s="129" t="n">
        <f aca="false">E69/C69</f>
        <v>11.480648728345</v>
      </c>
      <c r="E69" s="143" t="n">
        <f aca="false">'2021 ПОТРЕБНОСТЬ '!S15*90%</f>
        <v>560646</v>
      </c>
      <c r="F69" s="129" t="n">
        <f aca="false">E69/D16</f>
        <v>4672.05</v>
      </c>
      <c r="G69" s="129" t="n">
        <f aca="false">'УТВЕРЖДЕНО 2021'!S15*90%/E69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2401*100%</f>
        <v>2401</v>
      </c>
      <c r="D70" s="129" t="n">
        <f aca="false">E70/C70</f>
        <v>59.8967097042899</v>
      </c>
      <c r="E70" s="143" t="n">
        <f aca="false">'2021 ПОТРЕБНОСТЬ '!S16*100%</f>
        <v>143812</v>
      </c>
      <c r="F70" s="129" t="n">
        <f aca="false">E70/D16</f>
        <v>1198.43333333333</v>
      </c>
      <c r="G70" s="129" t="n">
        <f aca="false">'УТВЕРЖДЕНО 2021'!S16*100%/E70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704458</v>
      </c>
      <c r="F71" s="133" t="n">
        <f aca="false">SUM(F67:F70)</f>
        <v>5870.48333333333</v>
      </c>
      <c r="G71" s="133" t="n">
        <f aca="false">('УТВЕРЖДЕНО 2021'!S13*50%+'УТВЕРЖДЕНО 2021'!S14*50%+'УТВЕРЖДЕНО 2021'!S15*90%+'УТВЕРЖДЕНО 2021'!S16*100%)/E71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'!S18</f>
        <v>85882</v>
      </c>
      <c r="F78" s="129" t="n">
        <f aca="false">E78/D16</f>
        <v>715.683333333333</v>
      </c>
      <c r="G78" s="129" t="n">
        <f aca="false">'УТВЕРЖДЕНО 2021'!S18/E78</f>
        <v>0.711301553294055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'!S22</f>
        <v>747360</v>
      </c>
      <c r="F79" s="129" t="n">
        <f aca="false">E79/$D$16</f>
        <v>6228</v>
      </c>
      <c r="G79" s="129" t="n">
        <f aca="false">'УТВЕРЖДЕНО 2021'!S22/E79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'!S19</f>
        <v>78473</v>
      </c>
      <c r="F80" s="129" t="n">
        <f aca="false">E80/$D$16</f>
        <v>653.941666666667</v>
      </c>
      <c r="G80" s="129" t="n">
        <f aca="false">'УТВЕРЖДЕНО 2021'!S19/'23'!E80</f>
        <v>0.711301976475985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'!S13*50%</f>
        <v>0</v>
      </c>
      <c r="F81" s="129" t="n">
        <f aca="false">E81/D16</f>
        <v>0</v>
      </c>
      <c r="G81" s="129" t="e">
        <f aca="false">('УТВЕРЖДЕНО 2021'!S13*50%/E81)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'!S14*50%</f>
        <v>0</v>
      </c>
      <c r="F82" s="129" t="n">
        <f aca="false">E82/D16</f>
        <v>0</v>
      </c>
      <c r="G82" s="129" t="e">
        <f aca="false">('УТВЕРЖДЕНО 2021'!S14*50%/E82)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54260*10%</f>
        <v>5426</v>
      </c>
      <c r="D83" s="129" t="n">
        <f aca="false">E83/C83</f>
        <v>11.480648728345</v>
      </c>
      <c r="E83" s="143" t="n">
        <f aca="false">'2021 ПОТРЕБНОСТЬ '!S15*10%</f>
        <v>62294</v>
      </c>
      <c r="F83" s="129" t="n">
        <f aca="false">E83/D16</f>
        <v>519.116666666667</v>
      </c>
      <c r="G83" s="129" t="n">
        <f aca="false">('УТВЕРЖДЕНО 2021'!S15*10%)/E83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'!S26</f>
        <v>24964</v>
      </c>
      <c r="F84" s="129" t="n">
        <f aca="false">E84/D16</f>
        <v>208.033333333333</v>
      </c>
      <c r="G84" s="129" t="n">
        <f aca="false">('УТВЕРЖДЕНО 2021'!S26/E84)</f>
        <v>0.711304278160551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'!S25</f>
        <v>338544</v>
      </c>
      <c r="F85" s="129" t="n">
        <f aca="false">E85/D16</f>
        <v>2821.2</v>
      </c>
      <c r="G85" s="129" t="n">
        <f aca="false">('УТВЕРЖДЕНО 2021'!S25/E85)</f>
        <v>0.711301928257479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1337517</v>
      </c>
      <c r="F86" s="133" t="n">
        <f aca="false">SUM(F78:F85)</f>
        <v>11145.975</v>
      </c>
      <c r="G86" s="133" t="n">
        <f aca="false">('УТВЕРЖДЕНО 2021'!S18+'УТВЕРЖДЕНО 2021'!S22+'УТВЕРЖДЕНО 2021'!S19+'УТВЕРЖДЕНО 2021'!S13*50%+'УТВЕРЖДЕНО 2021'!S14*50%+'УТВЕРЖДЕНО 2021'!S15*10%+'УТВЕРЖДЕНО 2021'!S26+'УТВЕРЖДЕНО 2021'!S25)/E86</f>
        <v>0.724748171425111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0.724748171425111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'!S20+'2021 ПОТРЕБНОСТЬ '!S23</f>
        <v>17455</v>
      </c>
      <c r="C93" s="129" t="n">
        <f aca="false">B93/D16</f>
        <v>145.458333333333</v>
      </c>
      <c r="D93" s="129" t="n">
        <f aca="false">('УТВЕРЖДЕНО 2021'!S20+'УТВЕРЖДЕНО 2021'!S23)/B93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'!S27</f>
        <v>4080</v>
      </c>
      <c r="C94" s="129" t="n">
        <f aca="false">B94/D16</f>
        <v>34</v>
      </c>
      <c r="D94" s="129" t="n">
        <f aca="false">'УТВЕРЖДЕНО 2021'!S27/B94</f>
        <v>0.711274509803922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'!S28</f>
        <v>2977830.75</v>
      </c>
      <c r="C95" s="129" t="n">
        <f aca="false">B95/D16</f>
        <v>24815.25625</v>
      </c>
      <c r="D95" s="129" t="n">
        <f aca="false">'УТВЕРЖДЕНО 2021'!S28/B95</f>
        <v>0.742587536245974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2999365.75</v>
      </c>
      <c r="C96" s="152" t="n">
        <f aca="false">SUM(C93:C95)</f>
        <v>24994.7145833333</v>
      </c>
      <c r="D96" s="152" t="n">
        <f aca="false">('УТВЕРЖДЕНО 2021'!S20+'УТВЕРЖДЕНО 2021'!S23+'УТВЕРЖДЕНО 2021'!S27+'УТВЕРЖДЕНО 2021'!S28)/B96</f>
        <v>0.742362947899902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0.742362947899902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'!S8</f>
        <v>5829883.75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ЧИСЛЕННОСТЬ!R23</f>
        <v>53</v>
      </c>
      <c r="C105" s="159" t="n">
        <f aca="false">B102/B108*B105</f>
        <v>2574865.32291667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ЧИСЛЕННОСТЬ!R66</f>
        <v>67</v>
      </c>
      <c r="C106" s="159" t="n">
        <f aca="false">B102/B108*B106</f>
        <v>3255018.42708333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ЧИСЛЕННОСТЬ!R109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120</v>
      </c>
      <c r="C108" s="132" t="n">
        <f aca="false">SUM(C105:C107)</f>
        <v>5829883.75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'!S9+'2021 ПОТРЕБНОСТЬ '!S10</f>
        <v>605640</v>
      </c>
      <c r="C114" s="163" t="n">
        <f aca="false">B114/$D$16</f>
        <v>5047</v>
      </c>
      <c r="D114" s="118" t="n">
        <f aca="false">('УТВЕРЖДЕНО 2021'!S9+'УТВЕРЖДЕНО 2021'!S10)/B114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'!S11</f>
        <v>182903</v>
      </c>
      <c r="C115" s="163" t="n">
        <f aca="false">B115/$D$16</f>
        <v>1524.19166666667</v>
      </c>
      <c r="D115" s="118" t="n">
        <f aca="false">'УТВЕРЖДЕНО 2021'!S11/'23'!B115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788543</v>
      </c>
      <c r="C116" s="159" t="n">
        <f aca="false">SUM(C114:C115)</f>
        <v>6571.19166666667</v>
      </c>
      <c r="D116" s="118" t="n">
        <f aca="false">('УТВЕРЖДЕНО 2021'!S9+'УТВЕРЖДЕНО 2021'!S10+'УТВЕРЖДЕНО 2021'!S11)/B116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227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ЧИСЛЕННОСТЬ!B27+ЧИСЛЕННОСТЬ!B70+ЧИСЛЕННОСТЬ!B113</f>
        <v>333</v>
      </c>
      <c r="B16" s="96" t="n">
        <f aca="false">ЧИСЛЕННОСТЬ!C27+ЧИСЛЕННОСТЬ!C70+ЧИСЛЕННОСТЬ!C113</f>
        <v>72</v>
      </c>
      <c r="C16" s="95" t="n">
        <f aca="false">ЧИСЛЕННОСТЬ!P27+ЧИСЛЕННОСТЬ!P70+ЧИСЛЕННОСТЬ!P113</f>
        <v>67</v>
      </c>
      <c r="D16" s="97" t="n">
        <f aca="false">ЧИСЛЕННОСТЬ!R27+ЧИСЛЕННОСТЬ!R70+ЧИСЛЕННОСТЬ!R113</f>
        <v>331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ГОССТАНДАРТ!D27</f>
        <v>13407721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D28/D16*ЧИСЛЕННОСТЬ!R27</f>
        <v>5832966.23564955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D28/D16*ЧИСЛЕННОСТЬ!R70</f>
        <v>7088674.24471299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D28/D16*ЧИСЛЕННОСТЬ!R113</f>
        <v>486080.519637462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13407721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ГОССТАНДАРТ!C27</f>
        <v>1012435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14420156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331</v>
      </c>
      <c r="C55" s="128" t="n">
        <f aca="false">F71</f>
        <v>3718.69335347432</v>
      </c>
      <c r="D55" s="128" t="n">
        <f aca="false">E71</f>
        <v>1230887.5</v>
      </c>
      <c r="E55" s="129" t="n">
        <f aca="false">G71</f>
        <v>0.694484264402718</v>
      </c>
      <c r="F55" s="129" t="n">
        <f aca="false">D55*E55</f>
        <v>854832</v>
      </c>
      <c r="G55" s="128" t="n">
        <f aca="false">F55/'31'!$D$16*ЧИСЛЕННОСТЬ!$R$27</f>
        <v>371890.658610272</v>
      </c>
      <c r="H55" s="128" t="n">
        <f aca="false">F55/$D$16*ЧИСЛЕННОСТЬ!$R$70</f>
        <v>451950.453172206</v>
      </c>
      <c r="I55" s="128" t="n">
        <f aca="false">F55/$D$16*ЧИСЛЕННОСТЬ!$R$113</f>
        <v>30990.8882175227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331</v>
      </c>
      <c r="C56" s="128" t="n">
        <f aca="false">F86</f>
        <v>5313.2583081571</v>
      </c>
      <c r="D56" s="128" t="n">
        <f aca="false">E86</f>
        <v>1758688.5</v>
      </c>
      <c r="E56" s="129" t="n">
        <f aca="false">G86</f>
        <v>0.636079669594701</v>
      </c>
      <c r="F56" s="129" t="n">
        <f aca="false">D56*E56</f>
        <v>1118666</v>
      </c>
      <c r="G56" s="128" t="n">
        <f aca="false">F56/'31'!$D$16*ЧИСЛЕННОСТЬ!$R$27</f>
        <v>486670.404833837</v>
      </c>
      <c r="H56" s="128" t="n">
        <f aca="false">F56/$D$16*ЧИСЛЕННОСТЬ!$R$70</f>
        <v>591439.728096677</v>
      </c>
      <c r="I56" s="128" t="n">
        <f aca="false">F56/$D$16*ЧИСЛЕННОСТЬ!$R$113</f>
        <v>40555.8670694864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331</v>
      </c>
      <c r="C57" s="128" t="n">
        <f aca="false">C96</f>
        <v>126.7583081571</v>
      </c>
      <c r="D57" s="128" t="n">
        <f aca="false">B96</f>
        <v>41957</v>
      </c>
      <c r="E57" s="129" t="n">
        <f aca="false">D96</f>
        <v>0.711299663941655</v>
      </c>
      <c r="F57" s="129" t="n">
        <f aca="false">D57*E57</f>
        <v>29844</v>
      </c>
      <c r="G57" s="128" t="n">
        <f aca="false">F57/'31'!$D$16*ЧИСЛЕННОСТЬ!$R$27</f>
        <v>12983.4924471299</v>
      </c>
      <c r="H57" s="128" t="n">
        <f aca="false">F57/$D$16*ЧИСЛЕННОСТЬ!$R$70</f>
        <v>15778.5498489426</v>
      </c>
      <c r="I57" s="128" t="n">
        <f aca="false">F57/$D$16*ЧИСЛЕННОСТЬ!$R$113</f>
        <v>1081.95770392749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331</v>
      </c>
      <c r="C58" s="128" t="n">
        <f aca="false">C116</f>
        <v>272.262839879154</v>
      </c>
      <c r="D58" s="128" t="n">
        <f aca="false">B116</f>
        <v>90119</v>
      </c>
      <c r="E58" s="129" t="n">
        <f aca="false">D116</f>
        <v>1</v>
      </c>
      <c r="F58" s="129" t="n">
        <f aca="false">D58*E58</f>
        <v>90119</v>
      </c>
      <c r="G58" s="128" t="n">
        <f aca="false">F58/'31'!$D$16*ЧИСЛЕННОСТЬ!$R$27</f>
        <v>39205.8489425982</v>
      </c>
      <c r="H58" s="128" t="n">
        <f aca="false">F58/$D$16*ЧИСЛЕННОСТЬ!$R$70</f>
        <v>47645.996978852</v>
      </c>
      <c r="I58" s="128" t="n">
        <f aca="false">F58/$D$16*ЧИСЛЕННОСТЬ!$R$113</f>
        <v>3267.15407854985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9430.97280966767</v>
      </c>
      <c r="D59" s="132" t="n">
        <f aca="false">SUM(D55:D58)</f>
        <v>3121652</v>
      </c>
      <c r="E59" s="133" t="n">
        <f aca="false">F59/D59</f>
        <v>0.670626001873367</v>
      </c>
      <c r="F59" s="133" t="n">
        <f aca="false">SUM(F55:F58)</f>
        <v>2093461</v>
      </c>
      <c r="G59" s="164" t="n">
        <f aca="false">SUM(G55:G58)</f>
        <v>910750.404833837</v>
      </c>
      <c r="H59" s="164" t="n">
        <f aca="false">SUM(H55:H58)</f>
        <v>1106814.72809668</v>
      </c>
      <c r="I59" s="164" t="n">
        <f aca="false">SUM(I55:I58)</f>
        <v>75895.8670694864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'!W8</f>
        <v>3121652</v>
      </c>
      <c r="E60" s="137"/>
      <c r="F60" s="137" t="n">
        <f aca="false">'УТВЕРЖДЕНО 2021'!W8</f>
        <v>2093461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0.670626001873367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185.3*50%</f>
        <v>92.65</v>
      </c>
      <c r="D67" s="129" t="n">
        <f aca="false">E67/C67</f>
        <v>8515.1160280626</v>
      </c>
      <c r="E67" s="143" t="n">
        <f aca="false">'2021 ПОТРЕБНОСТЬ '!W13*50%</f>
        <v>788925.5</v>
      </c>
      <c r="F67" s="129" t="n">
        <f aca="false">E67/D16</f>
        <v>2383.46072507553</v>
      </c>
      <c r="G67" s="129" t="n">
        <f aca="false">'УТВЕРЖДЕНО 2021'!W13*50%/E67</f>
        <v>0.523332050998478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5866*50%</f>
        <v>2933</v>
      </c>
      <c r="D68" s="129" t="n">
        <f aca="false">E68/C68</f>
        <v>5.49778383907262</v>
      </c>
      <c r="E68" s="143" t="n">
        <f aca="false">'2021 ПОТРЕБНОСТЬ '!W14*50%</f>
        <v>16125</v>
      </c>
      <c r="F68" s="129" t="n">
        <f aca="false">E68/D16</f>
        <v>48.7160120845921</v>
      </c>
      <c r="G68" s="129" t="n">
        <f aca="false">'УТВЕРЖДЕНО 2021'!W14*50%/E68</f>
        <v>1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29080*90%</f>
        <v>26172</v>
      </c>
      <c r="D69" s="129" t="n">
        <f aca="false">E69/C69</f>
        <v>13.5147867950481</v>
      </c>
      <c r="E69" s="143" t="n">
        <f aca="false">'2021 ПОТРЕБНОСТЬ '!W15*90%</f>
        <v>353709</v>
      </c>
      <c r="F69" s="129" t="n">
        <f aca="false">E69/D16</f>
        <v>1068.60725075529</v>
      </c>
      <c r="G69" s="129" t="n">
        <f aca="false">'УТВЕРЖДЕНО 2021'!W15*90%/E69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1203*100%</f>
        <v>1203</v>
      </c>
      <c r="D70" s="129" t="n">
        <f aca="false">E70/C70</f>
        <v>59.9567747298421</v>
      </c>
      <c r="E70" s="143" t="n">
        <f aca="false">'2021 ПОТРЕБНОСТЬ '!W16*100%</f>
        <v>72128</v>
      </c>
      <c r="F70" s="129" t="n">
        <f aca="false">E70/D16</f>
        <v>217.909365558912</v>
      </c>
      <c r="G70" s="129" t="n">
        <f aca="false">'УТВЕРЖДЕНО 2021'!W16*100%/E70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1230887.5</v>
      </c>
      <c r="F71" s="133" t="n">
        <f aca="false">SUM(F67:F70)</f>
        <v>3718.69335347432</v>
      </c>
      <c r="G71" s="133" t="n">
        <f aca="false">('УТВЕРЖДЕНО 2021'!W13*50%+'УТВЕРЖДЕНО 2021'!W14*50%+'УТВЕРЖДЕНО 2021'!W15*90%+'УТВЕРЖДЕНО 2021'!W16*100%)/E71</f>
        <v>0.694484264402718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0.694484264402718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'!W18</f>
        <v>83096</v>
      </c>
      <c r="F78" s="129" t="n">
        <f aca="false">E78/D16</f>
        <v>251.045317220544</v>
      </c>
      <c r="G78" s="129" t="n">
        <f aca="false">'УТВЕРЖДЕНО 2021'!W18/E78</f>
        <v>0.711297776066237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'!W22</f>
        <v>747360</v>
      </c>
      <c r="F79" s="129" t="n">
        <f aca="false">E79/$D$16</f>
        <v>2257.88519637462</v>
      </c>
      <c r="G79" s="129" t="n">
        <f aca="false">'УТВЕРЖДЕНО 2021'!W22/E79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'!W19</f>
        <v>59789</v>
      </c>
      <c r="F80" s="129" t="n">
        <f aca="false">E80/$D$16</f>
        <v>180.631419939577</v>
      </c>
      <c r="G80" s="129" t="n">
        <f aca="false">'УТВЕРЖДЕНО 2021'!W19/'31'!E80</f>
        <v>0.711301409958354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185.3*50%</f>
        <v>92.65</v>
      </c>
      <c r="D81" s="129" t="n">
        <f aca="false">E81/C81</f>
        <v>8515.1160280626</v>
      </c>
      <c r="E81" s="143" t="n">
        <f aca="false">'2021 ПОТРЕБНОСТЬ '!W13*50%</f>
        <v>788925.5</v>
      </c>
      <c r="F81" s="129" t="n">
        <f aca="false">E81/D16</f>
        <v>2383.46072507553</v>
      </c>
      <c r="G81" s="129" t="n">
        <f aca="false">('УТВЕРЖДЕНО 2021'!W13*50%/E81)</f>
        <v>0.523332050998478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5866*50%</f>
        <v>2933</v>
      </c>
      <c r="D82" s="129" t="n">
        <f aca="false">E82/C82</f>
        <v>5.49778383907262</v>
      </c>
      <c r="E82" s="143" t="n">
        <f aca="false">'2021 ПОТРЕБНОСТЬ '!W14*50%</f>
        <v>16125</v>
      </c>
      <c r="F82" s="129" t="n">
        <f aca="false">E82/D16</f>
        <v>48.7160120845921</v>
      </c>
      <c r="G82" s="129" t="n">
        <f aca="false">('УТВЕРЖДЕНО 2021'!W14*50%/E82)</f>
        <v>1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29080*10%</f>
        <v>2908</v>
      </c>
      <c r="D83" s="129" t="n">
        <f aca="false">E83/C83</f>
        <v>13.5147867950481</v>
      </c>
      <c r="E83" s="143" t="n">
        <f aca="false">'2021 ПОТРЕБНОСТЬ '!W15*10%</f>
        <v>39301</v>
      </c>
      <c r="F83" s="129" t="n">
        <f aca="false">E83/D16</f>
        <v>118.73413897281</v>
      </c>
      <c r="G83" s="129" t="n">
        <f aca="false">('УТВЕРЖДЕНО 2021'!W15*10%)/E83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'!W26</f>
        <v>13308</v>
      </c>
      <c r="F84" s="129" t="n">
        <f aca="false">E84/D16</f>
        <v>40.2054380664653</v>
      </c>
      <c r="G84" s="129" t="n">
        <f aca="false">('УТВЕРЖДЕНО 2021'!W26/E84)</f>
        <v>0.711301472798317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'!W25</f>
        <v>10784</v>
      </c>
      <c r="F85" s="129" t="n">
        <f aca="false">E85/D16</f>
        <v>32.5800604229607</v>
      </c>
      <c r="G85" s="129" t="n">
        <f aca="false">('УТВЕРЖДЕНО 2021'!W25/E85)</f>
        <v>0.711331602373887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1758688.5</v>
      </c>
      <c r="F86" s="133" t="n">
        <f aca="false">SUM(F78:F85)</f>
        <v>5313.2583081571</v>
      </c>
      <c r="G86" s="133" t="n">
        <f aca="false">('УТВЕРЖДЕНО 2021'!W18+'УТВЕРЖДЕНО 2021'!W22+'УТВЕРЖДЕНО 2021'!W19+'УТВЕРЖДЕНО 2021'!W13*50%+'УТВЕРЖДЕНО 2021'!W14*50%+'УТВЕРЖДЕНО 2021'!W15*10%+'УТВЕРЖДЕНО 2021'!W26+'УТВЕРЖДЕНО 2021'!W25)/E86</f>
        <v>0.636079669594701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0.636079669594701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'!W20+'2021 ПОТРЕБНОСТЬ '!W23</f>
        <v>36139</v>
      </c>
      <c r="C93" s="129" t="n">
        <f aca="false">B93/D16</f>
        <v>109.181268882175</v>
      </c>
      <c r="D93" s="129" t="n">
        <f aca="false">('УТВЕРЖДЕНО 2021'!W20+'УТВЕРЖДЕНО 2021'!W23)/B93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'!W27</f>
        <v>5818</v>
      </c>
      <c r="C94" s="129" t="n">
        <f aca="false">B94/D16</f>
        <v>17.5770392749245</v>
      </c>
      <c r="D94" s="129" t="n">
        <f aca="false">'УТВЕРЖДЕНО 2021'!W27/B94</f>
        <v>0.711240976280509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'!W28</f>
        <v>0</v>
      </c>
      <c r="C95" s="129" t="n">
        <f aca="false">B95/D16</f>
        <v>0</v>
      </c>
      <c r="D95" s="129" t="e">
        <f aca="false">'УТВЕРЖДЕНО 2021'!W28/B95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41957</v>
      </c>
      <c r="C96" s="152" t="n">
        <f aca="false">SUM(C93:C95)</f>
        <v>126.7583081571</v>
      </c>
      <c r="D96" s="152" t="n">
        <f aca="false">('УТВЕРЖДЕНО 2021'!W20+'УТВЕРЖДЕНО 2021'!W23+'УТВЕРЖДЕНО 2021'!W27+'УТВЕРЖДЕНО 2021'!W28)/B96</f>
        <v>0.711299663941655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0.711299663941655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'!W8</f>
        <v>3121652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ЧИСЛЕННОСТЬ!R27</f>
        <v>144</v>
      </c>
      <c r="C105" s="159" t="n">
        <f aca="false">B102/B108*B105</f>
        <v>1358060.08459214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ЧИСЛЕННОСТЬ!R70</f>
        <v>175</v>
      </c>
      <c r="C106" s="159" t="n">
        <f aca="false">B102/B108*B106</f>
        <v>1650420.24169184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ЧИСЛЕННОСТЬ!R113</f>
        <v>12</v>
      </c>
      <c r="C107" s="159" t="n">
        <f aca="false">B102/B108*B107</f>
        <v>113171.673716012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331</v>
      </c>
      <c r="C108" s="132" t="n">
        <f aca="false">SUM(C105:C107)</f>
        <v>3121652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'!W9+'2021 ПОТРЕБНОСТЬ '!W10</f>
        <v>69216</v>
      </c>
      <c r="C114" s="163" t="n">
        <f aca="false">B114/$D$16</f>
        <v>209.111782477341</v>
      </c>
      <c r="D114" s="118" t="n">
        <f aca="false">('УТВЕРЖДЕНО 2021'!W9+'УТВЕРЖДЕНО 2021'!W10)/B114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'!W11</f>
        <v>20903</v>
      </c>
      <c r="C115" s="163" t="n">
        <f aca="false">B115/$D$16</f>
        <v>63.1510574018127</v>
      </c>
      <c r="D115" s="118" t="n">
        <f aca="false">'УТВЕРЖДЕНО 2021'!W11/'31'!B115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90119</v>
      </c>
      <c r="C116" s="159" t="n">
        <f aca="false">SUM(C114:C115)</f>
        <v>272.262839879154</v>
      </c>
      <c r="D116" s="118" t="n">
        <f aca="false">('УТВЕРЖДЕНО 2021'!W9+'УТВЕРЖДЕНО 2021'!W10+'УТВЕРЖДЕНО 2021'!W11)/B116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2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228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ЧИСЛЕННОСТЬ!B30+ЧИСЛЕННОСТЬ!B73+ЧИСЛЕННОСТЬ!B116</f>
        <v>564</v>
      </c>
      <c r="B16" s="96" t="n">
        <f aca="false">ЧИСЛЕННОСТЬ!C30+ЧИСЛЕННОСТЬ!C73+ЧИСЛЕННОСТЬ!C116</f>
        <v>121</v>
      </c>
      <c r="C16" s="95" t="n">
        <f aca="false">ЧИСЛЕННОСТЬ!P30+ЧИСЛЕННОСТЬ!P73+ЧИСЛЕННОСТЬ!P116</f>
        <v>145</v>
      </c>
      <c r="D16" s="97" t="n">
        <f aca="false">ЧИСЛЕННОСТЬ!R30+ЧИСЛЕННОСТЬ!R73+ЧИСЛЕННОСТЬ!R116</f>
        <v>573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ГОССТАНДАРТ!D30</f>
        <v>20946567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D28/D16*ЧИСЛЕННОСТЬ!R30</f>
        <v>9285214.69109948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D28/D16*ЧИСЛЕННОСТЬ!R73</f>
        <v>10747453.2251309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D28/D16*ЧИСЛЕННОСТЬ!R116</f>
        <v>913899.083769634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20946567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ГОССТАНДАРТ!C30</f>
        <v>1879567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22826134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573</v>
      </c>
      <c r="C55" s="128" t="n">
        <f aca="false">F71</f>
        <v>3617.83420593368</v>
      </c>
      <c r="D55" s="128" t="n">
        <f aca="false">E71</f>
        <v>2073019</v>
      </c>
      <c r="E55" s="129" t="n">
        <f aca="false">G71</f>
        <v>0.65734949848506</v>
      </c>
      <c r="F55" s="129" t="n">
        <f aca="false">D55*E55</f>
        <v>1362698</v>
      </c>
      <c r="G55" s="128" t="n">
        <f aca="false">F55/'41'!$D$16*ЧИСЛЕННОСТЬ!$R$30</f>
        <v>604058.101221641</v>
      </c>
      <c r="H55" s="128" t="n">
        <f aca="false">F55/$D$16*ЧИСЛЕННОСТЬ!$R$73</f>
        <v>699185.361256544</v>
      </c>
      <c r="I55" s="128" t="n">
        <f aca="false">F55/$D$16*ЧИСЛЕННОСТЬ!$R$116</f>
        <v>59454.537521815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573</v>
      </c>
      <c r="C56" s="128" t="n">
        <f aca="false">F86</f>
        <v>4587.22687609075</v>
      </c>
      <c r="D56" s="128" t="n">
        <f aca="false">E86</f>
        <v>2628481</v>
      </c>
      <c r="E56" s="129" t="n">
        <f aca="false">G86</f>
        <v>0.608200706035159</v>
      </c>
      <c r="F56" s="129" t="n">
        <f aca="false">D56*E56</f>
        <v>1598644</v>
      </c>
      <c r="G56" s="128" t="n">
        <f aca="false">F56/'41'!$D$16*ЧИСЛЕННОСТЬ!$R$30</f>
        <v>708648.47469459</v>
      </c>
      <c r="H56" s="128" t="n">
        <f aca="false">F56/$D$16*ЧИСЛЕННОСТЬ!$R$73</f>
        <v>820246.659685864</v>
      </c>
      <c r="I56" s="128" t="n">
        <f aca="false">F56/$D$16*ЧИСЛЕННОСТЬ!$R$116</f>
        <v>69748.8656195462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573</v>
      </c>
      <c r="C57" s="128" t="n">
        <f aca="false">C96</f>
        <v>100.003490401396</v>
      </c>
      <c r="D57" s="128" t="n">
        <f aca="false">B96</f>
        <v>57302</v>
      </c>
      <c r="E57" s="129" t="n">
        <f aca="false">D96</f>
        <v>0.711301525252173</v>
      </c>
      <c r="F57" s="129" t="n">
        <f aca="false">D57*E57</f>
        <v>40759</v>
      </c>
      <c r="G57" s="128" t="n">
        <f aca="false">F57/'41'!$D$16*ЧИСЛЕННОСТЬ!$R$30</f>
        <v>18067.6893542757</v>
      </c>
      <c r="H57" s="128" t="n">
        <f aca="false">F57/$D$16*ЧИСЛЕННОСТЬ!$R$73</f>
        <v>20912.9947643979</v>
      </c>
      <c r="I57" s="128" t="n">
        <f aca="false">F57/$D$16*ЧИСЛЕННОСТЬ!$R$116</f>
        <v>1778.31588132635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573</v>
      </c>
      <c r="C58" s="128" t="n">
        <f aca="false">C116</f>
        <v>393.190226876091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F58/'41'!$D$16*ЧИСЛЕННОСТЬ!$R$30</f>
        <v>99870.3176265271</v>
      </c>
      <c r="H58" s="128" t="n">
        <f aca="false">F58/$D$16*ЧИСЛЕННОСТЬ!$R$73</f>
        <v>115597.926701571</v>
      </c>
      <c r="I58" s="128" t="n">
        <f aca="false">F58/$D$16*ЧИСЛЕННОСТЬ!$R$116</f>
        <v>9829.75567190227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8698.25479930192</v>
      </c>
      <c r="D59" s="132" t="n">
        <f aca="false">SUM(D55:D58)</f>
        <v>4984100</v>
      </c>
      <c r="E59" s="133" t="n">
        <f aca="false">F59/D59</f>
        <v>0.64753897393712</v>
      </c>
      <c r="F59" s="133" t="n">
        <f aca="false">SUM(F55:F58)</f>
        <v>3227399</v>
      </c>
      <c r="G59" s="164" t="n">
        <f aca="false">SUM(G55:G58)</f>
        <v>1430644.58289703</v>
      </c>
      <c r="H59" s="164" t="n">
        <f aca="false">SUM(H55:H58)</f>
        <v>1655942.94240838</v>
      </c>
      <c r="I59" s="164" t="n">
        <f aca="false">SUM(I55:I58)</f>
        <v>140811.47469459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'!Z8</f>
        <v>4984100</v>
      </c>
      <c r="E60" s="137"/>
      <c r="F60" s="137" t="n">
        <f aca="false">'УТВЕРЖДЕНО 2021'!Z8</f>
        <v>3227399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0.64753897393712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342.32*50%</f>
        <v>171.16</v>
      </c>
      <c r="D67" s="129" t="n">
        <f aca="false">E67/C67</f>
        <v>8515.16709511568</v>
      </c>
      <c r="E67" s="143" t="n">
        <f aca="false">'2021 ПОТРЕБНОСТЬ '!Z13*50%</f>
        <v>1457456</v>
      </c>
      <c r="F67" s="129" t="n">
        <f aca="false">E67/D16</f>
        <v>2543.55322862129</v>
      </c>
      <c r="G67" s="129" t="n">
        <f aca="false">'УТВЕРЖДЕНО 2021'!Z13*50%/E67</f>
        <v>0.512629540788881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'!Z14*50%</f>
        <v>0</v>
      </c>
      <c r="F68" s="129" t="n">
        <f aca="false">E68/D16</f>
        <v>0</v>
      </c>
      <c r="G68" s="129" t="e">
        <f aca="false">'УТВЕРЖДЕНО 2021'!Z14*50%/E68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56510*90%</f>
        <v>50859</v>
      </c>
      <c r="D69" s="129" t="n">
        <f aca="false">E69/C69</f>
        <v>11.3744470005309</v>
      </c>
      <c r="E69" s="143" t="n">
        <f aca="false">'2021 ПОТРЕБНОСТЬ '!Z15*90%</f>
        <v>578493</v>
      </c>
      <c r="F69" s="129" t="n">
        <f aca="false">E69/D16</f>
        <v>1009.58638743456</v>
      </c>
      <c r="G69" s="129" t="n">
        <f aca="false">'УТВЕРЖДЕНО 2021'!Z15*90%/E69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930*100%</f>
        <v>930</v>
      </c>
      <c r="D70" s="129" t="n">
        <f aca="false">E70/C70</f>
        <v>39.8602150537634</v>
      </c>
      <c r="E70" s="143" t="n">
        <f aca="false">'2021 ПОТРЕБНОСТЬ '!Z16*100%</f>
        <v>37070</v>
      </c>
      <c r="F70" s="129" t="n">
        <f aca="false">E70/D16</f>
        <v>64.694589877836</v>
      </c>
      <c r="G70" s="129" t="n">
        <f aca="false">'УТВЕРЖДЕНО 2021'!Z16*100%/E70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2073019</v>
      </c>
      <c r="F71" s="133" t="n">
        <f aca="false">SUM(F67:F70)</f>
        <v>3617.83420593368</v>
      </c>
      <c r="G71" s="133" t="n">
        <f aca="false">('УТВЕРЖДЕНО 2021'!Z13*50%+'УТВЕРЖДЕНО 2021'!Z14*50%+'УТВЕРЖДЕНО 2021'!Z15*90%+'УТВЕРЖДЕНО 2021'!Z16*100%)/E71</f>
        <v>0.65734949848506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0.65734949848506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'!Z18</f>
        <v>194590</v>
      </c>
      <c r="F78" s="129" t="n">
        <f aca="false">E78/D16</f>
        <v>339.598603839442</v>
      </c>
      <c r="G78" s="129" t="n">
        <f aca="false">'УТВЕРЖДЕНО 2021'!Z18/E78</f>
        <v>0.71130068348836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'!Z22</f>
        <v>825210</v>
      </c>
      <c r="F79" s="129" t="n">
        <f aca="false">E79/$D$16</f>
        <v>1440.15706806283</v>
      </c>
      <c r="G79" s="129" t="n">
        <f aca="false">'УТВЕРЖДЕНО 2021'!Z22/E79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'!Z19</f>
        <v>62280</v>
      </c>
      <c r="F80" s="129" t="n">
        <f aca="false">E80/$D$16</f>
        <v>108.69109947644</v>
      </c>
      <c r="G80" s="129" t="n">
        <f aca="false">'УТВЕРЖДЕНО 2021'!Z19/'41'!E80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342.32*50%</f>
        <v>171.16</v>
      </c>
      <c r="D81" s="129" t="n">
        <f aca="false">E81/C81</f>
        <v>8515.16709511568</v>
      </c>
      <c r="E81" s="143" t="n">
        <f aca="false">'2021 ПОТРЕБНОСТЬ '!Z13*50%</f>
        <v>1457456</v>
      </c>
      <c r="F81" s="129" t="n">
        <f aca="false">E81/D16</f>
        <v>2543.55322862129</v>
      </c>
      <c r="G81" s="129" t="n">
        <f aca="false">('УТВЕРЖДЕНО 2021'!Z13*50%/E81)</f>
        <v>0.512629540788881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'!Z14*50%</f>
        <v>0</v>
      </c>
      <c r="F82" s="129" t="n">
        <f aca="false">E82/D16</f>
        <v>0</v>
      </c>
      <c r="G82" s="129" t="e">
        <f aca="false">('УТВЕРЖДЕНО 2021'!Z14*50%/E82)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56510*10%</f>
        <v>5651</v>
      </c>
      <c r="D83" s="129" t="n">
        <f aca="false">E83/C83</f>
        <v>11.3744470005309</v>
      </c>
      <c r="E83" s="143" t="n">
        <f aca="false">'2021 ПОТРЕБНОСТЬ '!Z15*10%</f>
        <v>64277</v>
      </c>
      <c r="F83" s="129" t="n">
        <f aca="false">E83/D16</f>
        <v>112.176265270506</v>
      </c>
      <c r="G83" s="129" t="n">
        <f aca="false">('УТВЕРЖДЕНО 2021'!Z15*10%)/E83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'!Z26</f>
        <v>24668</v>
      </c>
      <c r="F84" s="129" t="n">
        <f aca="false">E84/D16</f>
        <v>43.0506108202443</v>
      </c>
      <c r="G84" s="129" t="n">
        <f aca="false">('УТВЕРЖДЕНО 2021'!Z26/E84)</f>
        <v>0.711285876439111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'!Z25</f>
        <v>0</v>
      </c>
      <c r="F85" s="129" t="n">
        <f aca="false">E85/D16</f>
        <v>0</v>
      </c>
      <c r="G85" s="129" t="e">
        <f aca="false">('УТВЕРЖДЕНО 2021'!Z25/E85)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2628481</v>
      </c>
      <c r="F86" s="133" t="n">
        <f aca="false">SUM(F78:F85)</f>
        <v>4587.22687609075</v>
      </c>
      <c r="G86" s="133" t="n">
        <f aca="false">('УТВЕРЖДЕНО 2021'!Z18+'УТВЕРЖДЕНО 2021'!Z22+'УТВЕРЖДЕНО 2021'!Z19+'УТВЕРЖДЕНО 2021'!Z13*50%+'УТВЕРЖДЕНО 2021'!Z14*50%+'УТВЕРЖДЕНО 2021'!Z15*10%+'УТВЕРЖДЕНО 2021'!Z26+'УТВЕРЖДЕНО 2021'!Z25)/E86</f>
        <v>0.608200706035159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0.608200706035159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'!Z20+'2021 ПОТРЕБНОСТЬ '!Z23</f>
        <v>54823</v>
      </c>
      <c r="C93" s="129" t="n">
        <f aca="false">B93/D16</f>
        <v>95.6771378708551</v>
      </c>
      <c r="D93" s="129" t="n">
        <f aca="false">('УТВЕРЖДЕНО 2021'!Z20+'УТВЕРЖДЕНО 2021'!Z23)/B93</f>
        <v>0.711307298031848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'!Z27</f>
        <v>2479</v>
      </c>
      <c r="C94" s="129" t="n">
        <f aca="false">B94/D16</f>
        <v>4.32635253054101</v>
      </c>
      <c r="D94" s="129" t="n">
        <f aca="false">'УТВЕРЖДЕНО 2021'!Z27/B94</f>
        <v>0.711173860427592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'!Z28</f>
        <v>0</v>
      </c>
      <c r="C95" s="129" t="n">
        <f aca="false">B95/D16</f>
        <v>0</v>
      </c>
      <c r="D95" s="129" t="e">
        <f aca="false">'УТВЕРЖДЕНО 2021'!Z28/B95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57302</v>
      </c>
      <c r="C96" s="152" t="n">
        <f aca="false">SUM(C93:C95)</f>
        <v>100.003490401396</v>
      </c>
      <c r="D96" s="152" t="n">
        <f aca="false">('УТВЕРЖДЕНО 2021'!Z20+'УТВЕРЖДЕНО 2021'!Z23+'УТВЕРЖДЕНО 2021'!Z27+'УТВЕРЖДЕНО 2021'!Z28)/B96</f>
        <v>0.711301525252173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0.711301525252173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'!Z8</f>
        <v>4984100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ЧИСЛЕННОСТЬ!R30</f>
        <v>254</v>
      </c>
      <c r="C105" s="159" t="n">
        <f aca="false">B102/B108*B105</f>
        <v>2209356.71902269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ЧИСЛЕННОСТЬ!R73</f>
        <v>294</v>
      </c>
      <c r="C106" s="159" t="n">
        <f aca="false">B102/B108*B106</f>
        <v>2557286.91099476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ЧИСЛЕННОСТЬ!R116</f>
        <v>25</v>
      </c>
      <c r="C107" s="159" t="n">
        <f aca="false">B102/B108*B107</f>
        <v>217456.369982548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573</v>
      </c>
      <c r="C108" s="132" t="n">
        <f aca="false">SUM(C105:C107)</f>
        <v>4984100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'!Z9+'2021 ПОТРЕБНОСТЬ '!Z10</f>
        <v>173040</v>
      </c>
      <c r="C114" s="163" t="n">
        <f aca="false">B114/$D$16</f>
        <v>301.989528795812</v>
      </c>
      <c r="D114" s="118" t="n">
        <f aca="false">('УТВЕРЖДЕНО 2021'!Z9+'УТВЕРЖДЕНО 2021'!Z10)/B114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'!Z11</f>
        <v>52258</v>
      </c>
      <c r="C115" s="163" t="n">
        <f aca="false">B115/$D$16</f>
        <v>91.2006980802792</v>
      </c>
      <c r="D115" s="118" t="n">
        <f aca="false">'УТВЕРЖДЕНО 2021'!Z11/'41'!B115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393.190226876091</v>
      </c>
      <c r="D116" s="118" t="n">
        <f aca="false">('УТВЕРЖДЕНО 2021'!Z9+'УТВЕРЖДЕНО 2021'!Z10+'УТВЕРЖДЕНО 2021'!Z11)/B116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229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ЧИСЛЕННОСТЬ!B31+ЧИСЛЕННОСТЬ!B74+ЧИСЛЕННОСТЬ!B117</f>
        <v>520</v>
      </c>
      <c r="B16" s="96" t="n">
        <f aca="false">ЧИСЛЕННОСТЬ!C31+ЧИСЛЕННОСТЬ!C74+ЧИСЛЕННОСТЬ!C117</f>
        <v>114</v>
      </c>
      <c r="C16" s="95" t="n">
        <f aca="false">ЧИСЛЕННОСТЬ!P31+ЧИСЛЕННОСТЬ!P74+ЧИСЛЕННОСТЬ!P117</f>
        <v>123</v>
      </c>
      <c r="D16" s="97" t="n">
        <f aca="false">ЧИСЛЕННОСТЬ!R31+ЧИСЛЕННОСТЬ!R74+ЧИСЛЕННОСТЬ!R117</f>
        <v>523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ГОССТАНДАРТ!D31</f>
        <v>19145266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D28/D16*ЧИСЛЕННОСТЬ!R31</f>
        <v>8675770.63479924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D28/D16*ЧИСЛЕННОСТЬ!R74</f>
        <v>10103429.0936902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D28/D16*ЧИСЛЕННОСТЬ!R117</f>
        <v>366066.271510516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19145266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ГОССТАНДАРТ!C31</f>
        <v>1654582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20799848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523</v>
      </c>
      <c r="C55" s="128" t="n">
        <f aca="false">F71</f>
        <v>2166.61185468451</v>
      </c>
      <c r="D55" s="128" t="n">
        <f aca="false">E71</f>
        <v>1133138</v>
      </c>
      <c r="E55" s="129" t="n">
        <f aca="false">G71</f>
        <v>0.881425739848103</v>
      </c>
      <c r="F55" s="129" t="n">
        <f aca="false">D55*E55</f>
        <v>998777</v>
      </c>
      <c r="G55" s="128" t="n">
        <f aca="false">F55/'44'!$D$16*ЧИСЛЕННОСТЬ!$R$31</f>
        <v>452600.667304015</v>
      </c>
      <c r="H55" s="128" t="n">
        <f aca="false">F55/$D$16*ЧИСЛЕННОСТЬ!$R$74</f>
        <v>527079.258126195</v>
      </c>
      <c r="I55" s="128" t="n">
        <f aca="false">F55/$D$16*ЧИСЛЕННОСТЬ!$R$117</f>
        <v>19097.0745697897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523</v>
      </c>
      <c r="C56" s="128" t="n">
        <f aca="false">F86</f>
        <v>4451.22179732314</v>
      </c>
      <c r="D56" s="128" t="n">
        <f aca="false">E86</f>
        <v>2327989</v>
      </c>
      <c r="E56" s="129" t="n">
        <f aca="false">G86</f>
        <v>0.70097281387498</v>
      </c>
      <c r="F56" s="129" t="n">
        <f aca="false">D56*E56</f>
        <v>1631857</v>
      </c>
      <c r="G56" s="128" t="n">
        <f aca="false">F56/'44'!$D$16*ЧИСЛЕННОСТЬ!$R$31</f>
        <v>739483.956022945</v>
      </c>
      <c r="H56" s="128" t="n">
        <f aca="false">F56/$D$16*ЧИСЛЕННОСТЬ!$R$74</f>
        <v>861171.189292543</v>
      </c>
      <c r="I56" s="128" t="n">
        <f aca="false">F56/$D$16*ЧИСЛЕННОСТЬ!$R$117</f>
        <v>31201.8546845124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523</v>
      </c>
      <c r="C57" s="128" t="n">
        <f aca="false">C96</f>
        <v>79.5487571701721</v>
      </c>
      <c r="D57" s="128" t="n">
        <f aca="false">B96</f>
        <v>41604</v>
      </c>
      <c r="E57" s="129" t="n">
        <f aca="false">D96</f>
        <v>0.711301797904048</v>
      </c>
      <c r="F57" s="129" t="n">
        <f aca="false">D57*E57</f>
        <v>29593</v>
      </c>
      <c r="G57" s="128" t="n">
        <f aca="false">F57/'44'!$D$16*ЧИСЛЕННОСТЬ!$R$31</f>
        <v>13410.2122370937</v>
      </c>
      <c r="H57" s="128" t="n">
        <f aca="false">F57/$D$16*ЧИСЛЕННОСТЬ!$R$74</f>
        <v>15616.9560229446</v>
      </c>
      <c r="I57" s="128" t="n">
        <f aca="false">F57/$D$16*ЧИСЛЕННОСТЬ!$R$117</f>
        <v>565.831739961759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523</v>
      </c>
      <c r="C58" s="128" t="n">
        <f aca="false">C116</f>
        <v>430.780114722753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F58/'44'!$D$16*ЧИСЛЕННОСТЬ!$R$31</f>
        <v>102094.887189293</v>
      </c>
      <c r="H58" s="128" t="n">
        <f aca="false">F58/$D$16*ЧИСЛЕННОСТЬ!$R$74</f>
        <v>118895.31166348</v>
      </c>
      <c r="I58" s="128" t="n">
        <f aca="false">F58/$D$16*ЧИСЛЕННОСТЬ!$R$117</f>
        <v>4307.80114722753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7128.16252390057</v>
      </c>
      <c r="D59" s="132" t="n">
        <f aca="false">SUM(D55:D58)</f>
        <v>3728029</v>
      </c>
      <c r="E59" s="133" t="n">
        <f aca="false">F59/D59</f>
        <v>0.774008195751696</v>
      </c>
      <c r="F59" s="133" t="n">
        <f aca="false">SUM(F55:F58)</f>
        <v>2885525</v>
      </c>
      <c r="G59" s="164" t="n">
        <f aca="false">SUM(G55:G58)</f>
        <v>1307589.72275335</v>
      </c>
      <c r="H59" s="164" t="n">
        <f aca="false">SUM(H55:H58)</f>
        <v>1522762.71510516</v>
      </c>
      <c r="I59" s="164" t="n">
        <f aca="false">SUM(I55:I58)</f>
        <v>55172.5621414914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'!AA8</f>
        <v>3728029</v>
      </c>
      <c r="E60" s="137"/>
      <c r="F60" s="137" t="n">
        <f aca="false">'УТВЕРЖДЕНО 2021'!AA8</f>
        <v>2885525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0.774008195751696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186.29*50%</f>
        <v>93.145</v>
      </c>
      <c r="D67" s="129" t="n">
        <f aca="false">E67/C67</f>
        <v>3280.21901336626</v>
      </c>
      <c r="E67" s="143" t="n">
        <f aca="false">'2021 ПОТРЕБНОСТЬ '!AA13*50%</f>
        <v>305536</v>
      </c>
      <c r="F67" s="129" t="n">
        <f aca="false">E67/D16</f>
        <v>584.198852772467</v>
      </c>
      <c r="G67" s="129" t="n">
        <f aca="false">'УТВЕРЖДЕНО 2021'!AA13*50%/E67</f>
        <v>0.560244946585672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'!AA14*50%</f>
        <v>0</v>
      </c>
      <c r="F68" s="129" t="n">
        <f aca="false">E68/D16</f>
        <v>0</v>
      </c>
      <c r="G68" s="129" t="e">
        <f aca="false">'УТВЕРЖДЕНО 2021'!AA14*50%/E68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68510*90%</f>
        <v>61659</v>
      </c>
      <c r="D69" s="129" t="n">
        <f aca="false">E69/C69</f>
        <v>11.1770544446066</v>
      </c>
      <c r="E69" s="143" t="n">
        <f aca="false">'2021 ПОТРЕБНОСТЬ '!AA15*90%</f>
        <v>689166</v>
      </c>
      <c r="F69" s="129" t="n">
        <f aca="false">E69/D16</f>
        <v>1317.71701720841</v>
      </c>
      <c r="G69" s="129" t="n">
        <f aca="false">'УТВЕРЖДЕНО 2021'!AA15*90%/E69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(1523+1240)*100%</f>
        <v>2763</v>
      </c>
      <c r="D70" s="129" t="n">
        <f aca="false">E70/C70</f>
        <v>50.1035106768006</v>
      </c>
      <c r="E70" s="143" t="n">
        <f aca="false">'2021 ПОТРЕБНОСТЬ '!AA16*100%</f>
        <v>138436</v>
      </c>
      <c r="F70" s="129" t="n">
        <f aca="false">E70/D16</f>
        <v>264.695984703633</v>
      </c>
      <c r="G70" s="129" t="n">
        <f aca="false">'УТВЕРЖДЕНО 2021'!AA16*100%/E70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1133138</v>
      </c>
      <c r="F71" s="133" t="n">
        <f aca="false">SUM(F67:F70)</f>
        <v>2166.61185468451</v>
      </c>
      <c r="G71" s="133" t="n">
        <f aca="false">('УТВЕРЖДЕНО 2021'!AA13*50%+'УТВЕРЖДЕНО 2021'!AA14*50%+'УТВЕРЖДЕНО 2021'!AA15*90%+'УТВЕРЖДЕНО 2021'!AA16*100%)/E71</f>
        <v>0.881425739848103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0.881425739848103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'!AA18</f>
        <v>105220</v>
      </c>
      <c r="F78" s="129" t="n">
        <f aca="false">E78/D16</f>
        <v>201.185468451243</v>
      </c>
      <c r="G78" s="129" t="n">
        <f aca="false">'УТВЕРЖДЕНО 2021'!AA18/E78</f>
        <v>0.711300133054552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'!AA22</f>
        <v>1650420</v>
      </c>
      <c r="F79" s="129" t="n">
        <f aca="false">E79/$D$16</f>
        <v>3155.67877629063</v>
      </c>
      <c r="G79" s="129" t="n">
        <f aca="false">'УТВЕРЖДЕНО 2021'!AA22/E79</f>
        <v>0.711301971619345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'!AA19</f>
        <v>89683</v>
      </c>
      <c r="F80" s="129" t="n">
        <f aca="false">E80/$D$16</f>
        <v>171.478011472275</v>
      </c>
      <c r="G80" s="129" t="n">
        <f aca="false">'УТВЕРЖДЕНО 2021'!AA19/'44'!E80</f>
        <v>0.711305375600727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186.29*50%</f>
        <v>93.145</v>
      </c>
      <c r="D81" s="129" t="n">
        <f aca="false">E81/C81</f>
        <v>3280.21901336626</v>
      </c>
      <c r="E81" s="143" t="n">
        <f aca="false">'2021 ПОТРЕБНОСТЬ '!AA13*50%</f>
        <v>305536</v>
      </c>
      <c r="F81" s="129" t="n">
        <f aca="false">E81/D16</f>
        <v>584.198852772467</v>
      </c>
      <c r="G81" s="129" t="n">
        <f aca="false">('УТВЕРЖДЕНО 2021'!AA13*50%/E81)</f>
        <v>0.560244946585672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'!AA14*50%</f>
        <v>0</v>
      </c>
      <c r="F82" s="129" t="n">
        <f aca="false">E82/D16</f>
        <v>0</v>
      </c>
      <c r="G82" s="129" t="e">
        <f aca="false">('УТВЕРЖДЕНО 2021'!AA14*50%/E82)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68510*10%</f>
        <v>6851</v>
      </c>
      <c r="D83" s="129" t="n">
        <f aca="false">E83/C83</f>
        <v>11.1770544446066</v>
      </c>
      <c r="E83" s="143" t="n">
        <f aca="false">'2021 ПОТРЕБНОСТЬ '!AA15*10%</f>
        <v>76574</v>
      </c>
      <c r="F83" s="129" t="n">
        <f aca="false">E83/D16</f>
        <v>146.413001912046</v>
      </c>
      <c r="G83" s="129" t="n">
        <f aca="false">('УТВЕРЖДЕНО 2021'!AA15*10%)/E83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'!AA26</f>
        <v>86268</v>
      </c>
      <c r="F84" s="129" t="n">
        <f aca="false">E84/D16</f>
        <v>164.948374760994</v>
      </c>
      <c r="G84" s="129" t="n">
        <f aca="false">('УТВЕРЖДЕНО 2021'!AA26/E84)</f>
        <v>0.711306625863588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'!AA25</f>
        <v>14288</v>
      </c>
      <c r="F85" s="129" t="n">
        <f aca="false">E85/D16</f>
        <v>27.3193116634799</v>
      </c>
      <c r="G85" s="129" t="n">
        <f aca="false">('УТВЕРЖДЕНО 2021'!AA25/E85)</f>
        <v>0.711296192609183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2327989</v>
      </c>
      <c r="F86" s="133" t="n">
        <f aca="false">SUM(F78:F85)</f>
        <v>4451.22179732314</v>
      </c>
      <c r="G86" s="133" t="n">
        <f aca="false">('УТВЕРЖДЕНО 2021'!AA18+'УТВЕРЖДЕНО 2021'!AA22+'УТВЕРЖДЕНО 2021'!AA19+'УТВЕРЖДЕНО 2021'!AA13*50%+'УТВЕРЖДЕНО 2021'!AA14*50%+'УТВЕРЖДЕНО 2021'!AA15*10%+'УТВЕРЖДЕНО 2021'!AA26+'УТВЕРЖДЕНО 2021'!AA25)/E86</f>
        <v>0.70097281387498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0.70097281387498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'!AA20+'2021 ПОТРЕБНОСТЬ '!AA23</f>
        <v>36139</v>
      </c>
      <c r="C93" s="129" t="n">
        <f aca="false">B93/D16</f>
        <v>69.0994263862333</v>
      </c>
      <c r="D93" s="129" t="n">
        <f aca="false">('УТВЕРЖДЕНО 2021'!AA20+'УТВЕРЖДЕНО 2021'!AA23)/B93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'!AA27</f>
        <v>5465</v>
      </c>
      <c r="C94" s="129" t="n">
        <f aca="false">B94/D16</f>
        <v>10.4493307839388</v>
      </c>
      <c r="D94" s="129" t="n">
        <f aca="false">'УТВЕРЖДЕНО 2021'!AA27/B94</f>
        <v>0.711253430924062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'!AA28</f>
        <v>0</v>
      </c>
      <c r="C95" s="129" t="n">
        <f aca="false">B95/D16</f>
        <v>0</v>
      </c>
      <c r="D95" s="129" t="e">
        <f aca="false">'УТВЕРЖДЕНО 2021'!AA28/B95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41604</v>
      </c>
      <c r="C96" s="152" t="n">
        <f aca="false">SUM(C93:C95)</f>
        <v>79.5487571701721</v>
      </c>
      <c r="D96" s="152" t="n">
        <f aca="false">('УТВЕРЖДЕНО 2021'!AA20+'УТВЕРЖДЕНО 2021'!AA23+'УТВЕРЖДЕНО 2021'!AA27+'УТВЕРЖДЕНО 2021'!AA28)/B96</f>
        <v>0.711301797904048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0.711301797904048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'!AA8</f>
        <v>3728029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ЧИСЛЕННОСТЬ!R31</f>
        <v>237</v>
      </c>
      <c r="C105" s="159" t="n">
        <f aca="false">B102/B108*B105</f>
        <v>1689374.51816444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ЧИСЛЕННОСТЬ!R74</f>
        <v>276</v>
      </c>
      <c r="C106" s="159" t="n">
        <f aca="false">B102/B108*B106</f>
        <v>1967372.85659656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ЧИСЛЕННОСТЬ!R117</f>
        <v>10</v>
      </c>
      <c r="C107" s="159" t="n">
        <f aca="false">B102/B108*B107</f>
        <v>71281.6252390057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523</v>
      </c>
      <c r="C108" s="132" t="n">
        <f aca="false">SUM(C105:C107)</f>
        <v>3728029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'!AA9+'2021 ПОТРЕБНОСТЬ '!AA10</f>
        <v>173040</v>
      </c>
      <c r="C114" s="163" t="n">
        <f aca="false">B114/$D$16</f>
        <v>330.860420650096</v>
      </c>
      <c r="D114" s="118" t="n">
        <f aca="false">('УТВЕРЖДЕНО 2021'!AA9+'УТВЕРЖДЕНО 2021'!AA10)/B114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'!AA11</f>
        <v>52258</v>
      </c>
      <c r="C115" s="163" t="n">
        <f aca="false">B115/$D$16</f>
        <v>99.9196940726577</v>
      </c>
      <c r="D115" s="118" t="n">
        <f aca="false">'УТВЕРЖДЕНО 2021'!AA11/'44'!B115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430.780114722753</v>
      </c>
      <c r="D116" s="118" t="n">
        <f aca="false">('УТВЕРЖДЕНО 2021'!AA9+'УТВЕРЖДЕНО 2021'!AA10+'УТВЕРЖДЕНО 2021'!AA11)/B116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4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230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ЧИСЛЕННОСТЬ!B32+ЧИСЛЕННОСТЬ!B75+ЧИСЛЕННОСТЬ!B118</f>
        <v>265</v>
      </c>
      <c r="B16" s="96" t="n">
        <f aca="false">ЧИСЛЕННОСТЬ!C32+ЧИСЛЕННОСТЬ!C75+ЧИСЛЕННОСТЬ!C118</f>
        <v>49</v>
      </c>
      <c r="C16" s="95" t="n">
        <f aca="false">ЧИСЛЕННОСТЬ!P32+ЧИСЛЕННОСТЬ!P75+ЧИСЛЕННОСТЬ!P118</f>
        <v>64</v>
      </c>
      <c r="D16" s="97" t="n">
        <f aca="false">ЧИСЛЕННОСТЬ!R32+ЧИСЛЕННОСТЬ!R75+ЧИСЛЕННОСТЬ!R118</f>
        <v>270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ГОССТАНДАРТ!D32</f>
        <v>10279031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D28/D16*ЧИСЛЕННОСТЬ!R32</f>
        <v>4035471.42962963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D28/D16*ЧИСЛЕННОСТЬ!R75</f>
        <v>5520220.35185185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D28/D16*ЧИСЛЕННОСТЬ!R118</f>
        <v>723339.218518519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10279031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ГОССТАНДАРТ!C32</f>
        <v>1059307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11338338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270</v>
      </c>
      <c r="C55" s="128" t="n">
        <f aca="false">F71</f>
        <v>3112.85333333333</v>
      </c>
      <c r="D55" s="128" t="n">
        <f aca="false">E71</f>
        <v>840470.4</v>
      </c>
      <c r="E55" s="129" t="n">
        <f aca="false">G71</f>
        <v>0.761713202511356</v>
      </c>
      <c r="F55" s="129" t="n">
        <f aca="false">D55*E55</f>
        <v>640197.4</v>
      </c>
      <c r="G55" s="128" t="n">
        <f aca="false">F55/'45'!$D$16*ЧИСЛЕННОСТЬ!$R$32</f>
        <v>251336.757037037</v>
      </c>
      <c r="H55" s="128" t="n">
        <f aca="false">F55/$D$16*ЧИСЛЕННОСТЬ!$R$75</f>
        <v>343809.714814815</v>
      </c>
      <c r="I55" s="128" t="n">
        <f aca="false">F55/$D$16*ЧИСЛЕННОСТЬ!$R$118</f>
        <v>45050.9281481482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270</v>
      </c>
      <c r="C56" s="128" t="n">
        <f aca="false">F86</f>
        <v>5062.19111111111</v>
      </c>
      <c r="D56" s="128" t="n">
        <f aca="false">E86</f>
        <v>1366791.6</v>
      </c>
      <c r="E56" s="129" t="n">
        <f aca="false">G86</f>
        <v>0.664341659694133</v>
      </c>
      <c r="F56" s="129" t="n">
        <f aca="false">D56*E56</f>
        <v>908016.6</v>
      </c>
      <c r="G56" s="128" t="n">
        <f aca="false">F56/'45'!$D$16*ЧИСЛЕННОСТЬ!$R$32</f>
        <v>356480.591111111</v>
      </c>
      <c r="H56" s="128" t="n">
        <f aca="false">F56/$D$16*ЧИСЛЕННОСТЬ!$R$75</f>
        <v>487638.544444444</v>
      </c>
      <c r="I56" s="128" t="n">
        <f aca="false">F56/$D$16*ЧИСЛЕННОСТЬ!$R$118</f>
        <v>63897.4644444444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270</v>
      </c>
      <c r="C57" s="128" t="n">
        <f aca="false">C96</f>
        <v>150.57037037037</v>
      </c>
      <c r="D57" s="128" t="n">
        <f aca="false">B96</f>
        <v>40654</v>
      </c>
      <c r="E57" s="129" t="n">
        <f aca="false">D96</f>
        <v>0.711319919319132</v>
      </c>
      <c r="F57" s="129" t="n">
        <f aca="false">D57*E57</f>
        <v>28918</v>
      </c>
      <c r="G57" s="128" t="n">
        <f aca="false">F57/'45'!$D$16*ЧИСЛЕННОСТЬ!$R$32</f>
        <v>11352.9925925926</v>
      </c>
      <c r="H57" s="128" t="n">
        <f aca="false">F57/$D$16*ЧИСЛЕННОСТЬ!$R$75</f>
        <v>15530.037037037</v>
      </c>
      <c r="I57" s="128" t="n">
        <f aca="false">F57/$D$16*ЧИСЛЕННОСТЬ!$R$118</f>
        <v>2034.97037037037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270</v>
      </c>
      <c r="C58" s="128" t="n">
        <f aca="false">C116</f>
        <v>834.437037037037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F58/'45'!$D$16*ЧИСЛЕННОСТЬ!$R$32</f>
        <v>88450.3259259259</v>
      </c>
      <c r="H58" s="128" t="n">
        <f aca="false">F58/$D$16*ЧИСЛЕННОСТЬ!$R$75</f>
        <v>120993.37037037</v>
      </c>
      <c r="I58" s="128" t="n">
        <f aca="false">F58/$D$16*ЧИСЛЕННОСТЬ!$R$118</f>
        <v>15854.3037037037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9160.05185185185</v>
      </c>
      <c r="D59" s="132" t="n">
        <f aca="false">SUM(D55:D58)</f>
        <v>2473214</v>
      </c>
      <c r="E59" s="133" t="n">
        <f aca="false">F59/D59</f>
        <v>0.728780445202073</v>
      </c>
      <c r="F59" s="133" t="n">
        <f aca="false">SUM(F55:F58)</f>
        <v>1802430</v>
      </c>
      <c r="G59" s="164" t="n">
        <f aca="false">SUM(G55:G58)</f>
        <v>707620.666666667</v>
      </c>
      <c r="H59" s="164" t="n">
        <f aca="false">SUM(H55:H58)</f>
        <v>967971.666666667</v>
      </c>
      <c r="I59" s="164" t="n">
        <f aca="false">SUM(I55:I58)</f>
        <v>126837.666666667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'!AB8</f>
        <v>2473214</v>
      </c>
      <c r="E60" s="137"/>
      <c r="F60" s="137" t="n">
        <f aca="false">'УТВЕРЖДЕНО 2021'!AB8</f>
        <v>1802430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0.728780445202073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266.66*50%</f>
        <v>133.33</v>
      </c>
      <c r="D67" s="129" t="n">
        <f aca="false">E67/C67</f>
        <v>3280.28200705018</v>
      </c>
      <c r="E67" s="143" t="n">
        <f aca="false">'2021 ПОТРЕБНОСТЬ '!AB13*50%</f>
        <v>437360</v>
      </c>
      <c r="F67" s="129" t="n">
        <f aca="false">E67/D16</f>
        <v>1619.85185185185</v>
      </c>
      <c r="G67" s="129" t="n">
        <f aca="false">'УТВЕРЖДЕНО 2021'!AB13*50%/E67</f>
        <v>0.542086610572526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'!AB14*50%</f>
        <v>0</v>
      </c>
      <c r="F68" s="129" t="n">
        <f aca="false">E68/D16</f>
        <v>0</v>
      </c>
      <c r="G68" s="129" t="e">
        <f aca="false">'УТВЕРЖДЕНО 2021'!AB14*50%/E68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30740*90%</f>
        <v>27666</v>
      </c>
      <c r="D69" s="129" t="n">
        <f aca="false">E69/C69</f>
        <v>11.0688353936239</v>
      </c>
      <c r="E69" s="143" t="n">
        <f aca="false">'2021 ПОТРЕБНОСТЬ '!AB15*90%</f>
        <v>306230.4</v>
      </c>
      <c r="F69" s="129" t="n">
        <f aca="false">E69/D16</f>
        <v>1134.18666666667</v>
      </c>
      <c r="G69" s="129" t="n">
        <f aca="false">'УТВЕРЖДЕНО 2021'!AB15*90%/E69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1620*100%</f>
        <v>1620</v>
      </c>
      <c r="D70" s="129" t="n">
        <f aca="false">E70/C70</f>
        <v>59.8024691358025</v>
      </c>
      <c r="E70" s="143" t="n">
        <f aca="false">'2021 ПОТРЕБНОСТЬ '!AB16*100%</f>
        <v>96880</v>
      </c>
      <c r="F70" s="129" t="n">
        <f aca="false">E70/D16</f>
        <v>358.814814814815</v>
      </c>
      <c r="G70" s="129" t="n">
        <f aca="false">'УТВЕРЖДЕНО 2021'!AB16*100%/E70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840470.4</v>
      </c>
      <c r="F71" s="133" t="n">
        <f aca="false">SUM(F67:F70)</f>
        <v>3112.85333333333</v>
      </c>
      <c r="G71" s="133" t="n">
        <f aca="false">('УТВЕРЖДЕНО 2021'!AB13*50%+'УТВЕРЖДЕНО 2021'!AB14*50%+'УТВЕРЖДЕНО 2021'!AB15*90%+'УТВЕРЖДЕНО 2021'!AB16*100%)/E71</f>
        <v>0.761713202511356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0.761713202511356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'!AB18</f>
        <v>70626</v>
      </c>
      <c r="F78" s="129" t="n">
        <f aca="false">E78/D16</f>
        <v>261.577777777778</v>
      </c>
      <c r="G78" s="129" t="n">
        <f aca="false">'УТВЕРЖДЕНО 2021'!AB18/E78</f>
        <v>0.711296123240733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'!AB22</f>
        <v>747360</v>
      </c>
      <c r="F79" s="129" t="n">
        <f aca="false">E79/$D$16</f>
        <v>2768</v>
      </c>
      <c r="G79" s="129" t="n">
        <f aca="false">'УТВЕРЖДЕНО 2021'!AB22/E79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'!AB19</f>
        <v>68508</v>
      </c>
      <c r="F80" s="129" t="n">
        <f aca="false">E80/$D$16</f>
        <v>253.733333333333</v>
      </c>
      <c r="G80" s="129" t="n">
        <f aca="false">'УТВЕРЖДЕНО 2021'!AB19/'45'!E80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266.66*50%</f>
        <v>133.33</v>
      </c>
      <c r="D81" s="129" t="n">
        <f aca="false">E81/C81</f>
        <v>3280.28200705018</v>
      </c>
      <c r="E81" s="143" t="n">
        <f aca="false">'2021 ПОТРЕБНОСТЬ '!AB13*50%</f>
        <v>437360</v>
      </c>
      <c r="F81" s="129" t="n">
        <f aca="false">E81/D16</f>
        <v>1619.85185185185</v>
      </c>
      <c r="G81" s="129" t="n">
        <f aca="false">('УТВЕРЖДЕНО 2021'!AB13*50%/E81)</f>
        <v>0.542086610572526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'!AB14*50%</f>
        <v>0</v>
      </c>
      <c r="F82" s="129" t="n">
        <f aca="false">E82/D16</f>
        <v>0</v>
      </c>
      <c r="G82" s="129" t="e">
        <f aca="false">('УТВЕРЖДЕНО 2021'!AB14*50%/E82)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30740*10%</f>
        <v>3074</v>
      </c>
      <c r="D83" s="129" t="n">
        <f aca="false">E83/C83</f>
        <v>11.0688353936239</v>
      </c>
      <c r="E83" s="143" t="n">
        <f aca="false">'2021 ПОТРЕБНОСТЬ '!AB15*10%</f>
        <v>34025.6</v>
      </c>
      <c r="F83" s="129" t="n">
        <f aca="false">E83/D16</f>
        <v>126.020740740741</v>
      </c>
      <c r="G83" s="129" t="n">
        <f aca="false">('УТВЕРЖДЕНО 2021'!AB15*10%)/E83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'!AB26</f>
        <v>8912</v>
      </c>
      <c r="F84" s="129" t="n">
        <f aca="false">E84/D16</f>
        <v>33.0074074074074</v>
      </c>
      <c r="G84" s="129" t="n">
        <f aca="false">('УТВЕРЖДЕНО 2021'!AB26/E84)</f>
        <v>0.711288150807899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'!AB25</f>
        <v>0</v>
      </c>
      <c r="F85" s="129" t="n">
        <f aca="false">E85/D16</f>
        <v>0</v>
      </c>
      <c r="G85" s="129" t="e">
        <f aca="false">('УТВЕРЖДЕНО 2021'!AB25/E85)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1366791.6</v>
      </c>
      <c r="F86" s="133" t="n">
        <f aca="false">SUM(F78:F85)</f>
        <v>5062.19111111111</v>
      </c>
      <c r="G86" s="133" t="n">
        <f aca="false">('УТВЕРЖДЕНО 2021'!AB18+'УТВЕРЖДЕНО 2021'!AB22+'УТВЕРЖДЕНО 2021'!AB19+'УТВЕРЖДЕНО 2021'!AB13*50%+'УТВЕРЖДЕНО 2021'!AB14*50%+'УТВЕРЖДЕНО 2021'!AB15*10%+'УТВЕРЖДЕНО 2021'!AB26+'УТВЕРЖДЕНО 2021'!AB25)/E86</f>
        <v>0.664341659694133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0.664341659694133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'!AB20+'2021 ПОТРЕБНОСТЬ '!AB23</f>
        <v>36139</v>
      </c>
      <c r="C93" s="129" t="n">
        <f aca="false">B93/D16</f>
        <v>133.848148148148</v>
      </c>
      <c r="D93" s="129" t="n">
        <f aca="false">('УТВЕРЖДЕНО 2021'!AB20+'УТВЕРЖДЕНО 2021'!AB23)/B93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'!AB27</f>
        <v>4515</v>
      </c>
      <c r="C94" s="129" t="n">
        <f aca="false">B94/D16</f>
        <v>16.7222222222222</v>
      </c>
      <c r="D94" s="129" t="n">
        <f aca="false">'УТВЕРЖДЕНО 2021'!AB27/B94</f>
        <v>0.71140642303433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'!AB28</f>
        <v>0</v>
      </c>
      <c r="C95" s="129" t="n">
        <f aca="false">B95/D16</f>
        <v>0</v>
      </c>
      <c r="D95" s="129" t="e">
        <f aca="false">'УТВЕРЖДЕНО 2021'!AB28/B95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40654</v>
      </c>
      <c r="C96" s="152" t="n">
        <f aca="false">SUM(C93:C95)</f>
        <v>150.57037037037</v>
      </c>
      <c r="D96" s="152" t="n">
        <f aca="false">('УТВЕРЖДЕНО 2021'!AB20+'УТВЕРЖДЕНО 2021'!AB23+'УТВЕРЖДЕНО 2021'!AB27+'УТВЕРЖДЕНО 2021'!AB28)/B96</f>
        <v>0.711319919319132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0.711319919319132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'!AB8</f>
        <v>2473214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ЧИСЛЕННОСТЬ!R32</f>
        <v>106</v>
      </c>
      <c r="C105" s="159" t="n">
        <f aca="false">B102/B108*B105</f>
        <v>970965.496296296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ЧИСЛЕННОСТЬ!R75</f>
        <v>145</v>
      </c>
      <c r="C106" s="159" t="n">
        <f aca="false">B102/B108*B106</f>
        <v>1328207.51851852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ЧИСЛЕННОСТЬ!R118</f>
        <v>19</v>
      </c>
      <c r="C107" s="159" t="n">
        <f aca="false">B102/B108*B107</f>
        <v>174040.985185185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270</v>
      </c>
      <c r="C108" s="132" t="n">
        <f aca="false">SUM(C105:C107)</f>
        <v>2473214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'!AB9+'2021 ПОТРЕБНОСТЬ '!AB10</f>
        <v>173040</v>
      </c>
      <c r="C114" s="163" t="n">
        <f aca="false">B114/$D$16</f>
        <v>640.888888888889</v>
      </c>
      <c r="D114" s="118" t="n">
        <f aca="false">('УТВЕРЖДЕНО 2021'!AB9+'УТВЕРЖДЕНО 2021'!AB10)/B114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'!AB11</f>
        <v>52258</v>
      </c>
      <c r="C115" s="163" t="n">
        <f aca="false">B115/$D$16</f>
        <v>193.548148148148</v>
      </c>
      <c r="D115" s="118" t="n">
        <f aca="false">'УТВЕРЖДЕНО 2021'!AB11/'45'!B115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834.437037037037</v>
      </c>
      <c r="D116" s="118" t="n">
        <f aca="false">('УТВЕРЖДЕНО 2021'!AB9+'УТВЕРЖДЕНО 2021'!AB10+'УТВЕРЖДЕНО 2021'!AB11)/B116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231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ЧИСЛЕННОСТЬ!B33+ЧИСЛЕННОСТЬ!B76+ЧИСЛЕННОСТЬ!B119</f>
        <v>729</v>
      </c>
      <c r="B16" s="96" t="n">
        <f aca="false">ЧИСЛЕННОСТЬ!C33+ЧИСЛЕННОСТЬ!C76+ЧИСЛЕННОСТЬ!C119</f>
        <v>166</v>
      </c>
      <c r="C16" s="95" t="n">
        <f aca="false">ЧИСЛЕННОСТЬ!P33+ЧИСЛЕННОСТЬ!P76+ЧИСЛЕННОСТЬ!P119</f>
        <v>184</v>
      </c>
      <c r="D16" s="97" t="n">
        <f aca="false">ЧИСЛЕННОСТЬ!R33+ЧИСЛЕННОСТЬ!R76+ЧИСЛЕННОСТЬ!R119</f>
        <v>735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ГОССТАНДАРТ!D33</f>
        <v>23853303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D28/D16*ЧИСЛЕННОСТЬ!R33</f>
        <v>10612285.8244898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D28/D16*ЧИСЛЕННОСТЬ!R76</f>
        <v>11683250.4489796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D28/D16*ЧИСЛЕННОСТЬ!R119</f>
        <v>1557766.72653061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23853303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ГОССТАНДАРТ!C33</f>
        <v>2123302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25976605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735</v>
      </c>
      <c r="C55" s="128" t="n">
        <f aca="false">F71</f>
        <v>1689.73605442177</v>
      </c>
      <c r="D55" s="128" t="n">
        <f aca="false">E71</f>
        <v>1241956</v>
      </c>
      <c r="E55" s="129" t="n">
        <f aca="false">G71</f>
        <v>0.846544080466619</v>
      </c>
      <c r="F55" s="129" t="n">
        <f aca="false">D55*E55</f>
        <v>1051370.5</v>
      </c>
      <c r="G55" s="128" t="n">
        <f aca="false">F55/'56'!$D$16*ЧИСЛЕННОСТЬ!$R$33</f>
        <v>467752.589795918</v>
      </c>
      <c r="H55" s="128" t="n">
        <f aca="false">F55/$D$16*ЧИСЛЕННОСТЬ!$R$76</f>
        <v>514956.979591837</v>
      </c>
      <c r="I55" s="128" t="n">
        <f aca="false">F55/$D$16*ЧИСЛЕННОСТЬ!$R$119</f>
        <v>68660.9306122449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735</v>
      </c>
      <c r="C56" s="128" t="n">
        <f aca="false">F86</f>
        <v>2028.41224489796</v>
      </c>
      <c r="D56" s="128" t="n">
        <f aca="false">E86</f>
        <v>1490883</v>
      </c>
      <c r="E56" s="129" t="n">
        <f aca="false">G86</f>
        <v>0.678073665069627</v>
      </c>
      <c r="F56" s="129" t="n">
        <f aca="false">D56*E56</f>
        <v>1010928.5</v>
      </c>
      <c r="G56" s="128" t="n">
        <f aca="false">F56/'56'!$D$16*ЧИСЛЕННОСТЬ!$R$33</f>
        <v>449760.026530612</v>
      </c>
      <c r="H56" s="128" t="n">
        <f aca="false">F56/$D$16*ЧИСЛЕННОСТЬ!$R$76</f>
        <v>495148.653061225</v>
      </c>
      <c r="I56" s="128" t="n">
        <f aca="false">F56/$D$16*ЧИСЛЕННОСТЬ!$R$119</f>
        <v>66019.8204081633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735</v>
      </c>
      <c r="C57" s="128" t="n">
        <f aca="false">C96</f>
        <v>56.7414965986395</v>
      </c>
      <c r="D57" s="128" t="n">
        <f aca="false">B96</f>
        <v>41705</v>
      </c>
      <c r="E57" s="129" t="n">
        <f aca="false">D96</f>
        <v>0.711305598849059</v>
      </c>
      <c r="F57" s="129" t="n">
        <f aca="false">D57*E57</f>
        <v>29665</v>
      </c>
      <c r="G57" s="128" t="n">
        <f aca="false">F57/'56'!$D$16*ЧИСЛЕННОСТЬ!$R$33</f>
        <v>13197.8979591837</v>
      </c>
      <c r="H57" s="128" t="n">
        <f aca="false">F57/$D$16*ЧИСЛЕННОСТЬ!$R$76</f>
        <v>14529.7959183673</v>
      </c>
      <c r="I57" s="128" t="n">
        <f aca="false">F57/$D$16*ЧИСЛЕННОСТЬ!$R$119</f>
        <v>1937.30612244898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735</v>
      </c>
      <c r="C58" s="128" t="n">
        <f aca="false">C116</f>
        <v>306.527891156463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F58/'56'!$D$16*ЧИСЛЕННОСТЬ!$R$33</f>
        <v>100234.620408163</v>
      </c>
      <c r="H58" s="128" t="n">
        <f aca="false">F58/$D$16*ЧИСЛЕННОСТЬ!$R$76</f>
        <v>110350.040816327</v>
      </c>
      <c r="I58" s="128" t="n">
        <f aca="false">F58/$D$16*ЧИСЛЕННОСТЬ!$R$119</f>
        <v>14713.3387755102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4081.41768707483</v>
      </c>
      <c r="D59" s="132" t="n">
        <f aca="false">SUM(D55:D58)</f>
        <v>2999842</v>
      </c>
      <c r="E59" s="133" t="n">
        <f aca="false">F59/D59</f>
        <v>0.772461349631081</v>
      </c>
      <c r="F59" s="133" t="n">
        <f aca="false">SUM(F55:F58)</f>
        <v>2317262</v>
      </c>
      <c r="G59" s="164" t="n">
        <f aca="false">SUM(G55:G58)</f>
        <v>1030945.13469388</v>
      </c>
      <c r="H59" s="164" t="n">
        <f aca="false">SUM(H55:H58)</f>
        <v>1134985.46938776</v>
      </c>
      <c r="I59" s="164" t="n">
        <f aca="false">SUM(I55:I58)</f>
        <v>151331.395918367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'!AD8</f>
        <v>2999842</v>
      </c>
      <c r="E60" s="137"/>
      <c r="F60" s="137" t="n">
        <f aca="false">'УТВЕРЖДЕНО 2021'!AD8</f>
        <v>2317262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0.772461349631081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254.89*50%</f>
        <v>127.445</v>
      </c>
      <c r="D67" s="129" t="n">
        <f aca="false">E67/C67</f>
        <v>3279.72851033779</v>
      </c>
      <c r="E67" s="143" t="n">
        <f aca="false">'2021 ПОТРЕБНОСТЬ '!AD13*50%</f>
        <v>417985</v>
      </c>
      <c r="F67" s="129" t="n">
        <f aca="false">E67/D16</f>
        <v>568.687074829932</v>
      </c>
      <c r="G67" s="129" t="n">
        <f aca="false">'УТВЕРЖДЕНО 2021'!AD13*50%/E67</f>
        <v>0.544037465459287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'!AD14*50%</f>
        <v>0</v>
      </c>
      <c r="F68" s="129" t="n">
        <f aca="false">E68/D16</f>
        <v>0</v>
      </c>
      <c r="G68" s="129" t="e">
        <f aca="false">'УТВЕРЖДЕНО 2021'!AD14*50%/E68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60540*90%</f>
        <v>54486</v>
      </c>
      <c r="D69" s="129" t="n">
        <f aca="false">E69/C69</f>
        <v>11.6569210439379</v>
      </c>
      <c r="E69" s="143" t="n">
        <f aca="false">'2021 ПОТРЕБНОСТЬ '!AD15*90%</f>
        <v>635139</v>
      </c>
      <c r="F69" s="129" t="n">
        <f aca="false">E69/D16</f>
        <v>864.134693877551</v>
      </c>
      <c r="G69" s="129" t="n">
        <f aca="false">'УТВЕРЖДЕНО 2021'!AD15*90%/E69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(2540+1890)*100%</f>
        <v>4430</v>
      </c>
      <c r="D70" s="129" t="n">
        <f aca="false">E70/C70</f>
        <v>42.6257336343115</v>
      </c>
      <c r="E70" s="143" t="n">
        <f aca="false">'2021 ПОТРЕБНОСТЬ '!AD16*100%</f>
        <v>188832</v>
      </c>
      <c r="F70" s="129" t="n">
        <f aca="false">E70/D16</f>
        <v>256.914285714286</v>
      </c>
      <c r="G70" s="129" t="n">
        <f aca="false">'УТВЕРЖДЕНО 2021'!AD16*100%/E70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1241956</v>
      </c>
      <c r="F71" s="133" t="n">
        <f aca="false">SUM(F67:F70)</f>
        <v>1689.73605442177</v>
      </c>
      <c r="G71" s="133" t="n">
        <f aca="false">('УТВЕРЖДЕНО 2021'!AD13*50%+'УТВЕРЖДЕНО 2021'!AD14*50%+'УТВЕРЖДЕНО 2021'!AD15*90%+'УТВЕРЖДЕНО 2021'!AD16*100%)/E71</f>
        <v>0.846544080466619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0.846544080466619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'!AD18</f>
        <v>102301</v>
      </c>
      <c r="F78" s="129" t="n">
        <f aca="false">E78/D16</f>
        <v>139.185034013605</v>
      </c>
      <c r="G78" s="129" t="n">
        <f aca="false">'УТВЕРЖДЕНО 2021'!AD18/E78</f>
        <v>0.711302919815056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'!AD22</f>
        <v>825210</v>
      </c>
      <c r="F79" s="129" t="n">
        <f aca="false">E79/$D$16</f>
        <v>1122.73469387755</v>
      </c>
      <c r="G79" s="129" t="n">
        <f aca="false">'УТВЕРЖДЕНО 2021'!AD22/E79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'!AD19</f>
        <v>74736</v>
      </c>
      <c r="F80" s="129" t="n">
        <f aca="false">E80/$D$16</f>
        <v>101.681632653061</v>
      </c>
      <c r="G80" s="129" t="n">
        <f aca="false">'УТВЕРЖДЕНО 2021'!AD19/'56'!E80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254.89*50%</f>
        <v>127.445</v>
      </c>
      <c r="D81" s="129" t="n">
        <f aca="false">E81/C81</f>
        <v>3279.72851033779</v>
      </c>
      <c r="E81" s="143" t="n">
        <f aca="false">'2021 ПОТРЕБНОСТЬ '!AD13*50%</f>
        <v>417985</v>
      </c>
      <c r="F81" s="129" t="n">
        <f aca="false">E81/D16</f>
        <v>568.687074829932</v>
      </c>
      <c r="G81" s="129" t="n">
        <f aca="false">('УТВЕРЖДЕНО 2021'!AD13*50%/E81)</f>
        <v>0.544037465459287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'!AD14*50%</f>
        <v>0</v>
      </c>
      <c r="F82" s="129" t="n">
        <f aca="false">E82/D16</f>
        <v>0</v>
      </c>
      <c r="G82" s="129" t="e">
        <f aca="false">('УТВЕРЖДЕНО 2021'!AD14*50%/E82)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60540*10%</f>
        <v>6054</v>
      </c>
      <c r="D83" s="129" t="n">
        <f aca="false">E83/C83</f>
        <v>11.6569210439379</v>
      </c>
      <c r="E83" s="143" t="n">
        <f aca="false">'2021 ПОТРЕБНОСТЬ '!AD15*10%</f>
        <v>70571</v>
      </c>
      <c r="F83" s="129" t="n">
        <f aca="false">E83/D16</f>
        <v>96.0149659863946</v>
      </c>
      <c r="G83" s="129" t="n">
        <f aca="false">('УТВЕРЖДЕНО 2021'!AD15*10%)/E83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'!AD26</f>
        <v>0</v>
      </c>
      <c r="F84" s="129" t="n">
        <f aca="false">E84/D16</f>
        <v>0</v>
      </c>
      <c r="G84" s="129" t="e">
        <f aca="false">('УТВЕРЖДЕНО 2021'!AD26/E84)</f>
        <v>#DIV/0!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'!AD25</f>
        <v>80</v>
      </c>
      <c r="F85" s="129" t="n">
        <f aca="false">E85/D16</f>
        <v>0.108843537414966</v>
      </c>
      <c r="G85" s="129" t="n">
        <f aca="false">('УТВЕРЖДЕНО 2021'!AD25/E85)</f>
        <v>0.7125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1490883</v>
      </c>
      <c r="F86" s="133" t="n">
        <f aca="false">SUM(F78:F85)</f>
        <v>2028.41224489796</v>
      </c>
      <c r="G86" s="133" t="n">
        <f aca="false">('УТВЕРЖДЕНО 2021'!AD18+'УТВЕРЖДЕНО 2021'!AD22+'УТВЕРЖДЕНО 2021'!AD19+'УТВЕРЖДЕНО 2021'!AD13*50%+'УТВЕРЖДЕНО 2021'!AD14*50%+'УТВЕРЖДЕНО 2021'!AD15*10%+'УТВЕРЖДЕНО 2021'!AD26+'УТВЕРЖДЕНО 2021'!AD25)/E86</f>
        <v>0.678073665069627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0.678073665069627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'!AD20+'2021 ПОТРЕБНОСТЬ '!AD23</f>
        <v>36139</v>
      </c>
      <c r="C93" s="129" t="n">
        <f aca="false">B93/D16</f>
        <v>49.1687074829932</v>
      </c>
      <c r="D93" s="129" t="n">
        <f aca="false">('УТВЕРЖДЕНО 2021'!AD20+'УТВЕРЖДЕНО 2021'!AD23)/B93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'!AD27</f>
        <v>5566</v>
      </c>
      <c r="C94" s="129" t="n">
        <f aca="false">B94/D16</f>
        <v>7.57278911564626</v>
      </c>
      <c r="D94" s="129" t="n">
        <f aca="false">'УТВЕРЖДЕНО 2021'!AD27/B94</f>
        <v>0.711282788357887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'!AD28</f>
        <v>0</v>
      </c>
      <c r="C95" s="129" t="n">
        <f aca="false">B95/D16</f>
        <v>0</v>
      </c>
      <c r="D95" s="129" t="e">
        <f aca="false">'УТВЕРЖДЕНО 2021'!AD28/B95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41705</v>
      </c>
      <c r="C96" s="152" t="n">
        <f aca="false">SUM(C93:C95)</f>
        <v>56.7414965986395</v>
      </c>
      <c r="D96" s="152" t="n">
        <f aca="false">('УТВЕРЖДЕНО 2021'!AD20+'УТВЕРЖДЕНО 2021'!AD23+'УТВЕРЖДЕНО 2021'!AD27+'УТВЕРЖДЕНО 2021'!AD28)/B96</f>
        <v>0.711305598849059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0.711305598849059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'!AD8</f>
        <v>2999842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ЧИСЛЕННОСТЬ!R33</f>
        <v>327</v>
      </c>
      <c r="C105" s="159" t="n">
        <f aca="false">B102/B108*B105</f>
        <v>1334623.58367347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ЧИСЛЕННОСТЬ!R76</f>
        <v>360</v>
      </c>
      <c r="C106" s="159" t="n">
        <f aca="false">B102/B108*B106</f>
        <v>1469310.36734694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ЧИСЛЕННОСТЬ!R119</f>
        <v>48</v>
      </c>
      <c r="C107" s="159" t="n">
        <f aca="false">B102/B108*B107</f>
        <v>195908.048979592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735</v>
      </c>
      <c r="C108" s="132" t="n">
        <f aca="false">SUM(C105:C107)</f>
        <v>2999842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'!AD9+'2021 ПОТРЕБНОСТЬ '!AD10</f>
        <v>173040</v>
      </c>
      <c r="C114" s="163" t="n">
        <f aca="false">B114/$D$16</f>
        <v>235.428571428571</v>
      </c>
      <c r="D114" s="118" t="n">
        <f aca="false">('УТВЕРЖДЕНО 2021'!AD9+'УТВЕРЖДЕНО 2021'!AD10)/B114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'!AD11</f>
        <v>52258</v>
      </c>
      <c r="C115" s="163" t="n">
        <f aca="false">B115/$D$16</f>
        <v>71.0993197278912</v>
      </c>
      <c r="D115" s="118" t="n">
        <f aca="false">'УТВЕРЖДЕНО 2021'!AD11/'56'!B115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306.527891156463</v>
      </c>
      <c r="D116" s="118" t="n">
        <f aca="false">('УТВЕРЖДЕНО 2021'!AD9+'УТВЕРЖДЕНО 2021'!AD10+'УТВЕРЖДЕНО 2021'!AD11)/B116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232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ЧИСЛЕННОСТЬ!B34+ЧИСЛЕННОСТЬ!B77+ЧИСЛЕННОСТЬ!B120</f>
        <v>743</v>
      </c>
      <c r="B16" s="96" t="n">
        <f aca="false">ЧИСЛЕННОСТЬ!C34+ЧИСЛЕННОСТЬ!C77+ЧИСЛЕННОСТЬ!C120</f>
        <v>174</v>
      </c>
      <c r="C16" s="95" t="n">
        <f aca="false">ЧИСЛЕННОСТЬ!P34+ЧИСЛЕННОСТЬ!P77+ЧИСЛЕННОСТЬ!P120</f>
        <v>169</v>
      </c>
      <c r="D16" s="97" t="n">
        <f aca="false">ЧИСЛЕННОСТЬ!R34+ЧИСЛЕННОСТЬ!R77+ЧИСЛЕННОСТЬ!R120</f>
        <v>742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ГОССТАНДАРТ!D34</f>
        <v>26064564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D28/D16*ЧИСЛЕННОСТЬ!R34</f>
        <v>11240782.3180593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D28/D16*ЧИСЛЕННОСТЬ!R77</f>
        <v>13664576.0053908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D28/D16*ЧИСЛЕННОСТЬ!R120</f>
        <v>1159205.67654987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26064564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ГОССТАНДАРТ!C34</f>
        <v>2202984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4" t="n">
        <f aca="false">D28+G36</f>
        <v>28267548</v>
      </c>
      <c r="H38" s="120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742</v>
      </c>
      <c r="C55" s="128" t="n">
        <f aca="false">F71</f>
        <v>5844.99730458221</v>
      </c>
      <c r="D55" s="128" t="n">
        <f aca="false">E71</f>
        <v>4336988</v>
      </c>
      <c r="E55" s="129" t="n">
        <f aca="false">G71</f>
        <v>0.658352640127204</v>
      </c>
      <c r="F55" s="129" t="n">
        <f aca="false">D55*E55</f>
        <v>2855267.5</v>
      </c>
      <c r="G55" s="128" t="n">
        <f aca="false">F55/'57'!$D$16*ЧИСЛЕННОСТЬ!$R$34</f>
        <v>1231382.21024259</v>
      </c>
      <c r="H55" s="128" t="n">
        <f aca="false">F55/$D$16*ЧИСЛЕННОСТЬ!$R$77</f>
        <v>1496898.99932615</v>
      </c>
      <c r="I55" s="128" t="n">
        <f aca="false">F55/$D$16*ЧИСЛЕННОСТЬ!$R$120</f>
        <v>126986.290431267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742</v>
      </c>
      <c r="C56" s="128" t="n">
        <f aca="false">F86</f>
        <v>5490.29110512129</v>
      </c>
      <c r="D56" s="128" t="n">
        <f aca="false">E86</f>
        <v>4073796</v>
      </c>
      <c r="E56" s="129" t="n">
        <f aca="false">G86</f>
        <v>0.569217383491957</v>
      </c>
      <c r="F56" s="129" t="n">
        <f aca="false">D56*E56</f>
        <v>2318875.5</v>
      </c>
      <c r="G56" s="128" t="n">
        <f aca="false">F56/'57'!$D$16*ЧИСЛЕННОСТЬ!$R$34</f>
        <v>1000054.12398922</v>
      </c>
      <c r="H56" s="128" t="n">
        <f aca="false">F56/$D$16*ЧИСЛЕННОСТЬ!$R$77</f>
        <v>1215690.79447439</v>
      </c>
      <c r="I56" s="128" t="n">
        <f aca="false">F56/$D$16*ЧИСЛЕННОСТЬ!$R$120</f>
        <v>103130.581536388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742</v>
      </c>
      <c r="C57" s="128" t="n">
        <f aca="false">C96</f>
        <v>58.4730458221024</v>
      </c>
      <c r="D57" s="128" t="n">
        <f aca="false">B96</f>
        <v>43387</v>
      </c>
      <c r="E57" s="129" t="n">
        <f aca="false">D96</f>
        <v>0.71131905870422</v>
      </c>
      <c r="F57" s="129" t="n">
        <f aca="false">D57*E57</f>
        <v>30862</v>
      </c>
      <c r="G57" s="128" t="n">
        <f aca="false">F57/'57'!$D$16*ЧИСЛЕННОСТЬ!$R$34</f>
        <v>13309.7574123989</v>
      </c>
      <c r="H57" s="128" t="n">
        <f aca="false">F57/$D$16*ЧИСЛЕННОСТЬ!$R$77</f>
        <v>16179.6738544474</v>
      </c>
      <c r="I57" s="128" t="n">
        <f aca="false">F57/$D$16*ЧИСЛЕННОСТЬ!$R$120</f>
        <v>1372.56873315364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742</v>
      </c>
      <c r="C58" s="128" t="n">
        <f aca="false">C116</f>
        <v>303.636118598383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F58/'57'!$D$16*ЧИСЛЕННОСТЬ!$R$34</f>
        <v>97163.5579514825</v>
      </c>
      <c r="H58" s="128" t="n">
        <f aca="false">F58/$D$16*ЧИСЛЕННОСТЬ!$R$77</f>
        <v>118114.450134771</v>
      </c>
      <c r="I58" s="128" t="n">
        <f aca="false">F58/$D$16*ЧИСЛЕННОСТЬ!$R$120</f>
        <v>10019.9919137466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11697.397574124</v>
      </c>
      <c r="D59" s="132" t="n">
        <f aca="false">SUM(D55:D58)</f>
        <v>8679469</v>
      </c>
      <c r="E59" s="133" t="n">
        <f aca="false">F59/D59</f>
        <v>0.625649218863504</v>
      </c>
      <c r="F59" s="133" t="n">
        <f aca="false">SUM(F55:F58)</f>
        <v>5430303</v>
      </c>
      <c r="G59" s="164" t="n">
        <f aca="false">SUM(G55:G58)</f>
        <v>2341909.64959569</v>
      </c>
      <c r="H59" s="164" t="n">
        <f aca="false">SUM(H55:H58)</f>
        <v>2846883.91778976</v>
      </c>
      <c r="I59" s="164" t="n">
        <f aca="false">SUM(I55:I58)</f>
        <v>241509.432614555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'!AE8</f>
        <v>8679469</v>
      </c>
      <c r="E60" s="137"/>
      <c r="F60" s="137" t="n">
        <f aca="false">'УТВЕРЖДЕНО 2021'!AE8</f>
        <v>5430303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0.625649218863504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704.66*50%</f>
        <v>352.33</v>
      </c>
      <c r="D67" s="129" t="n">
        <f aca="false">E67/C67</f>
        <v>8515.46845287089</v>
      </c>
      <c r="E67" s="143" t="n">
        <f aca="false">'2021 ПОТРЕБНОСТЬ '!AE13*50%</f>
        <v>3000255</v>
      </c>
      <c r="F67" s="129" t="n">
        <f aca="false">E67/D16</f>
        <v>4043.47035040431</v>
      </c>
      <c r="G67" s="129" t="n">
        <f aca="false">'УТВЕРЖДЕНО 2021'!AE13*50%/E67</f>
        <v>0.506135145179326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'!AE14*50%</f>
        <v>0</v>
      </c>
      <c r="F68" s="129" t="n">
        <f aca="false">E68/D16</f>
        <v>0</v>
      </c>
      <c r="G68" s="129" t="e">
        <f aca="false">'УТВЕРЖДЕНО 2021'!AE14*50%/E68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114500*90%</f>
        <v>103050</v>
      </c>
      <c r="D69" s="129" t="n">
        <f aca="false">E69/C69</f>
        <v>11.1110043668122</v>
      </c>
      <c r="E69" s="143" t="n">
        <f aca="false">'2021 ПОТРЕБНОСТЬ '!AE15*90%</f>
        <v>1144989</v>
      </c>
      <c r="F69" s="129" t="n">
        <f aca="false">E69/D16</f>
        <v>1543.11185983828</v>
      </c>
      <c r="G69" s="129" t="n">
        <f aca="false">'УТВЕРЖДЕНО 2021'!AE15*90%/E69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3200*100%</f>
        <v>3200</v>
      </c>
      <c r="D70" s="129" t="n">
        <f aca="false">E70/C70</f>
        <v>59.92</v>
      </c>
      <c r="E70" s="143" t="n">
        <f aca="false">'2021 ПОТРЕБНОСТЬ '!AE16*100%</f>
        <v>191744</v>
      </c>
      <c r="F70" s="129" t="n">
        <f aca="false">E70/D16</f>
        <v>258.415094339623</v>
      </c>
      <c r="G70" s="129" t="n">
        <f aca="false">'УТВЕРЖДЕНО 2021'!AE16*100%/E70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4336988</v>
      </c>
      <c r="F71" s="133" t="n">
        <f aca="false">SUM(F67:F70)</f>
        <v>5844.99730458221</v>
      </c>
      <c r="G71" s="133" t="n">
        <f aca="false">('УТВЕРЖДЕНО 2021'!AE13*50%+'УТВЕРЖДЕНО 2021'!AE14*50%+'УТВЕРЖДЕНО 2021'!AE15*90%+'УТВЕРЖДЕНО 2021'!AE16*100%)/E71</f>
        <v>0.658352640127204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0.658352640127204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'!AE18</f>
        <v>73565</v>
      </c>
      <c r="F78" s="129" t="n">
        <f aca="false">E78/D16</f>
        <v>99.144204851752</v>
      </c>
      <c r="G78" s="129" t="n">
        <f aca="false">'УТВЕРЖДЕНО 2021'!AE18/E78</f>
        <v>0.711302929382179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'!AE22</f>
        <v>747360</v>
      </c>
      <c r="F79" s="129" t="n">
        <f aca="false">E79/$D$16</f>
        <v>1007.22371967655</v>
      </c>
      <c r="G79" s="129" t="n">
        <f aca="false">'УТВЕРЖДЕНО 2021'!AE22/E79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'!AE19</f>
        <v>83455</v>
      </c>
      <c r="F80" s="129" t="n">
        <f aca="false">E80/$D$16</f>
        <v>112.473045822102</v>
      </c>
      <c r="G80" s="129" t="n">
        <f aca="false">'УТВЕРЖДЕНО 2021'!AE19/'57'!E80</f>
        <v>0.711305493978791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704.66*50%</f>
        <v>352.33</v>
      </c>
      <c r="D81" s="129" t="n">
        <f aca="false">E81/C81</f>
        <v>8515.46845287089</v>
      </c>
      <c r="E81" s="143" t="n">
        <f aca="false">'2021 ПОТРЕБНОСТЬ '!AE13*50%</f>
        <v>3000255</v>
      </c>
      <c r="F81" s="129" t="n">
        <f aca="false">E81/D16</f>
        <v>4043.47035040431</v>
      </c>
      <c r="G81" s="129" t="n">
        <f aca="false">('УТВЕРЖДЕНО 2021'!AE13*50%/E81)</f>
        <v>0.506135145179326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'!AE14*50%</f>
        <v>0</v>
      </c>
      <c r="F82" s="129" t="n">
        <f aca="false">E82/D16</f>
        <v>0</v>
      </c>
      <c r="G82" s="129" t="e">
        <f aca="false">('УТВЕРЖДЕНО 2021'!AE14*50%/E82)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114500*10%</f>
        <v>11450</v>
      </c>
      <c r="D83" s="129" t="n">
        <f aca="false">E83/C83</f>
        <v>11.1110043668122</v>
      </c>
      <c r="E83" s="143" t="n">
        <f aca="false">'2021 ПОТРЕБНОСТЬ '!AE15*10%</f>
        <v>127221</v>
      </c>
      <c r="F83" s="129" t="n">
        <f aca="false">E83/D16</f>
        <v>171.456873315364</v>
      </c>
      <c r="G83" s="129" t="n">
        <f aca="false">('УТВЕРЖДЕНО 2021'!AE15*10%)/E83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'!AE26</f>
        <v>27320</v>
      </c>
      <c r="F84" s="129" t="n">
        <f aca="false">E84/D16</f>
        <v>36.8194070080863</v>
      </c>
      <c r="G84" s="129" t="n">
        <f aca="false">('УТВЕРЖДЕНО 2021'!AE26/E84)</f>
        <v>0.711310395314788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'!AE25</f>
        <v>14620</v>
      </c>
      <c r="F85" s="129" t="n">
        <f aca="false">E85/D16</f>
        <v>19.7035040431267</v>
      </c>
      <c r="G85" s="129" t="n">
        <f aca="false">('УТВЕРЖДЕНО 2021'!AE25/E85)</f>
        <v>0.711285909712722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4073796</v>
      </c>
      <c r="F86" s="133" t="n">
        <f aca="false">SUM(F78:F85)</f>
        <v>5490.29110512129</v>
      </c>
      <c r="G86" s="133" t="n">
        <f aca="false">('УТВЕРЖДЕНО 2021'!AE18+'УТВЕРЖДЕНО 2021'!AE22+'УТВЕРЖДЕНО 2021'!AE19+'УТВЕРЖДЕНО 2021'!AE13*50%+'УТВЕРЖДЕНО 2021'!AE14*50%+'УТВЕРЖДЕНО 2021'!AE15*10%+'УТВЕРЖДЕНО 2021'!AE26+'УТВЕРЖДЕНО 2021'!AE25)/E86</f>
        <v>0.569217383491957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0.569217383491957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'!AE20+'2021 ПОТРЕБНОСТЬ '!AE23</f>
        <v>36139</v>
      </c>
      <c r="C93" s="129" t="n">
        <f aca="false">B93/D16</f>
        <v>48.7048517520216</v>
      </c>
      <c r="D93" s="129" t="n">
        <f aca="false">('УТВЕРЖДЕНО 2021'!AE20+'УТВЕРЖДЕНО 2021'!AE23)/B93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'!AE27</f>
        <v>7248</v>
      </c>
      <c r="C94" s="129" t="n">
        <f aca="false">B94/D16</f>
        <v>9.76819407008086</v>
      </c>
      <c r="D94" s="129" t="n">
        <f aca="false">'УТВЕРЖДЕНО 2021'!AE27/B94</f>
        <v>0.711368653421634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'!AE28</f>
        <v>0</v>
      </c>
      <c r="C95" s="129" t="n">
        <f aca="false">B95/D16</f>
        <v>0</v>
      </c>
      <c r="D95" s="129" t="e">
        <f aca="false">'УТВЕРЖДЕНО 2021'!AE28/B95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43387</v>
      </c>
      <c r="C96" s="152" t="n">
        <f aca="false">SUM(C93:C95)</f>
        <v>58.4730458221024</v>
      </c>
      <c r="D96" s="152" t="n">
        <f aca="false">('УТВЕРЖДЕНО 2021'!AE20+'УТВЕРЖДЕНО 2021'!AE23+'УТВЕРЖДЕНО 2021'!AE27+'УТВЕРЖДЕНО 2021'!AE28)/B96</f>
        <v>0.71131905870422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0.71131905870422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'!AE8</f>
        <v>8679469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ЧИСЛЕННОСТЬ!R34</f>
        <v>320</v>
      </c>
      <c r="C105" s="159" t="n">
        <f aca="false">B102/B108*B105</f>
        <v>3743167.22371968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ЧИСЛЕННОСТЬ!R77</f>
        <v>389</v>
      </c>
      <c r="C106" s="159" t="n">
        <f aca="false">B102/B108*B106</f>
        <v>4550287.65633423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ЧИСЛЕННОСТЬ!R120</f>
        <v>33</v>
      </c>
      <c r="C107" s="159" t="n">
        <f aca="false">B102/B108*B107</f>
        <v>386014.119946092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742</v>
      </c>
      <c r="C108" s="132" t="n">
        <f aca="false">SUM(C105:C107)</f>
        <v>8679469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'!AE9+'2021 ПОТРЕБНОСТЬ '!AE10</f>
        <v>173040</v>
      </c>
      <c r="C114" s="163" t="n">
        <f aca="false">B114/$D$16</f>
        <v>233.207547169811</v>
      </c>
      <c r="D114" s="118" t="n">
        <f aca="false">('УТВЕРЖДЕНО 2021'!AE9+'УТВЕРЖДЕНО 2021'!AE10)/B114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'!AE11</f>
        <v>52258</v>
      </c>
      <c r="C115" s="163" t="n">
        <f aca="false">B115/$D$16</f>
        <v>70.4285714285714</v>
      </c>
      <c r="D115" s="118" t="n">
        <f aca="false">'УТВЕРЖДЕНО 2021'!AE11/'57'!B115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303.636118598383</v>
      </c>
      <c r="D116" s="118" t="n">
        <f aca="false">('УТВЕРЖДЕНО 2021'!AE9+'УТВЕРЖДЕНО 2021'!AE10+'УТВЕРЖДЕНО 2021'!AE11)/B116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233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ЧИСЛЕННОСТЬ!B35+ЧИСЛЕННОСТЬ!B78+ЧИСЛЕННОСТЬ!B121</f>
        <v>578</v>
      </c>
      <c r="B16" s="96" t="n">
        <f aca="false">ЧИСЛЕННОСТЬ!C35+ЧИСЛЕННОСТЬ!C78+ЧИСЛЕННОСТЬ!C121</f>
        <v>140</v>
      </c>
      <c r="C16" s="95" t="n">
        <f aca="false">ЧИСЛЕННОСТЬ!P35+ЧИСЛЕННОСТЬ!P78+ЧИСЛЕННОСТЬ!P121</f>
        <v>167</v>
      </c>
      <c r="D16" s="97" t="n">
        <f aca="false">ЧИСЛЕННОСТЬ!R35+ЧИСЛЕННОСТЬ!R78+ЧИСЛЕННОСТЬ!R121</f>
        <v>587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ГОССТАНДАРТ!D35</f>
        <v>21283246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D28/D16*ЧИСЛЕННОСТЬ!R35</f>
        <v>9028157.16183986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D28/D16*ЧИСЛЕННОСТЬ!R78</f>
        <v>10478463.5332198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D28/D16*ЧИСЛЕННОСТЬ!R121</f>
        <v>1776625.30494037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21283246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ГОССТАНДАРТ!C35</f>
        <v>1720202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23003448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587</v>
      </c>
      <c r="C55" s="128" t="n">
        <f aca="false">F71</f>
        <v>3606.24872231687</v>
      </c>
      <c r="D55" s="128" t="n">
        <f aca="false">E71</f>
        <v>2116868</v>
      </c>
      <c r="E55" s="129" t="n">
        <f aca="false">G71</f>
        <v>0.603867364427069</v>
      </c>
      <c r="F55" s="129" t="n">
        <f aca="false">D55*E55</f>
        <v>1278307.5</v>
      </c>
      <c r="G55" s="128" t="n">
        <f aca="false">F55/'58'!$D$16*ЧИСЛЕННОСТЬ!$R$35</f>
        <v>542246.281942078</v>
      </c>
      <c r="H55" s="128" t="n">
        <f aca="false">F55/$D$16*ЧИСЛЕННОСТЬ!$R$78</f>
        <v>629354.118398637</v>
      </c>
      <c r="I55" s="128" t="n">
        <f aca="false">F55/$D$16*ЧИСЛЕННОСТЬ!$R$121</f>
        <v>106707.099659285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587</v>
      </c>
      <c r="C56" s="128" t="n">
        <f aca="false">F86</f>
        <v>4776.60647359455</v>
      </c>
      <c r="D56" s="128" t="n">
        <f aca="false">E86</f>
        <v>2803868</v>
      </c>
      <c r="E56" s="129" t="n">
        <f aca="false">G86</f>
        <v>0.592478854211397</v>
      </c>
      <c r="F56" s="129" t="n">
        <f aca="false">D56*E56</f>
        <v>1661232.5</v>
      </c>
      <c r="G56" s="128" t="n">
        <f aca="false">F56/'58'!$D$16*ЧИСЛЕННОСТЬ!$R$35</f>
        <v>704679.544293015</v>
      </c>
      <c r="H56" s="128" t="n">
        <f aca="false">F56/$D$16*ЧИСЛЕННОСТЬ!$R$78</f>
        <v>817881.077512777</v>
      </c>
      <c r="I56" s="128" t="n">
        <f aca="false">F56/$D$16*ЧИСЛЕННОСТЬ!$R$121</f>
        <v>138671.878194208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587</v>
      </c>
      <c r="C57" s="128" t="n">
        <f aca="false">C96</f>
        <v>93.93867120954</v>
      </c>
      <c r="D57" s="128" t="n">
        <f aca="false">B96</f>
        <v>55142</v>
      </c>
      <c r="E57" s="129" t="n">
        <f aca="false">D96</f>
        <v>0.711308984077473</v>
      </c>
      <c r="F57" s="129" t="n">
        <f aca="false">D57*E57</f>
        <v>39223</v>
      </c>
      <c r="G57" s="128" t="n">
        <f aca="false">F57/'58'!$D$16*ЧИСЛЕННОСТЬ!$R$35</f>
        <v>16638.0357751278</v>
      </c>
      <c r="H57" s="128" t="n">
        <f aca="false">F57/$D$16*ЧИСЛЕННОСТЬ!$R$78</f>
        <v>19310.8126064736</v>
      </c>
      <c r="I57" s="128" t="n">
        <f aca="false">F57/$D$16*ЧИСЛЕННОСТЬ!$R$121</f>
        <v>3274.15161839864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587</v>
      </c>
      <c r="C58" s="128" t="n">
        <f aca="false">C116</f>
        <v>387.805792163543</v>
      </c>
      <c r="D58" s="128" t="n">
        <f aca="false">B116</f>
        <v>227642</v>
      </c>
      <c r="E58" s="129" t="n">
        <f aca="false">D116</f>
        <v>1</v>
      </c>
      <c r="F58" s="129" t="n">
        <f aca="false">D58*E58</f>
        <v>227642</v>
      </c>
      <c r="G58" s="128" t="n">
        <f aca="false">F58/'58'!$D$16*ЧИСЛЕННОСТЬ!$R$35</f>
        <v>96563.6422487223</v>
      </c>
      <c r="H58" s="128" t="n">
        <f aca="false">F58/$D$16*ЧИСЛЕННОСТЬ!$R$78</f>
        <v>112075.873935264</v>
      </c>
      <c r="I58" s="128" t="n">
        <f aca="false">F58/$D$16*ЧИСЛЕННОСТЬ!$R$121</f>
        <v>19002.4838160136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8864.5996592845</v>
      </c>
      <c r="D59" s="132" t="n">
        <f aca="false">SUM(D55:D58)</f>
        <v>5203520</v>
      </c>
      <c r="E59" s="133" t="n">
        <f aca="false">F59/D59</f>
        <v>0.616199226677326</v>
      </c>
      <c r="F59" s="133" t="n">
        <f aca="false">SUM(F55:F58)</f>
        <v>3206405</v>
      </c>
      <c r="G59" s="164" t="n">
        <f aca="false">SUM(G55:G58)</f>
        <v>1360127.50425894</v>
      </c>
      <c r="H59" s="164" t="n">
        <f aca="false">SUM(H55:H58)</f>
        <v>1578621.88245315</v>
      </c>
      <c r="I59" s="164" t="n">
        <f aca="false">SUM(I55:I58)</f>
        <v>267655.613287905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'!AF8</f>
        <v>5203520</v>
      </c>
      <c r="E60" s="137"/>
      <c r="F60" s="137" t="n">
        <f aca="false">'УТВЕРЖДЕНО 2021'!AF8</f>
        <v>3206405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0.616199226677326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402.54*50%</f>
        <v>201.27</v>
      </c>
      <c r="D67" s="129" t="n">
        <f aca="false">E67/C67</f>
        <v>8515.60093406866</v>
      </c>
      <c r="E67" s="143" t="n">
        <f aca="false">'2021 ПОТРЕБНОСТЬ '!AF13*50%</f>
        <v>1713935</v>
      </c>
      <c r="F67" s="129" t="n">
        <f aca="false">E67/D16</f>
        <v>2919.82112436116</v>
      </c>
      <c r="G67" s="129" t="n">
        <f aca="false">'УТВЕРЖДЕНО 2021'!AF13*50%/E67</f>
        <v>0.510739613812659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'!AF14*50%</f>
        <v>0</v>
      </c>
      <c r="F68" s="129" t="n">
        <f aca="false">E68/D16</f>
        <v>0</v>
      </c>
      <c r="G68" s="129" t="e">
        <f aca="false">'УТВЕРЖДЕНО 2021'!AF14*50%/E68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32890*90%</f>
        <v>29601</v>
      </c>
      <c r="D69" s="129" t="n">
        <f aca="false">E69/C69</f>
        <v>11.1489814533293</v>
      </c>
      <c r="E69" s="143" t="n">
        <f aca="false">'2021 ПОТРЕБНОСТЬ '!AF15*90%</f>
        <v>330021</v>
      </c>
      <c r="F69" s="129" t="n">
        <f aca="false">E69/D16</f>
        <v>562.216354344123</v>
      </c>
      <c r="G69" s="129" t="n">
        <f aca="false">'УТВЕРЖДЕНО 2021'!AF15*90%/E69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1820*100%</f>
        <v>1820</v>
      </c>
      <c r="D70" s="129" t="n">
        <f aca="false">E70/C70</f>
        <v>40.0615384615385</v>
      </c>
      <c r="E70" s="143" t="n">
        <f aca="false">'2021 ПОТРЕБНОСТЬ '!AF16*100%</f>
        <v>72912</v>
      </c>
      <c r="F70" s="129" t="n">
        <f aca="false">E70/D16</f>
        <v>124.211243611584</v>
      </c>
      <c r="G70" s="129" t="n">
        <f aca="false">'УТВЕРЖДЕНО 2021'!AF16*100%/E70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2116868</v>
      </c>
      <c r="F71" s="133" t="n">
        <f aca="false">SUM(F67:F70)</f>
        <v>3606.24872231687</v>
      </c>
      <c r="G71" s="133" t="n">
        <f aca="false">('УТВЕРЖДЕНО 2021'!AF13*50%+'УТВЕРЖДЕНО 2021'!AF14*50%+'УТВЕРЖДЕНО 2021'!AF15*90%+'УТВЕРЖДЕНО 2021'!AF16*100%)/E71</f>
        <v>0.603867364427069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0.603867364427069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'!AF18</f>
        <v>104000</v>
      </c>
      <c r="F78" s="129" t="n">
        <f aca="false">E78/D16</f>
        <v>177.17206132879</v>
      </c>
      <c r="G78" s="129" t="n">
        <f aca="false">'УТВЕРЖДЕНО 2021'!AF18/E78</f>
        <v>0.711298076923077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'!AF22</f>
        <v>825210</v>
      </c>
      <c r="F79" s="129" t="n">
        <f aca="false">E79/$D$16</f>
        <v>1405.80919931857</v>
      </c>
      <c r="G79" s="129" t="n">
        <f aca="false">'УТВЕРЖДЕНО 2021'!AF22/E79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'!AF19</f>
        <v>79718</v>
      </c>
      <c r="F80" s="129" t="n">
        <f aca="false">E80/$D$16</f>
        <v>135.805792163543</v>
      </c>
      <c r="G80" s="129" t="n">
        <f aca="false">'УТВЕРЖДЕНО 2021'!AF19/'58'!E80</f>
        <v>0.711307358438496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402.54*50%</f>
        <v>201.27</v>
      </c>
      <c r="D81" s="129" t="n">
        <f aca="false">E81/C81</f>
        <v>8515.60093406866</v>
      </c>
      <c r="E81" s="143" t="n">
        <f aca="false">'2021 ПОТРЕБНОСТЬ '!AF13*50%</f>
        <v>1713935</v>
      </c>
      <c r="F81" s="129" t="n">
        <f aca="false">E81/D16</f>
        <v>2919.82112436116</v>
      </c>
      <c r="G81" s="129" t="n">
        <f aca="false">('УТВЕРЖДЕНО 2021'!AF13*50%/E81)</f>
        <v>0.510739613812659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'!AF14*50%</f>
        <v>0</v>
      </c>
      <c r="F82" s="129" t="n">
        <f aca="false">E82/D16</f>
        <v>0</v>
      </c>
      <c r="G82" s="129" t="e">
        <f aca="false">('УТВЕРЖДЕНО 2021'!AF14*50%/E82)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32890*10%</f>
        <v>3289</v>
      </c>
      <c r="D83" s="129" t="n">
        <f aca="false">E83/C83</f>
        <v>11.1489814533293</v>
      </c>
      <c r="E83" s="143" t="n">
        <f aca="false">'2021 ПОТРЕБНОСТЬ '!AF15*10%</f>
        <v>36669</v>
      </c>
      <c r="F83" s="129" t="n">
        <f aca="false">E83/D16</f>
        <v>62.4684838160136</v>
      </c>
      <c r="G83" s="129" t="n">
        <f aca="false">('УТВЕРЖДЕНО 2021'!AF15*10%)/E83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'!AF26</f>
        <v>27164</v>
      </c>
      <c r="F84" s="129" t="n">
        <f aca="false">E84/D16</f>
        <v>46.2759795570698</v>
      </c>
      <c r="G84" s="129" t="n">
        <f aca="false">('УТВЕРЖДЕНО 2021'!AF26/E84)</f>
        <v>0.71130908555441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'!AF25</f>
        <v>17172</v>
      </c>
      <c r="F85" s="129" t="n">
        <f aca="false">E85/D16</f>
        <v>29.2538330494037</v>
      </c>
      <c r="G85" s="129" t="n">
        <f aca="false">('УТВЕРЖДЕНО 2021'!AF25/E85)</f>
        <v>0.71127416724901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2803868</v>
      </c>
      <c r="F86" s="133" t="n">
        <f aca="false">SUM(F78:F85)</f>
        <v>4776.60647359455</v>
      </c>
      <c r="G86" s="133" t="n">
        <f aca="false">('УТВЕРЖДЕНО 2021'!AF18+'УТВЕРЖДЕНО 2021'!AF22+'УТВЕРЖДЕНО 2021'!AF19+'УТВЕРЖДЕНО 2021'!AF13*50%+'УТВЕРЖДЕНО 2021'!AF14*50%+'УТВЕРЖДЕНО 2021'!AF15*10%+'УТВЕРЖДЕНО 2021'!AF26+'УТВЕРЖДЕНО 2021'!AF25)/E86</f>
        <v>0.592478854211397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0.592478854211397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'!AF20+'2021 ПОТРЕБНОСТЬ '!AF23</f>
        <v>54823</v>
      </c>
      <c r="C93" s="129" t="n">
        <f aca="false">B93/D16</f>
        <v>93.3952299829642</v>
      </c>
      <c r="D93" s="129" t="n">
        <f aca="false">('УТВЕРЖДЕНО 2021'!AF20+'УТВЕРЖДЕНО 2021'!AF23)/B93</f>
        <v>0.711307298031848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'!AF27</f>
        <v>319</v>
      </c>
      <c r="C94" s="129" t="n">
        <f aca="false">B94/D16</f>
        <v>0.543441226575809</v>
      </c>
      <c r="D94" s="129" t="n">
        <f aca="false">'УТВЕРЖДЕНО 2021'!AF27/B94</f>
        <v>0.711598746081505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'!AF28</f>
        <v>0</v>
      </c>
      <c r="C95" s="129" t="n">
        <f aca="false">B95/D16</f>
        <v>0</v>
      </c>
      <c r="D95" s="129" t="e">
        <f aca="false">'УТВЕРЖДЕНО 2021'!AF28/B95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55142</v>
      </c>
      <c r="C96" s="152" t="n">
        <f aca="false">SUM(C93:C95)</f>
        <v>93.93867120954</v>
      </c>
      <c r="D96" s="152" t="n">
        <f aca="false">('УТВЕРЖДЕНО 2021'!AF20+'УТВЕРЖДЕНО 2021'!AF23+'УТВЕРЖДЕНО 2021'!AF27+'УТВЕРЖДЕНО 2021'!AF28)/B96</f>
        <v>0.711308984077473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0.711308984077473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'!AF8</f>
        <v>5203520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ЧИСЛЕННОСТЬ!R35</f>
        <v>249</v>
      </c>
      <c r="C105" s="159" t="n">
        <f aca="false">B102/B108*B105</f>
        <v>2207285.31516184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ЧИСЛЕННОСТЬ!R78</f>
        <v>289</v>
      </c>
      <c r="C106" s="159" t="n">
        <f aca="false">B102/B108*B106</f>
        <v>2561869.30153322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ЧИСЛЕННОСТЬ!R121</f>
        <v>49</v>
      </c>
      <c r="C107" s="159" t="n">
        <f aca="false">B102/B108*B107</f>
        <v>434365.38330494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587</v>
      </c>
      <c r="C108" s="132" t="n">
        <f aca="false">SUM(C105:C107)</f>
        <v>5203520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'!AF9+'2021 ПОТРЕБНОСТЬ '!AF10</f>
        <v>174840</v>
      </c>
      <c r="C114" s="163" t="n">
        <f aca="false">B114/$D$16</f>
        <v>297.853492333901</v>
      </c>
      <c r="D114" s="118" t="n">
        <f aca="false">('УТВЕРЖДЕНО 2021'!AF9+'УТВЕРЖДЕНО 2021'!AF10)/B114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'!AF11</f>
        <v>52802</v>
      </c>
      <c r="C115" s="163" t="n">
        <f aca="false">B115/$D$16</f>
        <v>89.9522998296422</v>
      </c>
      <c r="D115" s="118" t="n">
        <f aca="false">'УТВЕРЖДЕНО 2021'!AF11/'58'!B115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227642</v>
      </c>
      <c r="C116" s="159" t="n">
        <f aca="false">SUM(C114:C115)</f>
        <v>387.805792163543</v>
      </c>
      <c r="D116" s="118" t="n">
        <f aca="false">('УТВЕРЖДЕНО 2021'!AF9+'УТВЕРЖДЕНО 2021'!AF10+'УТВЕРЖДЕНО 2021'!AF11)/B116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234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ЧИСЛЕННОСТЬ!B37+ЧИСЛЕННОСТЬ!B80+ЧИСЛЕННОСТЬ!B123</f>
        <v>114</v>
      </c>
      <c r="B16" s="96" t="n">
        <f aca="false">ЧИСЛЕННОСТЬ!C37+ЧИСЛЕННОСТЬ!C80+ЧИСЛЕННОСТЬ!C123</f>
        <v>24</v>
      </c>
      <c r="C16" s="95" t="n">
        <f aca="false">ЧИСЛЕННОСТЬ!P37+ЧИСЛЕННОСТЬ!P80+ЧИСЛЕННОСТЬ!P123</f>
        <v>31</v>
      </c>
      <c r="D16" s="97" t="n">
        <f aca="false">ЧИСЛЕННОСТЬ!R37+ЧИСЛЕННОСТЬ!R80+ЧИСЛЕННОСТЬ!R123</f>
        <v>116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ГОССТАНДАРТ!D37</f>
        <v>7658250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D28/D16*ЧИСЛЕННОСТЬ!R37</f>
        <v>3631066.81034483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D28/D16*ЧИСЛЕННОСТЬ!R80</f>
        <v>4027183.18965517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D28/D16*ЧИСЛЕННОСТЬ!R123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7658250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ГОССТАНДАРТ!C37</f>
        <v>698393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8356643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116</v>
      </c>
      <c r="C55" s="128" t="n">
        <f aca="false">F71</f>
        <v>2062.62327586207</v>
      </c>
      <c r="D55" s="128" t="n">
        <f aca="false">E71</f>
        <v>239264.3</v>
      </c>
      <c r="E55" s="129" t="n">
        <f aca="false">G71</f>
        <v>1</v>
      </c>
      <c r="F55" s="129" t="n">
        <f aca="false">D55*E55</f>
        <v>239264.3</v>
      </c>
      <c r="G55" s="128" t="n">
        <f aca="false">F55/'60'!$D$16*ЧИСЛЕННОСТЬ!$R$37</f>
        <v>113444.280172414</v>
      </c>
      <c r="H55" s="128" t="n">
        <f aca="false">F55/$D$16*ЧИСЛЕННОСТЬ!$R$80</f>
        <v>125820.019827586</v>
      </c>
      <c r="I55" s="128" t="n">
        <f aca="false">F55/$D$16*ЧИСЛЕННОСТЬ!$R$123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116</v>
      </c>
      <c r="C56" s="128" t="n">
        <f aca="false">F86</f>
        <v>8425.325</v>
      </c>
      <c r="D56" s="128" t="n">
        <f aca="false">E86</f>
        <v>977337.7</v>
      </c>
      <c r="E56" s="129" t="n">
        <f aca="false">G86</f>
        <v>0.745190429060498</v>
      </c>
      <c r="F56" s="129" t="n">
        <f aca="false">D56*E56</f>
        <v>728302.7</v>
      </c>
      <c r="G56" s="128" t="n">
        <f aca="false">F56/'60'!$D$16*ЧИСЛЕННОСТЬ!$R$37</f>
        <v>345315.935344828</v>
      </c>
      <c r="H56" s="128" t="n">
        <f aca="false">F56/$D$16*ЧИСЛЕННОСТЬ!$R$80</f>
        <v>382986.764655172</v>
      </c>
      <c r="I56" s="128" t="n">
        <f aca="false">F56/$D$16*ЧИСЛЕННОСТЬ!$R$123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116</v>
      </c>
      <c r="C57" s="128" t="n">
        <f aca="false">C96</f>
        <v>184.922413793103</v>
      </c>
      <c r="D57" s="128" t="n">
        <f aca="false">B96</f>
        <v>21451</v>
      </c>
      <c r="E57" s="129" t="n">
        <f aca="false">D96</f>
        <v>0.711295510698802</v>
      </c>
      <c r="F57" s="129" t="n">
        <f aca="false">D57*E57</f>
        <v>15258</v>
      </c>
      <c r="G57" s="128" t="n">
        <f aca="false">F57/'60'!$D$16*ЧИСЛЕННОСТЬ!$R$37</f>
        <v>7234.39655172414</v>
      </c>
      <c r="H57" s="128" t="n">
        <f aca="false">F57/$D$16*ЧИСЛЕННОСТЬ!$R$80</f>
        <v>8023.60344827586</v>
      </c>
      <c r="I57" s="128" t="n">
        <f aca="false">F57/$D$16*ЧИСЛЕННОСТЬ!$R$123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116</v>
      </c>
      <c r="C58" s="128" t="n">
        <f aca="false">C116</f>
        <v>3884.44827586207</v>
      </c>
      <c r="D58" s="128" t="n">
        <f aca="false">B116</f>
        <v>450596</v>
      </c>
      <c r="E58" s="129" t="n">
        <f aca="false">D116</f>
        <v>1</v>
      </c>
      <c r="F58" s="129" t="n">
        <f aca="false">D58*E58</f>
        <v>450596</v>
      </c>
      <c r="G58" s="128" t="n">
        <f aca="false">F58/'60'!$D$16*ЧИСЛЕННОСТЬ!$R$37</f>
        <v>213644.655172414</v>
      </c>
      <c r="H58" s="128" t="n">
        <f aca="false">F58/$D$16*ЧИСЛЕННОСТЬ!$R$80</f>
        <v>236951.344827586</v>
      </c>
      <c r="I58" s="128" t="n">
        <f aca="false">F58/$D$16*ЧИСЛЕННОСТЬ!$R$123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14557.3189655172</v>
      </c>
      <c r="D59" s="132" t="n">
        <f aca="false">SUM(D55:D58)</f>
        <v>1688649</v>
      </c>
      <c r="E59" s="133" t="n">
        <f aca="false">F59/D59</f>
        <v>0.848856689578474</v>
      </c>
      <c r="F59" s="133" t="n">
        <f aca="false">SUM(F55:F58)</f>
        <v>1433421</v>
      </c>
      <c r="G59" s="164" t="n">
        <f aca="false">SUM(G55:G58)</f>
        <v>679639.267241379</v>
      </c>
      <c r="H59" s="164" t="n">
        <f aca="false">SUM(H55:H58)</f>
        <v>753781.732758621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'!AH8</f>
        <v>1688649</v>
      </c>
      <c r="E60" s="137"/>
      <c r="F60" s="137" t="n">
        <f aca="false">'УТВЕРЖДЕНО 2021'!AH8</f>
        <v>1433421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0.848856689578474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'!AH13*50%</f>
        <v>0</v>
      </c>
      <c r="F67" s="129" t="n">
        <f aca="false">E67/D16</f>
        <v>0</v>
      </c>
      <c r="G67" s="129" t="e">
        <f aca="false">'УТВЕРЖДЕНО 2021'!AH13*50%/E67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20672*50%</f>
        <v>10336</v>
      </c>
      <c r="D68" s="129" t="n">
        <f aca="false">E68/C68</f>
        <v>9.59316950464396</v>
      </c>
      <c r="E68" s="143" t="n">
        <f aca="false">'2021 ПОТРЕБНОСТЬ '!AH14*50%</f>
        <v>99155</v>
      </c>
      <c r="F68" s="129" t="n">
        <f aca="false">E68/D16</f>
        <v>854.784482758621</v>
      </c>
      <c r="G68" s="129" t="n">
        <f aca="false">'УТВЕРЖДЕНО 2021'!AH14*50%/E68</f>
        <v>1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13700*90%</f>
        <v>12330</v>
      </c>
      <c r="D69" s="129" t="n">
        <f aca="false">E69/C69</f>
        <v>11.3632846715328</v>
      </c>
      <c r="E69" s="143" t="n">
        <f aca="false">'2021 ПОТРЕБНОСТЬ '!AH15*90%</f>
        <v>140109.3</v>
      </c>
      <c r="F69" s="129" t="n">
        <f aca="false">E69/D16</f>
        <v>1207.83879310345</v>
      </c>
      <c r="G69" s="129" t="n">
        <f aca="false">'УТВЕРЖДЕНО 2021'!AH15*90%/E69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0*100%</f>
        <v>0</v>
      </c>
      <c r="D70" s="129" t="e">
        <f aca="false">E70/C70</f>
        <v>#DIV/0!</v>
      </c>
      <c r="E70" s="143" t="n">
        <f aca="false">'2021 ПОТРЕБНОСТЬ '!AH16*100%</f>
        <v>0</v>
      </c>
      <c r="F70" s="129" t="n">
        <f aca="false">E70/D16</f>
        <v>0</v>
      </c>
      <c r="G70" s="129" t="e">
        <f aca="false">'УТВЕРЖДЕНО 2021'!AH16*100%/E70</f>
        <v>#DIV/0!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239264.3</v>
      </c>
      <c r="F71" s="133" t="n">
        <f aca="false">SUM(F67:F70)</f>
        <v>2062.62327586207</v>
      </c>
      <c r="G71" s="133" t="n">
        <f aca="false">('УТВЕРЖДЕНО 2021'!AH13*50%+'УТВЕРЖДЕНО 2021'!AH14*50%+'УТВЕРЖДЕНО 2021'!AH15*90%+'УТВЕРЖДЕНО 2021'!AH16*100%)/E71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'!AH18</f>
        <v>51336</v>
      </c>
      <c r="F78" s="129" t="n">
        <f aca="false">E78/D16</f>
        <v>442.551724137931</v>
      </c>
      <c r="G78" s="129" t="n">
        <f aca="false">'УТВЕРЖДЕНО 2021'!AH18/E78</f>
        <v>0.711294218482157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'!AH22</f>
        <v>747360</v>
      </c>
      <c r="F79" s="129" t="n">
        <f aca="false">E79/$D$16</f>
        <v>6442.75862068966</v>
      </c>
      <c r="G79" s="129" t="n">
        <f aca="false">'УТВЕРЖДЕНО 2021'!AH22/E79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'!AH19</f>
        <v>52315</v>
      </c>
      <c r="F80" s="129" t="n">
        <f aca="false">E80/$D$16</f>
        <v>450.991379310345</v>
      </c>
      <c r="G80" s="129" t="n">
        <f aca="false">'УТВЕРЖДЕНО 2021'!AH19/'60'!E80</f>
        <v>0.711306508649527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'!AH13*50%</f>
        <v>0</v>
      </c>
      <c r="F81" s="129" t="n">
        <f aca="false">E81/D16</f>
        <v>0</v>
      </c>
      <c r="G81" s="129" t="e">
        <f aca="false">('УТВЕРЖДЕНО 2021'!AH13*50%/E81)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20672*50%</f>
        <v>10336</v>
      </c>
      <c r="D82" s="129" t="n">
        <f aca="false">E82/C82</f>
        <v>9.59316950464396</v>
      </c>
      <c r="E82" s="143" t="n">
        <f aca="false">'2021 ПОТРЕБНОСТЬ '!AH14*50%</f>
        <v>99155</v>
      </c>
      <c r="F82" s="129" t="n">
        <f aca="false">E82/D16</f>
        <v>854.784482758621</v>
      </c>
      <c r="G82" s="129" t="n">
        <f aca="false">('УТВЕРЖДЕНО 2021'!AH14*50%/E82)</f>
        <v>1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13700*10%</f>
        <v>1370</v>
      </c>
      <c r="D83" s="129" t="n">
        <f aca="false">E83/C83</f>
        <v>11.3632846715328</v>
      </c>
      <c r="E83" s="143" t="n">
        <f aca="false">'2021 ПОТРЕБНОСТЬ '!AH15*10%</f>
        <v>15567.7</v>
      </c>
      <c r="F83" s="129" t="n">
        <f aca="false">E83/D16</f>
        <v>134.204310344828</v>
      </c>
      <c r="G83" s="129" t="n">
        <f aca="false">('УТВЕРЖДЕНО 2021'!AH15*10%)/E83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'!AH26</f>
        <v>11604</v>
      </c>
      <c r="F84" s="129" t="n">
        <f aca="false">E84/D16</f>
        <v>100.034482758621</v>
      </c>
      <c r="G84" s="129" t="n">
        <f aca="false">('УТВЕРЖДЕНО 2021'!AH26/E84)</f>
        <v>0.711306446053085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'!AH25</f>
        <v>0</v>
      </c>
      <c r="F85" s="129" t="n">
        <f aca="false">E85/D16</f>
        <v>0</v>
      </c>
      <c r="G85" s="129" t="e">
        <f aca="false">('УТВЕРЖДЕНО 2021'!AH25/E85)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977337.7</v>
      </c>
      <c r="F86" s="133" t="n">
        <f aca="false">SUM(F78:F85)</f>
        <v>8425.325</v>
      </c>
      <c r="G86" s="133" t="n">
        <f aca="false">('УТВЕРЖДЕНО 2021'!AH18+'УТВЕРЖДЕНО 2021'!AH22+'УТВЕРЖДЕНО 2021'!AH19+'УТВЕРЖДЕНО 2021'!AH13*50%+'УТВЕРЖДЕНО 2021'!AH14*50%+'УТВЕРЖДЕНО 2021'!AH15*10%+'УТВЕРЖДЕНО 2021'!AH26+'УТВЕРЖДЕНО 2021'!AH25)/E86</f>
        <v>0.745190429060498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0.745190429060498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'!AH20+'2021 ПОТРЕБНОСТЬ '!AH23</f>
        <v>17455</v>
      </c>
      <c r="C93" s="129" t="n">
        <f aca="false">B93/D16</f>
        <v>150.474137931034</v>
      </c>
      <c r="D93" s="129" t="n">
        <f aca="false">('УТВЕРЖДЕНО 2021'!AH20+'УТВЕРЖДЕНО 2021'!AH23)/B93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'!AH27</f>
        <v>3996</v>
      </c>
      <c r="C94" s="129" t="n">
        <f aca="false">B94/D16</f>
        <v>34.448275862069</v>
      </c>
      <c r="D94" s="129" t="n">
        <f aca="false">'УТВЕРЖДЕНО 2021'!AH27/B94</f>
        <v>0.711211211211211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'!AH28</f>
        <v>0</v>
      </c>
      <c r="C95" s="129" t="n">
        <f aca="false">B95/D16</f>
        <v>0</v>
      </c>
      <c r="D95" s="129" t="e">
        <f aca="false">'УТВЕРЖДЕНО 2021'!AH28/B95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21451</v>
      </c>
      <c r="C96" s="152" t="n">
        <f aca="false">SUM(C93:C95)</f>
        <v>184.922413793103</v>
      </c>
      <c r="D96" s="152" t="n">
        <f aca="false">('УТВЕРЖДЕНО 2021'!AH20+'УТВЕРЖДЕНО 2021'!AH23+'УТВЕРЖДЕНО 2021'!AH27+'УТВЕРЖДЕНО 2021'!AH28)/B96</f>
        <v>0.711295510698802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0.711295510698802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'!AH8</f>
        <v>1688649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ЧИСЛЕННОСТЬ!R37</f>
        <v>55</v>
      </c>
      <c r="C105" s="159" t="n">
        <f aca="false">B102/B108*B105</f>
        <v>800652.543103448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ЧИСЛЕННОСТЬ!R80</f>
        <v>61</v>
      </c>
      <c r="C106" s="159" t="n">
        <f aca="false">B102/B108*B106</f>
        <v>887996.456896552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ЧИСЛЕННОСТЬ!R123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116</v>
      </c>
      <c r="C108" s="132" t="n">
        <f aca="false">SUM(C105:C107)</f>
        <v>1688649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'!AH9+'2021 ПОТРЕБНОСТЬ '!AH10</f>
        <v>346080</v>
      </c>
      <c r="C114" s="163" t="n">
        <f aca="false">B114/$D$16</f>
        <v>2983.44827586207</v>
      </c>
      <c r="D114" s="118" t="n">
        <f aca="false">('УТВЕРЖДЕНО 2021'!AH9+'УТВЕРЖДЕНО 2021'!AH10)/B114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'!AH11</f>
        <v>104516</v>
      </c>
      <c r="C115" s="163" t="n">
        <f aca="false">B115/$D$16</f>
        <v>901</v>
      </c>
      <c r="D115" s="118" t="n">
        <f aca="false">'УТВЕРЖДЕНО 2021'!AH11/'60'!B115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450596</v>
      </c>
      <c r="C116" s="159" t="n">
        <f aca="false">SUM(C114:C115)</f>
        <v>3884.44827586207</v>
      </c>
      <c r="D116" s="118" t="n">
        <f aca="false">('УТВЕРЖДЕНО 2021'!AH9+'УТВЕРЖДЕНО 2021'!AH10+'УТВЕРЖДЕНО 2021'!AH11)/B116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235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ЧИСЛЕННОСТЬ!B38+ЧИСЛЕННОСТЬ!B81+ЧИСЛЕННОСТЬ!B124</f>
        <v>287</v>
      </c>
      <c r="B16" s="96" t="n">
        <f aca="false">ЧИСЛЕННОСТЬ!C38+ЧИСЛЕННОСТЬ!C81+ЧИСЛЕННОСТЬ!C124</f>
        <v>60</v>
      </c>
      <c r="C16" s="95" t="n">
        <f aca="false">ЧИСЛЕННОСТЬ!P38+ЧИСЛЕННОСТЬ!P81+ЧИСЛЕННОСТЬ!P124</f>
        <v>64</v>
      </c>
      <c r="D16" s="97" t="n">
        <f aca="false">ЧИСЛЕННОСТЬ!R38+ЧИСЛЕННОСТЬ!R81+ЧИСЛЕННОСТЬ!R124</f>
        <v>288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ГОССТАНДАРТ!D38</f>
        <v>10690297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D28/D16*ЧИСЛЕННОСТЬ!R38</f>
        <v>4973957.63194444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D28/D16*ЧИСЛЕННОСТЬ!R81</f>
        <v>5308029.41319444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D28/D16*ЧИСЛЕННОСТЬ!R124</f>
        <v>408309.954861111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10690297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ГОССТАНДАРТ!C38</f>
        <v>895255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11585552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288</v>
      </c>
      <c r="C55" s="128" t="n">
        <f aca="false">F71</f>
        <v>6345.96527777778</v>
      </c>
      <c r="D55" s="128" t="n">
        <f aca="false">E71</f>
        <v>1827638</v>
      </c>
      <c r="E55" s="129" t="n">
        <f aca="false">G71</f>
        <v>0.621241733866335</v>
      </c>
      <c r="F55" s="129" t="n">
        <f aca="false">D55*E55</f>
        <v>1135405</v>
      </c>
      <c r="G55" s="128" t="n">
        <f aca="false">F55/'61'!$D$16*ЧИСЛЕННОСТЬ!$R$38</f>
        <v>528278.715277778</v>
      </c>
      <c r="H55" s="128" t="n">
        <f aca="false">F55/$D$16*ЧИСЛЕННОСТЬ!$R$81</f>
        <v>563760.121527778</v>
      </c>
      <c r="I55" s="128" t="n">
        <f aca="false">F55/$D$16*ЧИСЛЕННОСТЬ!$R$124</f>
        <v>43366.1631944444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288</v>
      </c>
      <c r="C56" s="128" t="n">
        <f aca="false">F86</f>
        <v>8494.58680555556</v>
      </c>
      <c r="D56" s="128" t="n">
        <f aca="false">E86</f>
        <v>2446441</v>
      </c>
      <c r="E56" s="129" t="n">
        <f aca="false">G86</f>
        <v>0.601180653855948</v>
      </c>
      <c r="F56" s="129" t="n">
        <f aca="false">D56*E56</f>
        <v>1470753</v>
      </c>
      <c r="G56" s="128" t="n">
        <f aca="false">F56/'61'!$D$16*ЧИСЛЕННОСТЬ!$R$38</f>
        <v>684308.6875</v>
      </c>
      <c r="H56" s="128" t="n">
        <f aca="false">F56/$D$16*ЧИСЛЕННОСТЬ!$R$81</f>
        <v>730269.71875</v>
      </c>
      <c r="I56" s="128" t="n">
        <f aca="false">F56/$D$16*ЧИСЛЕННОСТЬ!$R$124</f>
        <v>56174.59375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288</v>
      </c>
      <c r="C57" s="128" t="n">
        <f aca="false">C96</f>
        <v>151.930555555556</v>
      </c>
      <c r="D57" s="128" t="n">
        <f aca="false">B96</f>
        <v>43756</v>
      </c>
      <c r="E57" s="129" t="n">
        <f aca="false">D96</f>
        <v>0.711308163451869</v>
      </c>
      <c r="F57" s="129" t="n">
        <f aca="false">D57*E57</f>
        <v>31124</v>
      </c>
      <c r="G57" s="128" t="n">
        <f aca="false">F57/'61'!$D$16*ЧИСЛЕННОСТЬ!$R$38</f>
        <v>14481.3055555556</v>
      </c>
      <c r="H57" s="128" t="n">
        <f aca="false">F57/$D$16*ЧИСЛЕННОСТЬ!$R$81</f>
        <v>15453.9305555556</v>
      </c>
      <c r="I57" s="128" t="n">
        <f aca="false">F57/$D$16*ЧИСЛЕННОСТЬ!$R$124</f>
        <v>1188.76388888889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288</v>
      </c>
      <c r="C58" s="128" t="n">
        <f aca="false">C116</f>
        <v>1061.94444444444</v>
      </c>
      <c r="D58" s="128" t="n">
        <f aca="false">B116</f>
        <v>305840</v>
      </c>
      <c r="E58" s="129" t="n">
        <f aca="false">D116</f>
        <v>1</v>
      </c>
      <c r="F58" s="129" t="n">
        <f aca="false">D58*E58</f>
        <v>305840</v>
      </c>
      <c r="G58" s="128" t="n">
        <f aca="false">F58/'61'!$D$16*ЧИСЛЕННОСТЬ!$R$38</f>
        <v>142300.555555556</v>
      </c>
      <c r="H58" s="128" t="n">
        <f aca="false">F58/$D$16*ЧИСЛЕННОСТЬ!$R$81</f>
        <v>151858.055555556</v>
      </c>
      <c r="I58" s="128" t="n">
        <f aca="false">F58/$D$16*ЧИСЛЕННОСТЬ!$R$124</f>
        <v>11681.3888888889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16054.4270833333</v>
      </c>
      <c r="D59" s="132" t="n">
        <f aca="false">SUM(D55:D58)</f>
        <v>4623675</v>
      </c>
      <c r="E59" s="133" t="n">
        <f aca="false">F59/D59</f>
        <v>0.63653306082283</v>
      </c>
      <c r="F59" s="133" t="n">
        <f aca="false">SUM(F55:F58)</f>
        <v>2943122</v>
      </c>
      <c r="G59" s="164" t="n">
        <f aca="false">SUM(G55:G58)</f>
        <v>1369369.26388889</v>
      </c>
      <c r="H59" s="164" t="n">
        <f aca="false">SUM(H55:H58)</f>
        <v>1461341.82638889</v>
      </c>
      <c r="I59" s="164" t="n">
        <f aca="false">SUM(I55:I58)</f>
        <v>112410.909722222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'!AI8</f>
        <v>4623675</v>
      </c>
      <c r="E60" s="137"/>
      <c r="F60" s="137" t="n">
        <f aca="false">'УТВЕРЖДЕНО 2021'!AI8</f>
        <v>2943122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0.63653306082283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333.82*50%</f>
        <v>166.91</v>
      </c>
      <c r="D67" s="129" t="n">
        <f aca="false">E67/C67</f>
        <v>8515.24773830208</v>
      </c>
      <c r="E67" s="143" t="n">
        <f aca="false">'2021 ПОТРЕБНОСТЬ '!AI13*50%</f>
        <v>1421280</v>
      </c>
      <c r="F67" s="129" t="n">
        <f aca="false">E67/D16</f>
        <v>4935</v>
      </c>
      <c r="G67" s="129" t="n">
        <f aca="false">'УТВЕРЖДЕНО 2021'!AI13*50%/E67</f>
        <v>0.512951001913768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'!AI14*50%</f>
        <v>0</v>
      </c>
      <c r="F68" s="129" t="n">
        <f aca="false">E68/D16</f>
        <v>0</v>
      </c>
      <c r="G68" s="129" t="e">
        <f aca="false">'УТВЕРЖДЕНО 2021'!AI14*50%/E68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37810*90%</f>
        <v>34029</v>
      </c>
      <c r="D69" s="129" t="n">
        <f aca="false">E69/C69</f>
        <v>11.4578153927532</v>
      </c>
      <c r="E69" s="143" t="n">
        <f aca="false">'2021 ПОТРЕБНОСТЬ '!AI15*90%</f>
        <v>389898</v>
      </c>
      <c r="F69" s="129" t="n">
        <f aca="false">E69/D16</f>
        <v>1353.8125</v>
      </c>
      <c r="G69" s="129" t="n">
        <f aca="false">'УТВЕРЖДЕНО 2021'!AI15*90%/E69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410*100%</f>
        <v>410</v>
      </c>
      <c r="D70" s="129" t="n">
        <f aca="false">E70/C70</f>
        <v>40.1463414634146</v>
      </c>
      <c r="E70" s="143" t="n">
        <f aca="false">'2021 ПОТРЕБНОСТЬ '!AI16*100%</f>
        <v>16460</v>
      </c>
      <c r="F70" s="129" t="n">
        <f aca="false">E70/D16</f>
        <v>57.1527777777778</v>
      </c>
      <c r="G70" s="129" t="n">
        <f aca="false">'УТВЕРЖДЕНО 2021'!AI16*100%/E70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1827638</v>
      </c>
      <c r="F71" s="133" t="n">
        <f aca="false">SUM(F67:F70)</f>
        <v>6345.96527777778</v>
      </c>
      <c r="G71" s="133" t="n">
        <f aca="false">('УТВЕРЖДЕНО 2021'!AI13*50%+'УТВЕРЖДЕНО 2021'!AI14*50%+'УТВЕРЖДЕНО 2021'!AI15*90%+'УТВЕРЖДЕНО 2021'!AI16*100%)/E71</f>
        <v>0.621241733866335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0.621241733866335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'!AI18</f>
        <v>56131</v>
      </c>
      <c r="F78" s="129" t="n">
        <f aca="false">E78/D16</f>
        <v>194.899305555556</v>
      </c>
      <c r="G78" s="129" t="n">
        <f aca="false">'УТВЕРЖДЕНО 2021'!AI18/E78</f>
        <v>0.711300350964708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'!AI22</f>
        <v>747360</v>
      </c>
      <c r="F79" s="129" t="n">
        <f aca="false">E79/$D$16</f>
        <v>2595</v>
      </c>
      <c r="G79" s="129" t="n">
        <f aca="false">'УТВЕРЖДЕНО 2021'!AI22/E79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'!AI19</f>
        <v>80964</v>
      </c>
      <c r="F80" s="129" t="n">
        <f aca="false">E80/$D$16</f>
        <v>281.125</v>
      </c>
      <c r="G80" s="129" t="n">
        <f aca="false">'УТВЕРЖДЕНО 2021'!AI19/'61'!E80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333.82*50%</f>
        <v>166.91</v>
      </c>
      <c r="D81" s="129" t="n">
        <f aca="false">E81/C81</f>
        <v>8515.24773830208</v>
      </c>
      <c r="E81" s="143" t="n">
        <f aca="false">'2021 ПОТРЕБНОСТЬ '!AI13*50%</f>
        <v>1421280</v>
      </c>
      <c r="F81" s="129" t="n">
        <f aca="false">E81/D16</f>
        <v>4935</v>
      </c>
      <c r="G81" s="129" t="n">
        <f aca="false">('УТВЕРЖДЕНО 2021'!AI13*50%/E81)</f>
        <v>0.512951001913768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'!AI14*50%</f>
        <v>0</v>
      </c>
      <c r="F82" s="129" t="n">
        <f aca="false">E82/D16</f>
        <v>0</v>
      </c>
      <c r="G82" s="129" t="e">
        <f aca="false">('УТВЕРЖДЕНО 2021'!AI14*50%/E82)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37810*10%</f>
        <v>3781</v>
      </c>
      <c r="D83" s="129" t="n">
        <f aca="false">E83/C83</f>
        <v>11.4578153927532</v>
      </c>
      <c r="E83" s="143" t="n">
        <f aca="false">'2021 ПОТРЕБНОСТЬ '!AI15*10%</f>
        <v>43322</v>
      </c>
      <c r="F83" s="129" t="n">
        <f aca="false">E83/D16</f>
        <v>150.423611111111</v>
      </c>
      <c r="G83" s="129" t="n">
        <f aca="false">('УТВЕРЖДЕНО 2021'!AI15*10%)/E83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'!AI26</f>
        <v>13824</v>
      </c>
      <c r="F84" s="129" t="n">
        <f aca="false">E84/D16</f>
        <v>48</v>
      </c>
      <c r="G84" s="129" t="n">
        <f aca="false">('УТВЕРЖДЕНО 2021'!AI26/E84)</f>
        <v>0.711299189814815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'!AI25</f>
        <v>83560</v>
      </c>
      <c r="F85" s="129" t="n">
        <f aca="false">E85/D16</f>
        <v>290.138888888889</v>
      </c>
      <c r="G85" s="129" t="n">
        <f aca="false">('УТВЕРЖДЕНО 2021'!AI25/E85)</f>
        <v>0.711297271421733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2446441</v>
      </c>
      <c r="F86" s="133" t="n">
        <f aca="false">SUM(F78:F85)</f>
        <v>8494.58680555556</v>
      </c>
      <c r="G86" s="133" t="n">
        <f aca="false">('УТВЕРЖДЕНО 2021'!AI18+'УТВЕРЖДЕНО 2021'!AI22+'УТВЕРЖДЕНО 2021'!AI19+'УТВЕРЖДЕНО 2021'!AI13*50%+'УТВЕРЖДЕНО 2021'!AI14*50%+'УТВЕРЖДЕНО 2021'!AI15*10%+'УТВЕРЖДЕНО 2021'!AI26+'УТВЕРЖДЕНО 2021'!AI25)/E86</f>
        <v>0.601180653855948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0.601180653855948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'!AI20+'2021 ПОТРЕБНОСТЬ '!AI23</f>
        <v>36139</v>
      </c>
      <c r="C93" s="129" t="n">
        <f aca="false">B93/D16</f>
        <v>125.482638888889</v>
      </c>
      <c r="D93" s="129" t="n">
        <f aca="false">('УТВЕРЖДЕНО 2021'!AI20+'УТВЕРЖДЕНО 2021'!AI23)/B93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'!AI27</f>
        <v>7617</v>
      </c>
      <c r="C94" s="129" t="n">
        <f aca="false">B94/D16</f>
        <v>26.4479166666667</v>
      </c>
      <c r="D94" s="129" t="n">
        <f aca="false">'УТВЕРЖДЕНО 2021'!AI27/B94</f>
        <v>0.711303662859393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'!AI28</f>
        <v>0</v>
      </c>
      <c r="C95" s="129" t="n">
        <f aca="false">B95/D16</f>
        <v>0</v>
      </c>
      <c r="D95" s="129" t="e">
        <f aca="false">'УТВЕРЖДЕНО 2021'!AI28/B95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43756</v>
      </c>
      <c r="C96" s="152" t="n">
        <f aca="false">SUM(C93:C95)</f>
        <v>151.930555555556</v>
      </c>
      <c r="D96" s="152" t="n">
        <f aca="false">('УТВЕРЖДЕНО 2021'!AI20+'УТВЕРЖДЕНО 2021'!AI23+'УТВЕРЖДЕНО 2021'!AI27+'УТВЕРЖДЕНО 2021'!AI28)/B96</f>
        <v>0.711308163451869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0.711308163451869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'!AI8</f>
        <v>4623675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ЧИСЛЕННОСТЬ!R38</f>
        <v>134</v>
      </c>
      <c r="C105" s="159" t="n">
        <f aca="false">B102/B108*B105</f>
        <v>2151293.22916667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ЧИСЛЕННОСТЬ!R81</f>
        <v>143</v>
      </c>
      <c r="C106" s="159" t="n">
        <f aca="false">B102/B108*B106</f>
        <v>2295783.07291667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ЧИСЛЕННОСТЬ!R124</f>
        <v>11</v>
      </c>
      <c r="C107" s="159" t="n">
        <f aca="false">B102/B108*B107</f>
        <v>176598.697916667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288</v>
      </c>
      <c r="C108" s="132" t="n">
        <f aca="false">SUM(C105:C107)</f>
        <v>4623675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'!AI9+'2021 ПОТРЕБНОСТЬ '!AI10</f>
        <v>234900</v>
      </c>
      <c r="C114" s="163" t="n">
        <f aca="false">B114/$D$16</f>
        <v>815.625</v>
      </c>
      <c r="D114" s="118" t="n">
        <f aca="false">('УТВЕРЖДЕНО 2021'!AI9+'УТВЕРЖДЕНО 2021'!AI10)/B114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'!AI11</f>
        <v>70940</v>
      </c>
      <c r="C115" s="163" t="n">
        <f aca="false">B115/$D$16</f>
        <v>246.319444444444</v>
      </c>
      <c r="D115" s="118" t="n">
        <f aca="false">'УТВЕРЖДЕНО 2021'!AI11/'61'!B115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305840</v>
      </c>
      <c r="C116" s="159" t="n">
        <f aca="false">SUM(C114:C115)</f>
        <v>1061.94444444444</v>
      </c>
      <c r="D116" s="118" t="n">
        <f aca="false">('УТВЕРЖДЕНО 2021'!AI9+'УТВЕРЖДЕНО 2021'!AI10+'УТВЕРЖДЕНО 2021'!AI11)/B116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A1:AQ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75" workbookViewId="0">
      <selection pane="topLeft" activeCell="AM8" activeCellId="0" sqref="AM8"/>
    </sheetView>
  </sheetViews>
  <sheetFormatPr defaultRowHeight="13.2" zeroHeight="false" outlineLevelRow="0" outlineLevelCol="0"/>
  <cols>
    <col collapsed="false" customWidth="true" hidden="false" outlineLevel="0" max="1" min="1" style="33" width="22.66"/>
    <col collapsed="false" customWidth="true" hidden="false" outlineLevel="0" max="2" min="2" style="34" width="5.66"/>
    <col collapsed="false" customWidth="true" hidden="false" outlineLevel="0" max="3" min="3" style="33" width="7"/>
    <col collapsed="false" customWidth="true" hidden="false" outlineLevel="0" max="4" min="4" style="33" width="14.01"/>
    <col collapsed="false" customWidth="true" hidden="false" outlineLevel="0" max="5" min="5" style="33" width="16"/>
    <col collapsed="false" customWidth="true" hidden="false" outlineLevel="0" max="10" min="6" style="33" width="14.01"/>
    <col collapsed="false" customWidth="true" hidden="false" outlineLevel="0" max="16" min="11" style="33" width="14.34"/>
    <col collapsed="false" customWidth="true" hidden="false" outlineLevel="0" max="38" min="17" style="33" width="14.01"/>
    <col collapsed="false" customWidth="true" hidden="false" outlineLevel="0" max="39" min="39" style="33" width="18.44"/>
    <col collapsed="false" customWidth="true" hidden="false" outlineLevel="0" max="42" min="40" style="33" width="18.11"/>
    <col collapsed="false" customWidth="true" hidden="false" outlineLevel="0" max="1025" min="43" style="0" width="8.67"/>
  </cols>
  <sheetData>
    <row r="1" customFormat="false" ht="17.4" hidden="false" customHeight="false" outlineLevel="0" collapsed="false">
      <c r="A1" s="35"/>
      <c r="B1" s="36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</row>
    <row r="2" customFormat="false" ht="15.6" hidden="false" customHeight="false" outlineLevel="0" collapsed="false">
      <c r="A2" s="38"/>
      <c r="B2" s="39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customFormat="false" ht="16.2" hidden="false" customHeight="false" outlineLevel="0" collapsed="false">
      <c r="A3" s="41" t="s">
        <v>61</v>
      </c>
      <c r="B3" s="39"/>
      <c r="C3" s="40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</row>
    <row r="4" customFormat="false" ht="15.6" hidden="false" customHeight="false" outlineLevel="0" collapsed="false">
      <c r="A4" s="38"/>
      <c r="B4" s="39"/>
      <c r="C4" s="40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customFormat="false" ht="15.6" hidden="false" customHeight="false" outlineLevel="0" collapsed="false">
      <c r="A5" s="38"/>
      <c r="B5" s="39"/>
      <c r="C5" s="4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</row>
    <row r="6" customFormat="false" ht="31.2" hidden="false" customHeight="false" outlineLevel="0" collapsed="false">
      <c r="A6" s="42" t="s">
        <v>62</v>
      </c>
      <c r="B6" s="43" t="s">
        <v>63</v>
      </c>
      <c r="C6" s="44" t="s">
        <v>64</v>
      </c>
      <c r="D6" s="45" t="s">
        <v>65</v>
      </c>
      <c r="E6" s="45" t="s">
        <v>66</v>
      </c>
      <c r="F6" s="45" t="s">
        <v>67</v>
      </c>
      <c r="G6" s="45" t="s">
        <v>68</v>
      </c>
      <c r="H6" s="45" t="s">
        <v>69</v>
      </c>
      <c r="I6" s="45" t="s">
        <v>70</v>
      </c>
      <c r="J6" s="45" t="s">
        <v>13</v>
      </c>
      <c r="K6" s="45" t="s">
        <v>71</v>
      </c>
      <c r="L6" s="45" t="s">
        <v>72</v>
      </c>
      <c r="M6" s="45" t="s">
        <v>73</v>
      </c>
      <c r="N6" s="45" t="s">
        <v>74</v>
      </c>
      <c r="O6" s="45" t="s">
        <v>75</v>
      </c>
      <c r="P6" s="45" t="s">
        <v>76</v>
      </c>
      <c r="Q6" s="45" t="s">
        <v>77</v>
      </c>
      <c r="R6" s="45" t="s">
        <v>78</v>
      </c>
      <c r="S6" s="45" t="s">
        <v>79</v>
      </c>
      <c r="T6" s="45" t="s">
        <v>80</v>
      </c>
      <c r="U6" s="45" t="s">
        <v>81</v>
      </c>
      <c r="V6" s="45" t="s">
        <v>82</v>
      </c>
      <c r="W6" s="45" t="s">
        <v>83</v>
      </c>
      <c r="X6" s="45" t="s">
        <v>84</v>
      </c>
      <c r="Y6" s="45" t="s">
        <v>85</v>
      </c>
      <c r="Z6" s="45" t="s">
        <v>86</v>
      </c>
      <c r="AA6" s="45" t="s">
        <v>87</v>
      </c>
      <c r="AB6" s="45" t="s">
        <v>88</v>
      </c>
      <c r="AC6" s="45" t="s">
        <v>89</v>
      </c>
      <c r="AD6" s="45" t="s">
        <v>90</v>
      </c>
      <c r="AE6" s="45" t="s">
        <v>91</v>
      </c>
      <c r="AF6" s="45" t="s">
        <v>92</v>
      </c>
      <c r="AG6" s="45" t="s">
        <v>93</v>
      </c>
      <c r="AH6" s="45" t="s">
        <v>94</v>
      </c>
      <c r="AI6" s="45" t="s">
        <v>95</v>
      </c>
      <c r="AJ6" s="45" t="s">
        <v>96</v>
      </c>
      <c r="AK6" s="45" t="s">
        <v>97</v>
      </c>
      <c r="AL6" s="45" t="s">
        <v>98</v>
      </c>
      <c r="AM6" s="46" t="s">
        <v>41</v>
      </c>
      <c r="AN6" s="45" t="s">
        <v>99</v>
      </c>
      <c r="AO6" s="45" t="s">
        <v>100</v>
      </c>
      <c r="AP6" s="46" t="s">
        <v>41</v>
      </c>
    </row>
    <row r="7" customFormat="false" ht="15.6" hidden="false" customHeight="false" outlineLevel="0" collapsed="false">
      <c r="A7" s="47" t="s">
        <v>101</v>
      </c>
      <c r="B7" s="47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</row>
    <row r="8" customFormat="false" ht="15.6" hidden="false" customHeight="false" outlineLevel="0" collapsed="false">
      <c r="A8" s="49" t="s">
        <v>102</v>
      </c>
      <c r="B8" s="50"/>
      <c r="C8" s="51"/>
      <c r="D8" s="52" t="n">
        <f aca="false">SUM(D9,D10,D11,D12,D17,D21,D24,D28)</f>
        <v>4092457</v>
      </c>
      <c r="E8" s="52" t="n">
        <f aca="false">SUM(E9,E10,E11,E12,E17,E21,E24,E28)</f>
        <v>2676623</v>
      </c>
      <c r="F8" s="52" t="n">
        <f aca="false">SUM(F9,F10,F11,F12,F17,F21,F24,F28)</f>
        <v>3875545</v>
      </c>
      <c r="G8" s="52" t="n">
        <f aca="false">SUM(G9,G10,G11,G12,G17,G21,G24,G28)</f>
        <v>3452657</v>
      </c>
      <c r="H8" s="52" t="n">
        <f aca="false">SUM(H9,H10,H11,H12,H17,H21,H24,H28)</f>
        <v>2370257</v>
      </c>
      <c r="I8" s="52" t="n">
        <f aca="false">SUM(I9,I10,I11,I12,I17,I21,I24,I28)</f>
        <v>3668497</v>
      </c>
      <c r="J8" s="52" t="n">
        <f aca="false">SUM(J9,J10,J11,J12,J17,J21,J24,J28)</f>
        <v>3641056</v>
      </c>
      <c r="K8" s="52" t="n">
        <f aca="false">SUM(K9,K10,K11,K12,K17,K21,K24,K28)</f>
        <v>8178137</v>
      </c>
      <c r="L8" s="52" t="n">
        <f aca="false">SUM(L9,L10,L11,L12,L17,L21,L24,L28)</f>
        <v>2202480</v>
      </c>
      <c r="M8" s="52" t="n">
        <f aca="false">SUM(M9,M10,M11,M12,M17,M21,M24,M28)</f>
        <v>5460279</v>
      </c>
      <c r="N8" s="52" t="n">
        <f aca="false">SUM(N9,N10,N11,N12,N17,N21,N24,N28)</f>
        <v>3757393</v>
      </c>
      <c r="O8" s="52" t="n">
        <f aca="false">SUM(O9,O10,O11,O12,O17,O21,O24,O28)</f>
        <v>2547939</v>
      </c>
      <c r="P8" s="52" t="n">
        <f aca="false">SUM(P9,P10,P11,P12,P17,P21,P24,P28)</f>
        <v>4222289</v>
      </c>
      <c r="Q8" s="52" t="n">
        <f aca="false">SUM(Q9,Q10,Q11,Q12,Q17,Q21,Q24,Q28)</f>
        <v>2434614</v>
      </c>
      <c r="R8" s="52" t="n">
        <f aca="false">SUM(R9,R10,R11,R12,R17,R21,R24,R28)</f>
        <v>2369667</v>
      </c>
      <c r="S8" s="52" t="n">
        <f aca="false">SUM(S9,S10,S11,S12,S17,S21,S24,S28)</f>
        <v>4688982</v>
      </c>
      <c r="T8" s="52" t="n">
        <f aca="false">SUM(T9,T10,T11,T12,T17,T21,T24,T28)</f>
        <v>2658050</v>
      </c>
      <c r="U8" s="52" t="n">
        <f aca="false">SUM(U9,U10,U11,U12,U17,U21,U24,U28)</f>
        <v>3724977</v>
      </c>
      <c r="V8" s="52" t="n">
        <f aca="false">SUM(V9,V10,V11,V12,V17,V21,V24,V28)</f>
        <v>2172970</v>
      </c>
      <c r="W8" s="52" t="n">
        <f aca="false">SUM(W9,W10,W11,W12,W17,W21,W24,W28)</f>
        <v>2093461</v>
      </c>
      <c r="X8" s="52" t="n">
        <f aca="false">SUM(X9,X10,X11,X12,X17,X21,X24,X28)</f>
        <v>1449128</v>
      </c>
      <c r="Y8" s="52" t="n">
        <f aca="false">SUM(Y9,Y10,Y11,Y12,Y17,Y21,Y24,Y28)</f>
        <v>1414503</v>
      </c>
      <c r="Z8" s="52" t="n">
        <f aca="false">SUM(Z9,Z10,Z11,Z12,Z17,Z21,Z24,Z28)</f>
        <v>3227399</v>
      </c>
      <c r="AA8" s="52" t="n">
        <f aca="false">SUM(AA9,AA10,AA11,AA12,AA17,AA21,AA24,AA28)</f>
        <v>2885525</v>
      </c>
      <c r="AB8" s="52" t="n">
        <f aca="false">SUM(AB9,AB10,AB11,AB12,AB17,AB21,AB24,AB28)</f>
        <v>1802430</v>
      </c>
      <c r="AC8" s="52" t="n">
        <f aca="false">SUM(AC9,AC10,AC11,AC12,AC17,AC21,AC24,AC28)</f>
        <v>59288</v>
      </c>
      <c r="AD8" s="52" t="n">
        <f aca="false">SUM(AD9,AD10,AD11,AD12,AD17,AD21,AD24,AD28)</f>
        <v>2317262</v>
      </c>
      <c r="AE8" s="52" t="n">
        <f aca="false">SUM(AE9,AE10,AE11,AE12,AE17,AE21,AE24,AE28)</f>
        <v>5430303</v>
      </c>
      <c r="AF8" s="52" t="n">
        <f aca="false">SUM(AF9,AF10,AF11,AF12,AF17,AF21,AF24,AF28)</f>
        <v>3206405</v>
      </c>
      <c r="AG8" s="52" t="n">
        <f aca="false">SUM(AG9,AG10,AG11,AG12,AG17,AG21,AG24,AG28)</f>
        <v>3479171</v>
      </c>
      <c r="AH8" s="52" t="n">
        <f aca="false">SUM(AH9,AH10,AH11,AH12,AH17,AH21,AH24,AH28)</f>
        <v>1433421</v>
      </c>
      <c r="AI8" s="52" t="n">
        <f aca="false">SUM(AI9,AI10,AI11,AI12,AI17,AI21,AI24,AI28)</f>
        <v>2943122</v>
      </c>
      <c r="AJ8" s="52" t="n">
        <f aca="false">SUM(AJ9,AJ10,AJ11,AJ12,AJ17,AJ21,AJ24,AJ28)</f>
        <v>3201486</v>
      </c>
      <c r="AK8" s="52" t="n">
        <f aca="false">SUM(AK9,AK10,AK11,AK12,AK17,AK21,AK24,AK28)</f>
        <v>2995508</v>
      </c>
      <c r="AL8" s="52" t="n">
        <f aca="false">SUM(AL9,AL10,AL11,AL12,AL17,AL21,AL24,AL28)</f>
        <v>3511119</v>
      </c>
      <c r="AM8" s="52" t="n">
        <f aca="false">SUM(D8:AL8)</f>
        <v>109644400</v>
      </c>
      <c r="AN8" s="53" t="n">
        <f aca="false">SUM(AN9,AN10,AN11,AN12,AN17,AN21,AN24,AN28)</f>
        <v>3377125</v>
      </c>
      <c r="AO8" s="53" t="n">
        <f aca="false">SUM(AO9,AO10,AO11,AO12,AO17,AO21,AO24,AO28)</f>
        <v>3031363</v>
      </c>
      <c r="AP8" s="52" t="n">
        <f aca="false">SUM(AM8:AO8)</f>
        <v>116052888</v>
      </c>
      <c r="AQ8" s="54"/>
    </row>
    <row r="9" customFormat="false" ht="19.8" hidden="false" customHeight="true" outlineLevel="0" collapsed="false">
      <c r="A9" s="55" t="s">
        <v>103</v>
      </c>
      <c r="B9" s="46" t="n">
        <v>111</v>
      </c>
      <c r="C9" s="56" t="n">
        <v>211</v>
      </c>
      <c r="D9" s="57" t="n">
        <v>519120</v>
      </c>
      <c r="E9" s="58" t="n">
        <v>173040</v>
      </c>
      <c r="F9" s="58" t="n">
        <v>173040</v>
      </c>
      <c r="G9" s="58" t="n">
        <v>519120</v>
      </c>
      <c r="H9" s="58" t="n">
        <v>173040</v>
      </c>
      <c r="I9" s="59" t="n">
        <v>228156</v>
      </c>
      <c r="J9" s="58" t="n">
        <v>259560</v>
      </c>
      <c r="K9" s="58" t="n">
        <v>1090152</v>
      </c>
      <c r="L9" s="58" t="n">
        <v>173040</v>
      </c>
      <c r="M9" s="58" t="n">
        <v>1216536</v>
      </c>
      <c r="N9" s="58" t="n">
        <v>173040</v>
      </c>
      <c r="O9" s="58" t="n">
        <v>173040</v>
      </c>
      <c r="P9" s="58" t="n">
        <v>432600</v>
      </c>
      <c r="Q9" s="58" t="n">
        <v>186312</v>
      </c>
      <c r="R9" s="58" t="n">
        <v>679590</v>
      </c>
      <c r="S9" s="58" t="n">
        <v>605640</v>
      </c>
      <c r="T9" s="58" t="n">
        <v>173040</v>
      </c>
      <c r="U9" s="58" t="n">
        <v>207648</v>
      </c>
      <c r="V9" s="58" t="n">
        <v>173040</v>
      </c>
      <c r="W9" s="58" t="n">
        <v>69216</v>
      </c>
      <c r="X9" s="58" t="n">
        <v>259560</v>
      </c>
      <c r="Y9" s="58" t="n">
        <v>0</v>
      </c>
      <c r="Z9" s="58" t="n">
        <v>173040</v>
      </c>
      <c r="AA9" s="58" t="n">
        <v>173040</v>
      </c>
      <c r="AB9" s="58" t="n">
        <v>173040</v>
      </c>
      <c r="AC9" s="58" t="n">
        <v>36000</v>
      </c>
      <c r="AD9" s="58" t="n">
        <v>173040</v>
      </c>
      <c r="AE9" s="58" t="n">
        <v>173040</v>
      </c>
      <c r="AF9" s="58" t="n">
        <v>174840</v>
      </c>
      <c r="AG9" s="58" t="n">
        <v>432600</v>
      </c>
      <c r="AH9" s="58" t="n">
        <v>346080</v>
      </c>
      <c r="AI9" s="58" t="n">
        <v>234900</v>
      </c>
      <c r="AJ9" s="58" t="n">
        <v>173040</v>
      </c>
      <c r="AK9" s="58" t="n">
        <v>432600</v>
      </c>
      <c r="AL9" s="58" t="n">
        <v>519120</v>
      </c>
      <c r="AM9" s="57" t="n">
        <f aca="false">SUM(D9:AL9)</f>
        <v>10871910</v>
      </c>
      <c r="AN9" s="60" t="n">
        <v>234900</v>
      </c>
      <c r="AO9" s="60" t="n">
        <v>173040</v>
      </c>
      <c r="AP9" s="52" t="n">
        <f aca="false">SUM(AM9:AO9)</f>
        <v>11279850</v>
      </c>
      <c r="AQ9" s="54"/>
    </row>
    <row r="10" customFormat="false" ht="15.6" hidden="false" customHeight="false" outlineLevel="0" collapsed="false">
      <c r="A10" s="61" t="s">
        <v>104</v>
      </c>
      <c r="B10" s="45"/>
      <c r="C10" s="62" t="n">
        <v>212</v>
      </c>
      <c r="D10" s="63" t="n">
        <v>0</v>
      </c>
      <c r="E10" s="63" t="n">
        <v>0</v>
      </c>
      <c r="F10" s="63" t="n">
        <v>0</v>
      </c>
      <c r="G10" s="63" t="n">
        <v>600</v>
      </c>
      <c r="H10" s="63" t="n">
        <v>0</v>
      </c>
      <c r="I10" s="64" t="n">
        <v>0</v>
      </c>
      <c r="J10" s="63" t="n">
        <v>0</v>
      </c>
      <c r="K10" s="63" t="n">
        <v>600</v>
      </c>
      <c r="L10" s="63" t="n">
        <v>0</v>
      </c>
      <c r="M10" s="63" t="n">
        <v>0</v>
      </c>
      <c r="N10" s="63" t="n">
        <v>0</v>
      </c>
      <c r="O10" s="63" t="n">
        <v>0</v>
      </c>
      <c r="P10" s="63" t="n">
        <v>0</v>
      </c>
      <c r="Q10" s="63" t="n">
        <v>0</v>
      </c>
      <c r="R10" s="63" t="n">
        <v>0</v>
      </c>
      <c r="S10" s="63" t="n">
        <v>0</v>
      </c>
      <c r="T10" s="63" t="n">
        <v>0</v>
      </c>
      <c r="U10" s="63" t="n">
        <v>0</v>
      </c>
      <c r="V10" s="63" t="n">
        <v>0</v>
      </c>
      <c r="W10" s="63" t="n">
        <v>0</v>
      </c>
      <c r="X10" s="63" t="n">
        <v>600</v>
      </c>
      <c r="Y10" s="63" t="n">
        <v>0</v>
      </c>
      <c r="Z10" s="63" t="n">
        <v>0</v>
      </c>
      <c r="AA10" s="63" t="n">
        <v>0</v>
      </c>
      <c r="AB10" s="63" t="n">
        <v>0</v>
      </c>
      <c r="AC10" s="63" t="n">
        <v>0</v>
      </c>
      <c r="AD10" s="63" t="n">
        <v>0</v>
      </c>
      <c r="AE10" s="63" t="n">
        <v>0</v>
      </c>
      <c r="AF10" s="63" t="n">
        <v>0</v>
      </c>
      <c r="AG10" s="63" t="n">
        <v>600</v>
      </c>
      <c r="AH10" s="63" t="n">
        <v>0</v>
      </c>
      <c r="AI10" s="63" t="n">
        <v>0</v>
      </c>
      <c r="AJ10" s="63" t="n">
        <v>600</v>
      </c>
      <c r="AK10" s="63" t="n">
        <v>0</v>
      </c>
      <c r="AL10" s="63" t="n">
        <v>0</v>
      </c>
      <c r="AM10" s="65" t="n">
        <f aca="false">SUM(D10:AL10)</f>
        <v>3000</v>
      </c>
      <c r="AN10" s="66" t="n">
        <v>0</v>
      </c>
      <c r="AO10" s="66" t="n">
        <v>600</v>
      </c>
      <c r="AP10" s="67" t="n">
        <f aca="false">SUM(AM10:AO10)</f>
        <v>3600</v>
      </c>
      <c r="AQ10" s="54"/>
    </row>
    <row r="11" customFormat="false" ht="26.4" hidden="false" customHeight="true" outlineLevel="0" collapsed="false">
      <c r="A11" s="55" t="s">
        <v>105</v>
      </c>
      <c r="B11" s="46" t="n">
        <v>119</v>
      </c>
      <c r="C11" s="56" t="n">
        <v>213</v>
      </c>
      <c r="D11" s="57" t="n">
        <v>156774</v>
      </c>
      <c r="E11" s="58" t="n">
        <v>52258</v>
      </c>
      <c r="F11" s="58" t="n">
        <v>52258</v>
      </c>
      <c r="G11" s="58" t="n">
        <v>156774</v>
      </c>
      <c r="H11" s="58" t="n">
        <v>52258</v>
      </c>
      <c r="I11" s="59" t="n">
        <v>68903</v>
      </c>
      <c r="J11" s="58" t="n">
        <v>78387</v>
      </c>
      <c r="K11" s="58" t="n">
        <v>329226</v>
      </c>
      <c r="L11" s="58" t="n">
        <v>52258</v>
      </c>
      <c r="M11" s="58" t="n">
        <v>367394</v>
      </c>
      <c r="N11" s="58" t="n">
        <v>52258</v>
      </c>
      <c r="O11" s="58" t="n">
        <v>52258</v>
      </c>
      <c r="P11" s="58" t="n">
        <v>130645</v>
      </c>
      <c r="Q11" s="58" t="n">
        <v>56266</v>
      </c>
      <c r="R11" s="58" t="n">
        <v>205236</v>
      </c>
      <c r="S11" s="58" t="n">
        <v>182903</v>
      </c>
      <c r="T11" s="58" t="n">
        <v>52258</v>
      </c>
      <c r="U11" s="58" t="n">
        <v>62710</v>
      </c>
      <c r="V11" s="58" t="n">
        <v>52258</v>
      </c>
      <c r="W11" s="58" t="n">
        <v>20903</v>
      </c>
      <c r="X11" s="58" t="n">
        <v>78387</v>
      </c>
      <c r="Y11" s="58" t="n">
        <v>0</v>
      </c>
      <c r="Z11" s="58" t="n">
        <v>52258</v>
      </c>
      <c r="AA11" s="58" t="n">
        <v>52258</v>
      </c>
      <c r="AB11" s="58" t="n">
        <v>52258</v>
      </c>
      <c r="AC11" s="58" t="n">
        <v>10872</v>
      </c>
      <c r="AD11" s="58" t="n">
        <v>52258</v>
      </c>
      <c r="AE11" s="58" t="n">
        <v>52258</v>
      </c>
      <c r="AF11" s="58" t="n">
        <v>52802</v>
      </c>
      <c r="AG11" s="58" t="n">
        <v>130645</v>
      </c>
      <c r="AH11" s="58" t="n">
        <v>104516</v>
      </c>
      <c r="AI11" s="58" t="n">
        <v>70940</v>
      </c>
      <c r="AJ11" s="58" t="n">
        <v>52258</v>
      </c>
      <c r="AK11" s="58" t="n">
        <v>130645</v>
      </c>
      <c r="AL11" s="58" t="n">
        <v>156774</v>
      </c>
      <c r="AM11" s="57" t="n">
        <f aca="false">SUM(D11:AL11)</f>
        <v>3283314</v>
      </c>
      <c r="AN11" s="60" t="n">
        <v>70940</v>
      </c>
      <c r="AO11" s="60" t="n">
        <v>52258</v>
      </c>
      <c r="AP11" s="52" t="n">
        <f aca="false">SUM(AM11:AO11)</f>
        <v>3406512</v>
      </c>
      <c r="AQ11" s="54"/>
    </row>
    <row r="12" customFormat="false" ht="27.6" hidden="false" customHeight="true" outlineLevel="0" collapsed="false">
      <c r="A12" s="55" t="s">
        <v>106</v>
      </c>
      <c r="B12" s="46"/>
      <c r="C12" s="56" t="n">
        <v>223</v>
      </c>
      <c r="D12" s="57" t="n">
        <f aca="false">SUM(D13:D16)</f>
        <v>2279502</v>
      </c>
      <c r="E12" s="57" t="n">
        <f aca="false">SUM(E13:E16)</f>
        <v>1677670</v>
      </c>
      <c r="F12" s="57" t="n">
        <f aca="false">SUM(F13:F16)</f>
        <v>1863646</v>
      </c>
      <c r="G12" s="57" t="n">
        <f aca="false">SUM(G13:G16)</f>
        <v>745472</v>
      </c>
      <c r="H12" s="57" t="n">
        <f aca="false">SUM(H13:H16)</f>
        <v>1376502</v>
      </c>
      <c r="I12" s="57" t="n">
        <f aca="false">SUM(I13:I16)</f>
        <v>2182959</v>
      </c>
      <c r="J12" s="57" t="n">
        <f aca="false">SUM(J13:J16)</f>
        <v>2390958</v>
      </c>
      <c r="K12" s="57" t="n">
        <f aca="false">SUM(K13:K16)</f>
        <v>4680054</v>
      </c>
      <c r="L12" s="57" t="n">
        <f aca="false">SUM(L13:L16)</f>
        <v>1301072</v>
      </c>
      <c r="M12" s="57" t="n">
        <f aca="false">SUM(M13:M16)</f>
        <v>2243895</v>
      </c>
      <c r="N12" s="57" t="n">
        <f aca="false">SUM(N13:N16)</f>
        <v>2796438</v>
      </c>
      <c r="O12" s="57" t="n">
        <f aca="false">SUM(O13:O16)</f>
        <v>1599102</v>
      </c>
      <c r="P12" s="57" t="n">
        <f aca="false">SUM(P13:P16)</f>
        <v>2165703</v>
      </c>
      <c r="Q12" s="57" t="n">
        <f aca="false">SUM(Q13:Q16)</f>
        <v>1343630</v>
      </c>
      <c r="R12" s="57" t="n">
        <f aca="false">SUM(R13:R16)</f>
        <v>792687</v>
      </c>
      <c r="S12" s="57" t="n">
        <f aca="false">SUM(S13:S16)</f>
        <v>766752</v>
      </c>
      <c r="T12" s="57" t="n">
        <f aca="false">SUM(T13:T16)</f>
        <v>1597366</v>
      </c>
      <c r="U12" s="57" t="n">
        <f aca="false">SUM(U13:U16)</f>
        <v>2330798</v>
      </c>
      <c r="V12" s="57" t="n">
        <f aca="false">SUM(V13:V16)</f>
        <v>1285950</v>
      </c>
      <c r="W12" s="57" t="n">
        <f aca="false">SUM(W13:W16)</f>
        <v>1323128</v>
      </c>
      <c r="X12" s="57" t="n">
        <f aca="false">SUM(X13:X16)</f>
        <v>447464</v>
      </c>
      <c r="Y12" s="57" t="n">
        <f aca="false">SUM(Y13:Y16)</f>
        <v>798920</v>
      </c>
      <c r="Z12" s="57" t="n">
        <f aca="false">SUM(Z13:Z16)</f>
        <v>2174110</v>
      </c>
      <c r="AA12" s="57" t="n">
        <f aca="false">SUM(AA13:AA16)</f>
        <v>1246526</v>
      </c>
      <c r="AB12" s="57" t="n">
        <f aca="false">SUM(AB13:AB16)</f>
        <v>911310</v>
      </c>
      <c r="AC12" s="57" t="n">
        <f aca="false">SUM(AC13:AC16)</f>
        <v>0</v>
      </c>
      <c r="AD12" s="57" t="n">
        <f aca="false">SUM(AD13:AD16)</f>
        <v>1349341</v>
      </c>
      <c r="AE12" s="57" t="n">
        <f aca="false">SUM(AE13:AE16)</f>
        <v>4501023</v>
      </c>
      <c r="AF12" s="57" t="n">
        <f aca="false">SUM(AF13:AF16)</f>
        <v>2190351</v>
      </c>
      <c r="AG12" s="57" t="n">
        <f aca="false">SUM(AG13:AG16)</f>
        <v>1295917</v>
      </c>
      <c r="AH12" s="57" t="n">
        <f aca="false">SUM(AH13:AH16)</f>
        <v>353987</v>
      </c>
      <c r="AI12" s="57" t="n">
        <f aca="false">SUM(AI13:AI16)</f>
        <v>1907774</v>
      </c>
      <c r="AJ12" s="57" t="n">
        <f aca="false">SUM(AJ13:AJ16)</f>
        <v>1986902</v>
      </c>
      <c r="AK12" s="57" t="n">
        <f aca="false">SUM(AK13:AK16)</f>
        <v>459648</v>
      </c>
      <c r="AL12" s="57" t="n">
        <f aca="false">SUM(AL13:AL16)</f>
        <v>403088</v>
      </c>
      <c r="AM12" s="57" t="n">
        <f aca="false">SUM(D12:AL12)</f>
        <v>56769645</v>
      </c>
      <c r="AN12" s="60" t="n">
        <f aca="false">SUM(AN13:AN16)</f>
        <v>2341777</v>
      </c>
      <c r="AO12" s="60" t="n">
        <f aca="false">SUM(AO13:AO16)</f>
        <v>1816779</v>
      </c>
      <c r="AP12" s="52" t="n">
        <f aca="false">SUM(AM12:AO12)</f>
        <v>60928201</v>
      </c>
      <c r="AQ12" s="54"/>
    </row>
    <row r="13" customFormat="false" ht="26.4" hidden="false" customHeight="false" outlineLevel="0" collapsed="false">
      <c r="A13" s="61" t="s">
        <v>107</v>
      </c>
      <c r="B13" s="45" t="n">
        <v>247</v>
      </c>
      <c r="C13" s="62" t="n">
        <v>223</v>
      </c>
      <c r="D13" s="63" t="n">
        <v>1111790</v>
      </c>
      <c r="E13" s="63" t="n">
        <v>1159782</v>
      </c>
      <c r="F13" s="63" t="n">
        <v>511134</v>
      </c>
      <c r="G13" s="63" t="n">
        <v>0</v>
      </c>
      <c r="H13" s="63" t="n">
        <v>895910</v>
      </c>
      <c r="I13" s="64" t="n">
        <v>645309</v>
      </c>
      <c r="J13" s="63" t="n">
        <v>791918</v>
      </c>
      <c r="K13" s="63" t="n">
        <v>1118454</v>
      </c>
      <c r="L13" s="63" t="n">
        <v>927884</v>
      </c>
      <c r="M13" s="63" t="n">
        <v>1047399</v>
      </c>
      <c r="N13" s="63" t="n">
        <v>1865270</v>
      </c>
      <c r="O13" s="63" t="n">
        <v>1279118</v>
      </c>
      <c r="P13" s="63" t="n">
        <v>0</v>
      </c>
      <c r="Q13" s="63" t="n">
        <v>419966</v>
      </c>
      <c r="R13" s="63" t="n">
        <v>0</v>
      </c>
      <c r="S13" s="63" t="n">
        <v>0</v>
      </c>
      <c r="T13" s="63" t="n">
        <v>518134</v>
      </c>
      <c r="U13" s="63" t="n">
        <v>669950</v>
      </c>
      <c r="V13" s="63" t="n">
        <v>581358</v>
      </c>
      <c r="W13" s="63" t="n">
        <v>825740</v>
      </c>
      <c r="X13" s="63" t="n">
        <v>0</v>
      </c>
      <c r="Y13" s="63" t="n">
        <v>664180</v>
      </c>
      <c r="Z13" s="63" t="n">
        <v>1494270</v>
      </c>
      <c r="AA13" s="63" t="n">
        <v>342350</v>
      </c>
      <c r="AB13" s="63" t="n">
        <v>474174</v>
      </c>
      <c r="AC13" s="63" t="n">
        <v>0</v>
      </c>
      <c r="AD13" s="63" t="n">
        <v>454799</v>
      </c>
      <c r="AE13" s="63" t="n">
        <v>3037069</v>
      </c>
      <c r="AF13" s="63" t="n">
        <v>1750749</v>
      </c>
      <c r="AG13" s="63" t="n">
        <v>269887</v>
      </c>
      <c r="AH13" s="63" t="n">
        <v>0</v>
      </c>
      <c r="AI13" s="63" t="n">
        <v>1458094</v>
      </c>
      <c r="AJ13" s="63" t="n">
        <v>640886</v>
      </c>
      <c r="AK13" s="63" t="n">
        <v>0</v>
      </c>
      <c r="AL13" s="63" t="n">
        <v>0</v>
      </c>
      <c r="AM13" s="65" t="n">
        <f aca="false">SUM(D13:AL13)</f>
        <v>24955574</v>
      </c>
      <c r="AN13" s="66" t="n">
        <v>2021919</v>
      </c>
      <c r="AO13" s="66" t="n">
        <v>859355</v>
      </c>
      <c r="AP13" s="67" t="n">
        <f aca="false">SUM(AM13:AO13)</f>
        <v>27836848</v>
      </c>
      <c r="AQ13" s="54"/>
    </row>
    <row r="14" customFormat="false" ht="15.6" hidden="false" customHeight="false" outlineLevel="0" collapsed="false">
      <c r="A14" s="61" t="s">
        <v>108</v>
      </c>
      <c r="B14" s="45" t="n">
        <v>247</v>
      </c>
      <c r="C14" s="62" t="n">
        <v>223</v>
      </c>
      <c r="D14" s="63" t="n">
        <v>0</v>
      </c>
      <c r="E14" s="63" t="n">
        <v>0</v>
      </c>
      <c r="F14" s="63" t="n">
        <v>0</v>
      </c>
      <c r="G14" s="63" t="n">
        <v>0</v>
      </c>
      <c r="H14" s="63" t="n">
        <v>0</v>
      </c>
      <c r="I14" s="64" t="n">
        <v>0</v>
      </c>
      <c r="J14" s="63" t="n">
        <v>0</v>
      </c>
      <c r="K14" s="63" t="n">
        <v>0</v>
      </c>
      <c r="L14" s="63" t="n">
        <v>0</v>
      </c>
      <c r="M14" s="63" t="n">
        <v>0</v>
      </c>
      <c r="N14" s="63" t="n">
        <v>0</v>
      </c>
      <c r="O14" s="63" t="n">
        <v>0</v>
      </c>
      <c r="P14" s="63" t="n">
        <v>1139560</v>
      </c>
      <c r="Q14" s="63" t="n">
        <v>0</v>
      </c>
      <c r="R14" s="63" t="n">
        <v>237840</v>
      </c>
      <c r="S14" s="63" t="n">
        <v>0</v>
      </c>
      <c r="T14" s="63" t="n">
        <v>0</v>
      </c>
      <c r="U14" s="63" t="n">
        <v>0</v>
      </c>
      <c r="V14" s="63" t="n">
        <v>0</v>
      </c>
      <c r="W14" s="63" t="n">
        <v>32250</v>
      </c>
      <c r="X14" s="63" t="n">
        <v>95220</v>
      </c>
      <c r="Y14" s="63" t="n">
        <v>0</v>
      </c>
      <c r="Z14" s="63" t="n">
        <v>0</v>
      </c>
      <c r="AA14" s="63" t="n">
        <v>0</v>
      </c>
      <c r="AB14" s="63" t="n">
        <v>0</v>
      </c>
      <c r="AC14" s="63" t="n">
        <v>0</v>
      </c>
      <c r="AD14" s="63" t="n">
        <v>0</v>
      </c>
      <c r="AE14" s="63" t="n">
        <v>0</v>
      </c>
      <c r="AF14" s="63" t="n">
        <v>0</v>
      </c>
      <c r="AG14" s="63" t="n">
        <v>0</v>
      </c>
      <c r="AH14" s="63" t="n">
        <v>198310</v>
      </c>
      <c r="AI14" s="63" t="n">
        <v>0</v>
      </c>
      <c r="AJ14" s="63" t="n">
        <v>0</v>
      </c>
      <c r="AK14" s="63" t="n">
        <v>0</v>
      </c>
      <c r="AL14" s="63" t="n">
        <v>0</v>
      </c>
      <c r="AM14" s="65" t="n">
        <f aca="false">SUM(D14:AL14)</f>
        <v>1703180</v>
      </c>
      <c r="AN14" s="66" t="n">
        <v>0</v>
      </c>
      <c r="AO14" s="66" t="n">
        <v>0</v>
      </c>
      <c r="AP14" s="67" t="n">
        <f aca="false">SUM(AM14:AO14)</f>
        <v>1703180</v>
      </c>
      <c r="AQ14" s="54"/>
    </row>
    <row r="15" customFormat="false" ht="26.4" hidden="false" customHeight="false" outlineLevel="0" collapsed="false">
      <c r="A15" s="61" t="s">
        <v>109</v>
      </c>
      <c r="B15" s="45" t="n">
        <v>247</v>
      </c>
      <c r="C15" s="62" t="n">
        <v>223</v>
      </c>
      <c r="D15" s="63" t="n">
        <v>855344</v>
      </c>
      <c r="E15" s="63" t="n">
        <v>438592</v>
      </c>
      <c r="F15" s="63" t="n">
        <v>1042832</v>
      </c>
      <c r="G15" s="63" t="n">
        <v>625410</v>
      </c>
      <c r="H15" s="63" t="n">
        <v>441392</v>
      </c>
      <c r="I15" s="64" t="n">
        <v>1244770</v>
      </c>
      <c r="J15" s="63" t="n">
        <v>1245570</v>
      </c>
      <c r="K15" s="63" t="n">
        <v>2704350</v>
      </c>
      <c r="L15" s="63" t="n">
        <v>172260</v>
      </c>
      <c r="M15" s="63" t="n">
        <v>838320</v>
      </c>
      <c r="N15" s="63" t="n">
        <v>804270</v>
      </c>
      <c r="O15" s="63" t="n">
        <v>210000</v>
      </c>
      <c r="P15" s="63" t="n">
        <v>879090</v>
      </c>
      <c r="Q15" s="63" t="n">
        <v>523490</v>
      </c>
      <c r="R15" s="63" t="n">
        <v>513300</v>
      </c>
      <c r="S15" s="63" t="n">
        <v>622940</v>
      </c>
      <c r="T15" s="63" t="n">
        <v>908100</v>
      </c>
      <c r="U15" s="63" t="n">
        <v>1287660</v>
      </c>
      <c r="V15" s="63" t="n">
        <v>685780</v>
      </c>
      <c r="W15" s="63" t="n">
        <v>393010</v>
      </c>
      <c r="X15" s="63" t="n">
        <v>300380</v>
      </c>
      <c r="Y15" s="63" t="n">
        <v>117940</v>
      </c>
      <c r="Z15" s="63" t="n">
        <v>642770</v>
      </c>
      <c r="AA15" s="63" t="n">
        <v>765740</v>
      </c>
      <c r="AB15" s="63" t="n">
        <v>340256</v>
      </c>
      <c r="AC15" s="63" t="n">
        <v>0</v>
      </c>
      <c r="AD15" s="63" t="n">
        <v>705710</v>
      </c>
      <c r="AE15" s="63" t="n">
        <v>1272210</v>
      </c>
      <c r="AF15" s="63" t="n">
        <v>366690</v>
      </c>
      <c r="AG15" s="63" t="n">
        <v>982460</v>
      </c>
      <c r="AH15" s="63" t="n">
        <v>155677</v>
      </c>
      <c r="AI15" s="63" t="n">
        <v>433220</v>
      </c>
      <c r="AJ15" s="63" t="n">
        <v>1271090</v>
      </c>
      <c r="AK15" s="63" t="n">
        <v>303630</v>
      </c>
      <c r="AL15" s="63" t="n">
        <v>343390</v>
      </c>
      <c r="AM15" s="65" t="n">
        <f aca="false">SUM(D15:AL15)</f>
        <v>24437643</v>
      </c>
      <c r="AN15" s="66" t="n">
        <v>308150</v>
      </c>
      <c r="AO15" s="66" t="n">
        <v>904129</v>
      </c>
      <c r="AP15" s="67" t="n">
        <f aca="false">SUM(AM15:AO15)</f>
        <v>25649922</v>
      </c>
      <c r="AQ15" s="54"/>
    </row>
    <row r="16" customFormat="false" ht="15.6" hidden="false" customHeight="false" outlineLevel="0" collapsed="false">
      <c r="A16" s="61" t="s">
        <v>110</v>
      </c>
      <c r="B16" s="45" t="n">
        <v>244</v>
      </c>
      <c r="C16" s="62" t="n">
        <v>223</v>
      </c>
      <c r="D16" s="63" t="n">
        <v>312368</v>
      </c>
      <c r="E16" s="63" t="n">
        <v>79296</v>
      </c>
      <c r="F16" s="63" t="n">
        <v>309680</v>
      </c>
      <c r="G16" s="63" t="n">
        <v>120062</v>
      </c>
      <c r="H16" s="63" t="n">
        <v>39200</v>
      </c>
      <c r="I16" s="64" t="n">
        <v>292880</v>
      </c>
      <c r="J16" s="63" t="n">
        <v>353470</v>
      </c>
      <c r="K16" s="63" t="n">
        <v>857250</v>
      </c>
      <c r="L16" s="63" t="n">
        <v>200928</v>
      </c>
      <c r="M16" s="63" t="n">
        <v>358176</v>
      </c>
      <c r="N16" s="63" t="n">
        <v>126898</v>
      </c>
      <c r="O16" s="63" t="n">
        <v>109984</v>
      </c>
      <c r="P16" s="63" t="n">
        <v>147053</v>
      </c>
      <c r="Q16" s="63" t="n">
        <v>400174</v>
      </c>
      <c r="R16" s="63" t="n">
        <v>41547</v>
      </c>
      <c r="S16" s="63" t="n">
        <v>143812</v>
      </c>
      <c r="T16" s="63" t="n">
        <v>171132</v>
      </c>
      <c r="U16" s="63" t="n">
        <v>373188</v>
      </c>
      <c r="V16" s="63" t="n">
        <v>18812</v>
      </c>
      <c r="W16" s="63" t="n">
        <v>72128</v>
      </c>
      <c r="X16" s="63" t="n">
        <v>51864</v>
      </c>
      <c r="Y16" s="63" t="n">
        <v>16800</v>
      </c>
      <c r="Z16" s="63" t="n">
        <v>37070</v>
      </c>
      <c r="AA16" s="63" t="n">
        <v>138436</v>
      </c>
      <c r="AB16" s="63" t="n">
        <v>96880</v>
      </c>
      <c r="AC16" s="63" t="n">
        <v>0</v>
      </c>
      <c r="AD16" s="63" t="n">
        <v>188832</v>
      </c>
      <c r="AE16" s="63" t="n">
        <v>191744</v>
      </c>
      <c r="AF16" s="63" t="n">
        <v>72912</v>
      </c>
      <c r="AG16" s="63" t="n">
        <v>43570</v>
      </c>
      <c r="AH16" s="63" t="n">
        <v>0</v>
      </c>
      <c r="AI16" s="63" t="n">
        <v>16460</v>
      </c>
      <c r="AJ16" s="63" t="n">
        <v>74926</v>
      </c>
      <c r="AK16" s="63" t="n">
        <v>156018</v>
      </c>
      <c r="AL16" s="63" t="n">
        <v>59698</v>
      </c>
      <c r="AM16" s="65" t="n">
        <f aca="false">SUM(D16:AL16)</f>
        <v>5673248</v>
      </c>
      <c r="AN16" s="66" t="n">
        <v>11708</v>
      </c>
      <c r="AO16" s="66" t="n">
        <v>53295</v>
      </c>
      <c r="AP16" s="67" t="n">
        <f aca="false">SUM(AM16:AO16)</f>
        <v>5738251</v>
      </c>
      <c r="AQ16" s="54"/>
    </row>
    <row r="17" customFormat="false" ht="26.4" hidden="false" customHeight="false" outlineLevel="0" collapsed="false">
      <c r="A17" s="55" t="s">
        <v>111</v>
      </c>
      <c r="B17" s="46" t="n">
        <v>244</v>
      </c>
      <c r="C17" s="56" t="n">
        <v>225</v>
      </c>
      <c r="D17" s="57" t="n">
        <f aca="false">SUM(D18:D20)</f>
        <v>205832</v>
      </c>
      <c r="E17" s="57" t="n">
        <f aca="false">SUM(E18:E20)</f>
        <v>127330</v>
      </c>
      <c r="F17" s="57" t="n">
        <f aca="false">SUM(F18:F20)</f>
        <v>208807</v>
      </c>
      <c r="G17" s="57" t="n">
        <f aca="false">SUM(G18:G20)</f>
        <v>128475</v>
      </c>
      <c r="H17" s="57" t="n">
        <f aca="false">SUM(H18:H20)</f>
        <v>123002</v>
      </c>
      <c r="I17" s="57" t="n">
        <f aca="false">SUM(I18:I20)</f>
        <v>215416</v>
      </c>
      <c r="J17" s="57" t="n">
        <f aca="false">SUM(J18:J20)</f>
        <v>144334</v>
      </c>
      <c r="K17" s="57" t="n">
        <f aca="false">SUM(K18:K20)</f>
        <v>249786</v>
      </c>
      <c r="L17" s="57" t="n">
        <f aca="false">SUM(L18:L20)</f>
        <v>98235</v>
      </c>
      <c r="M17" s="57" t="n">
        <f aca="false">SUM(M18:M20)</f>
        <v>189478</v>
      </c>
      <c r="N17" s="57" t="n">
        <f aca="false">SUM(N18:N20)</f>
        <v>145564</v>
      </c>
      <c r="O17" s="57" t="n">
        <f aca="false">SUM(O18:O20)</f>
        <v>141390</v>
      </c>
      <c r="P17" s="57" t="n">
        <f aca="false">SUM(P18:P20)</f>
        <v>123424</v>
      </c>
      <c r="Q17" s="57" t="n">
        <f aca="false">SUM(Q18:Q20)</f>
        <v>166209</v>
      </c>
      <c r="R17" s="57" t="n">
        <f aca="false">SUM(R18:R20)</f>
        <v>129193</v>
      </c>
      <c r="S17" s="57" t="n">
        <f aca="false">SUM(S18:S20)</f>
        <v>116906</v>
      </c>
      <c r="T17" s="57" t="n">
        <f aca="false">SUM(T18:T20)</f>
        <v>149926</v>
      </c>
      <c r="U17" s="57" t="n">
        <f aca="false">SUM(U18:U20)</f>
        <v>166014</v>
      </c>
      <c r="V17" s="57" t="n">
        <f aca="false">SUM(V18:V20)</f>
        <v>107639</v>
      </c>
      <c r="W17" s="57" t="n">
        <f aca="false">SUM(W18:W20)</f>
        <v>114924</v>
      </c>
      <c r="X17" s="57" t="n">
        <f aca="false">SUM(X18:X20)</f>
        <v>77758</v>
      </c>
      <c r="Y17" s="57" t="n">
        <f aca="false">SUM(Y18:Y20)</f>
        <v>57434</v>
      </c>
      <c r="Z17" s="57" t="n">
        <f aca="false">SUM(Z18:Z20)</f>
        <v>209292</v>
      </c>
      <c r="AA17" s="57" t="n">
        <f aca="false">SUM(AA18:AA20)</f>
        <v>151925</v>
      </c>
      <c r="AB17" s="57" t="n">
        <f aca="false">SUM(AB18:AB20)</f>
        <v>112256</v>
      </c>
      <c r="AC17" s="57" t="n">
        <f aca="false">SUM(AC18:AC20)</f>
        <v>0</v>
      </c>
      <c r="AD17" s="57" t="n">
        <f aca="false">SUM(AD18:AD20)</f>
        <v>139217</v>
      </c>
      <c r="AE17" s="57" t="n">
        <f aca="false">SUM(AE18:AE20)</f>
        <v>124979</v>
      </c>
      <c r="AF17" s="57" t="n">
        <f aca="false">SUM(AF18:AF20)</f>
        <v>157259</v>
      </c>
      <c r="AG17" s="57" t="n">
        <f aca="false">SUM(AG18:AG20)</f>
        <v>86748</v>
      </c>
      <c r="AH17" s="57" t="n">
        <f aca="false">SUM(AH18:AH20)</f>
        <v>73727</v>
      </c>
      <c r="AI17" s="57" t="n">
        <f aca="false">SUM(AI18:AI20)</f>
        <v>110806</v>
      </c>
      <c r="AJ17" s="57" t="n">
        <f aca="false">SUM(AJ18:AJ20)</f>
        <v>203525</v>
      </c>
      <c r="AK17" s="57" t="n">
        <f aca="false">SUM(AK18:AK20)</f>
        <v>94944</v>
      </c>
      <c r="AL17" s="57" t="n">
        <f aca="false">SUM(AL18:AL20)</f>
        <v>90251</v>
      </c>
      <c r="AM17" s="57" t="n">
        <f aca="false">SUM(D17:AL17)</f>
        <v>4742005</v>
      </c>
      <c r="AN17" s="60" t="n">
        <f aca="false">SUM(AN18:AN20)</f>
        <v>110806</v>
      </c>
      <c r="AO17" s="60" t="n">
        <f aca="false">SUM(AO18:AO20)</f>
        <v>203525</v>
      </c>
      <c r="AP17" s="52" t="n">
        <f aca="false">SUM(AM17:AO17)</f>
        <v>5056336</v>
      </c>
      <c r="AQ17" s="54"/>
    </row>
    <row r="18" customFormat="false" ht="39.6" hidden="false" customHeight="false" outlineLevel="0" collapsed="false">
      <c r="A18" s="68" t="s">
        <v>112</v>
      </c>
      <c r="B18" s="69" t="n">
        <v>244</v>
      </c>
      <c r="C18" s="70" t="n">
        <v>225</v>
      </c>
      <c r="D18" s="65" t="n">
        <v>92424</v>
      </c>
      <c r="E18" s="63" t="n">
        <v>55989</v>
      </c>
      <c r="F18" s="63" t="n">
        <v>102487</v>
      </c>
      <c r="G18" s="63" t="n">
        <v>66455</v>
      </c>
      <c r="H18" s="63" t="n">
        <v>39718</v>
      </c>
      <c r="I18" s="64" t="n">
        <v>119728</v>
      </c>
      <c r="J18" s="63" t="n">
        <v>72679</v>
      </c>
      <c r="K18" s="63" t="n">
        <v>105245</v>
      </c>
      <c r="L18" s="63" t="n">
        <v>31785</v>
      </c>
      <c r="M18" s="63" t="n">
        <v>65217</v>
      </c>
      <c r="N18" s="63" t="n">
        <v>79114</v>
      </c>
      <c r="O18" s="63" t="n">
        <v>65194</v>
      </c>
      <c r="P18" s="63" t="n">
        <v>56088</v>
      </c>
      <c r="Q18" s="63" t="n">
        <v>65565</v>
      </c>
      <c r="R18" s="63" t="n">
        <v>83121</v>
      </c>
      <c r="S18" s="63" t="n">
        <v>61088</v>
      </c>
      <c r="T18" s="63" t="n">
        <v>70186</v>
      </c>
      <c r="U18" s="63" t="n">
        <v>80847</v>
      </c>
      <c r="V18" s="63" t="n">
        <v>50049</v>
      </c>
      <c r="W18" s="63" t="n">
        <v>59106</v>
      </c>
      <c r="X18" s="63" t="n">
        <v>30800</v>
      </c>
      <c r="Y18" s="63" t="n">
        <v>23766</v>
      </c>
      <c r="Z18" s="63" t="n">
        <v>138412</v>
      </c>
      <c r="AA18" s="63" t="n">
        <v>74843</v>
      </c>
      <c r="AB18" s="63" t="n">
        <v>50236</v>
      </c>
      <c r="AC18" s="63" t="n">
        <v>0</v>
      </c>
      <c r="AD18" s="63" t="n">
        <v>72767</v>
      </c>
      <c r="AE18" s="63" t="n">
        <v>52327</v>
      </c>
      <c r="AF18" s="63" t="n">
        <v>73975</v>
      </c>
      <c r="AG18" s="63" t="n">
        <v>15868</v>
      </c>
      <c r="AH18" s="63" t="n">
        <v>36515</v>
      </c>
      <c r="AI18" s="63" t="n">
        <v>39926</v>
      </c>
      <c r="AJ18" s="63" t="n">
        <v>132645</v>
      </c>
      <c r="AK18" s="63" t="n">
        <v>42670</v>
      </c>
      <c r="AL18" s="63" t="n">
        <v>38863</v>
      </c>
      <c r="AM18" s="65" t="n">
        <f aca="false">SUM(D18:AL18)</f>
        <v>2245698</v>
      </c>
      <c r="AN18" s="66" t="n">
        <v>39926</v>
      </c>
      <c r="AO18" s="66" t="n">
        <v>132645</v>
      </c>
      <c r="AP18" s="67" t="n">
        <f aca="false">SUM(AM18:AO18)</f>
        <v>2418269</v>
      </c>
      <c r="AQ18" s="54"/>
    </row>
    <row r="19" customFormat="false" ht="39.6" hidden="false" customHeight="false" outlineLevel="0" collapsed="false">
      <c r="A19" s="68" t="s">
        <v>113</v>
      </c>
      <c r="B19" s="69" t="n">
        <v>244</v>
      </c>
      <c r="C19" s="70" t="n">
        <v>225</v>
      </c>
      <c r="D19" s="65" t="n">
        <v>60248</v>
      </c>
      <c r="E19" s="63" t="n">
        <v>58051</v>
      </c>
      <c r="F19" s="63" t="n">
        <v>106320</v>
      </c>
      <c r="G19" s="63" t="n">
        <v>62020</v>
      </c>
      <c r="H19" s="63" t="n">
        <v>69994</v>
      </c>
      <c r="I19" s="63" t="n">
        <v>69108</v>
      </c>
      <c r="J19" s="63" t="n">
        <v>53160</v>
      </c>
      <c r="K19" s="63" t="n">
        <v>124926</v>
      </c>
      <c r="L19" s="63" t="n">
        <v>53160</v>
      </c>
      <c r="M19" s="63" t="n">
        <v>110971</v>
      </c>
      <c r="N19" s="63" t="n">
        <v>53160</v>
      </c>
      <c r="O19" s="63" t="n">
        <v>36326</v>
      </c>
      <c r="P19" s="63" t="n">
        <v>67336</v>
      </c>
      <c r="Q19" s="63" t="n">
        <v>66450</v>
      </c>
      <c r="R19" s="63" t="n">
        <v>46072</v>
      </c>
      <c r="S19" s="63" t="n">
        <v>55818</v>
      </c>
      <c r="T19" s="63" t="n">
        <v>53160</v>
      </c>
      <c r="U19" s="63" t="n">
        <v>67158</v>
      </c>
      <c r="V19" s="63" t="n">
        <v>57590</v>
      </c>
      <c r="W19" s="63" t="n">
        <v>42528</v>
      </c>
      <c r="X19" s="63" t="n">
        <v>46958</v>
      </c>
      <c r="Y19" s="63" t="n">
        <v>33668</v>
      </c>
      <c r="Z19" s="63" t="n">
        <v>44300</v>
      </c>
      <c r="AA19" s="63" t="n">
        <v>63792</v>
      </c>
      <c r="AB19" s="63" t="n">
        <v>48730</v>
      </c>
      <c r="AC19" s="63" t="n">
        <v>0</v>
      </c>
      <c r="AD19" s="63" t="n">
        <v>53160</v>
      </c>
      <c r="AE19" s="63" t="n">
        <v>59362</v>
      </c>
      <c r="AF19" s="63" t="n">
        <v>56704</v>
      </c>
      <c r="AG19" s="63" t="n">
        <v>57590</v>
      </c>
      <c r="AH19" s="63" t="n">
        <v>37212</v>
      </c>
      <c r="AI19" s="63" t="n">
        <v>57590</v>
      </c>
      <c r="AJ19" s="63" t="n">
        <v>57590</v>
      </c>
      <c r="AK19" s="63" t="n">
        <v>52274</v>
      </c>
      <c r="AL19" s="63" t="n">
        <v>51388</v>
      </c>
      <c r="AM19" s="65" t="n">
        <f aca="false">SUM(D19:AL19)</f>
        <v>2033874</v>
      </c>
      <c r="AN19" s="66" t="n">
        <v>57590</v>
      </c>
      <c r="AO19" s="66" t="n">
        <v>57590</v>
      </c>
      <c r="AP19" s="67" t="n">
        <f aca="false">SUM(AM19:AO19)</f>
        <v>2149054</v>
      </c>
      <c r="AQ19" s="54"/>
    </row>
    <row r="20" customFormat="false" ht="15.6" hidden="false" customHeight="false" outlineLevel="0" collapsed="false">
      <c r="A20" s="68" t="s">
        <v>114</v>
      </c>
      <c r="B20" s="69" t="n">
        <v>244</v>
      </c>
      <c r="C20" s="70" t="n">
        <v>225</v>
      </c>
      <c r="D20" s="65" t="n">
        <v>53160</v>
      </c>
      <c r="E20" s="63" t="n">
        <v>13290</v>
      </c>
      <c r="F20" s="63" t="n">
        <v>0</v>
      </c>
      <c r="G20" s="63" t="n">
        <v>0</v>
      </c>
      <c r="H20" s="63" t="n">
        <v>13290</v>
      </c>
      <c r="I20" s="63" t="n">
        <v>26580</v>
      </c>
      <c r="J20" s="63" t="n">
        <v>18495</v>
      </c>
      <c r="K20" s="63" t="n">
        <v>19615</v>
      </c>
      <c r="L20" s="63" t="n">
        <v>13290</v>
      </c>
      <c r="M20" s="63" t="n">
        <v>13290</v>
      </c>
      <c r="N20" s="63" t="n">
        <v>13290</v>
      </c>
      <c r="O20" s="63" t="n">
        <v>39870</v>
      </c>
      <c r="P20" s="63" t="n">
        <v>0</v>
      </c>
      <c r="Q20" s="63" t="n">
        <v>34194</v>
      </c>
      <c r="R20" s="63" t="n">
        <v>0</v>
      </c>
      <c r="S20" s="63" t="n">
        <v>0</v>
      </c>
      <c r="T20" s="63" t="n">
        <v>26580</v>
      </c>
      <c r="U20" s="63" t="n">
        <v>18009</v>
      </c>
      <c r="V20" s="63" t="n">
        <v>0</v>
      </c>
      <c r="W20" s="63" t="n">
        <v>13290</v>
      </c>
      <c r="X20" s="63" t="n">
        <v>0</v>
      </c>
      <c r="Y20" s="63" t="n">
        <v>0</v>
      </c>
      <c r="Z20" s="63" t="n">
        <v>26580</v>
      </c>
      <c r="AA20" s="63" t="n">
        <v>13290</v>
      </c>
      <c r="AB20" s="63" t="n">
        <v>13290</v>
      </c>
      <c r="AC20" s="63" t="n">
        <v>0</v>
      </c>
      <c r="AD20" s="63" t="n">
        <v>13290</v>
      </c>
      <c r="AE20" s="63" t="n">
        <v>13290</v>
      </c>
      <c r="AF20" s="63" t="n">
        <v>26580</v>
      </c>
      <c r="AG20" s="63" t="n">
        <v>13290</v>
      </c>
      <c r="AH20" s="63" t="n">
        <v>0</v>
      </c>
      <c r="AI20" s="63" t="n">
        <v>13290</v>
      </c>
      <c r="AJ20" s="63" t="n">
        <v>13290</v>
      </c>
      <c r="AK20" s="63" t="n">
        <v>0</v>
      </c>
      <c r="AL20" s="63" t="n">
        <v>0</v>
      </c>
      <c r="AM20" s="65" t="n">
        <f aca="false">SUM(D20:AL20)</f>
        <v>462433</v>
      </c>
      <c r="AN20" s="66" t="n">
        <v>13290</v>
      </c>
      <c r="AO20" s="66" t="n">
        <v>13290</v>
      </c>
      <c r="AP20" s="67" t="n">
        <f aca="false">SUM(AM20:AO20)</f>
        <v>489013</v>
      </c>
      <c r="AQ20" s="54"/>
    </row>
    <row r="21" customFormat="false" ht="15.6" hidden="false" customHeight="false" outlineLevel="0" collapsed="false">
      <c r="A21" s="55" t="s">
        <v>115</v>
      </c>
      <c r="B21" s="46" t="n">
        <v>244</v>
      </c>
      <c r="C21" s="56" t="n">
        <v>226</v>
      </c>
      <c r="D21" s="57" t="n">
        <f aca="false">SUM(D22:D23)</f>
        <v>599390</v>
      </c>
      <c r="E21" s="57" t="n">
        <f aca="false">SUM(E22:E23)</f>
        <v>544015</v>
      </c>
      <c r="F21" s="57" t="n">
        <f aca="false">SUM(F22:F23)</f>
        <v>1075614</v>
      </c>
      <c r="G21" s="57" t="n">
        <f aca="false">SUM(G22:G23)</f>
        <v>544015</v>
      </c>
      <c r="H21" s="57" t="n">
        <f aca="false">SUM(H22:H23)</f>
        <v>544015</v>
      </c>
      <c r="I21" s="57" t="n">
        <f aca="false">SUM(I22:I23)</f>
        <v>599390</v>
      </c>
      <c r="J21" s="57" t="n">
        <f aca="false">SUM(J22:J23)</f>
        <v>599390</v>
      </c>
      <c r="K21" s="57" t="n">
        <f aca="false">SUM(K22:K23)</f>
        <v>599390</v>
      </c>
      <c r="L21" s="57" t="n">
        <f aca="false">SUM(L22:L23)</f>
        <v>544015</v>
      </c>
      <c r="M21" s="57" t="n">
        <f aca="false">SUM(M22:M23)</f>
        <v>599390</v>
      </c>
      <c r="N21" s="57" t="n">
        <f aca="false">SUM(N22:N23)</f>
        <v>544015</v>
      </c>
      <c r="O21" s="57" t="n">
        <f aca="false">SUM(O22:O23)</f>
        <v>544015</v>
      </c>
      <c r="P21" s="57" t="n">
        <f aca="false">SUM(P22:P23)</f>
        <v>544015</v>
      </c>
      <c r="Q21" s="57" t="n">
        <f aca="false">SUM(Q22:Q23)</f>
        <v>599390</v>
      </c>
      <c r="R21" s="57" t="n">
        <f aca="false">SUM(R22:R23)</f>
        <v>544015</v>
      </c>
      <c r="S21" s="57" t="n">
        <f aca="false">SUM(S22:S23)</f>
        <v>544015</v>
      </c>
      <c r="T21" s="57" t="n">
        <f aca="false">SUM(T22:T23)</f>
        <v>599390</v>
      </c>
      <c r="U21" s="57" t="n">
        <f aca="false">SUM(U22:U23)</f>
        <v>599390</v>
      </c>
      <c r="V21" s="57" t="n">
        <f aca="false">SUM(V22:V23)</f>
        <v>544015</v>
      </c>
      <c r="W21" s="57" t="n">
        <f aca="false">SUM(W22:W23)</f>
        <v>544015</v>
      </c>
      <c r="X21" s="57" t="n">
        <f aca="false">SUM(X22:X23)</f>
        <v>544015</v>
      </c>
      <c r="Y21" s="57" t="n">
        <f aca="false">SUM(Y22:Y23)</f>
        <v>544015</v>
      </c>
      <c r="Z21" s="57" t="n">
        <f aca="false">SUM(Z22:Z23)</f>
        <v>599390</v>
      </c>
      <c r="AA21" s="57" t="n">
        <f aca="false">SUM(AA22:AA23)</f>
        <v>1186363</v>
      </c>
      <c r="AB21" s="57" t="n">
        <f aca="false">SUM(AB22:AB23)</f>
        <v>544015</v>
      </c>
      <c r="AC21" s="57" t="n">
        <f aca="false">SUM(AC22:AC23)</f>
        <v>12416</v>
      </c>
      <c r="AD21" s="57" t="n">
        <f aca="false">SUM(AD22:AD23)</f>
        <v>599390</v>
      </c>
      <c r="AE21" s="57" t="n">
        <f aca="false">SUM(AE22:AE23)</f>
        <v>544015</v>
      </c>
      <c r="AF21" s="57" t="n">
        <f aca="false">SUM(AF22:AF23)</f>
        <v>599390</v>
      </c>
      <c r="AG21" s="57" t="n">
        <f aca="false">SUM(AG22:AG23)</f>
        <v>544015</v>
      </c>
      <c r="AH21" s="57" t="n">
        <f aca="false">SUM(AH22:AH23)</f>
        <v>544015</v>
      </c>
      <c r="AI21" s="57" t="n">
        <f aca="false">SUM(AI22:AI23)</f>
        <v>544015</v>
      </c>
      <c r="AJ21" s="57" t="n">
        <f aca="false">SUM(AJ22:AJ23)</f>
        <v>544015</v>
      </c>
      <c r="AK21" s="57" t="n">
        <f aca="false">SUM(AK22:AK23)</f>
        <v>544015</v>
      </c>
      <c r="AL21" s="57" t="n">
        <f aca="false">SUM(AL22:AL23)</f>
        <v>544015</v>
      </c>
      <c r="AM21" s="57" t="n">
        <f aca="false">SUM(D21:AL21)</f>
        <v>20291998</v>
      </c>
      <c r="AN21" s="60" t="n">
        <f aca="false">SUM(AN22:AN23)</f>
        <v>544015</v>
      </c>
      <c r="AO21" s="60" t="n">
        <f aca="false">SUM(AO22:AO23)</f>
        <v>544015</v>
      </c>
      <c r="AP21" s="52" t="n">
        <f aca="false">SUM(AM21:AO21)</f>
        <v>21380028</v>
      </c>
      <c r="AQ21" s="54"/>
    </row>
    <row r="22" s="33" customFormat="true" ht="15.6" hidden="false" customHeight="false" outlineLevel="0" collapsed="false">
      <c r="A22" s="68" t="s">
        <v>116</v>
      </c>
      <c r="B22" s="69" t="n">
        <v>244</v>
      </c>
      <c r="C22" s="70" t="n">
        <v>226</v>
      </c>
      <c r="D22" s="65" t="n">
        <v>586974</v>
      </c>
      <c r="E22" s="65" t="n">
        <v>531599</v>
      </c>
      <c r="F22" s="65" t="n">
        <v>1063198</v>
      </c>
      <c r="G22" s="65" t="n">
        <v>531599</v>
      </c>
      <c r="H22" s="65" t="n">
        <v>531599</v>
      </c>
      <c r="I22" s="65" t="n">
        <v>586974</v>
      </c>
      <c r="J22" s="65" t="n">
        <v>586974</v>
      </c>
      <c r="K22" s="65" t="n">
        <v>586974</v>
      </c>
      <c r="L22" s="65" t="n">
        <v>531599</v>
      </c>
      <c r="M22" s="65" t="n">
        <v>586974</v>
      </c>
      <c r="N22" s="65" t="n">
        <v>531599</v>
      </c>
      <c r="O22" s="65" t="n">
        <v>531599</v>
      </c>
      <c r="P22" s="65" t="n">
        <v>531599</v>
      </c>
      <c r="Q22" s="65" t="n">
        <v>586974</v>
      </c>
      <c r="R22" s="65" t="n">
        <v>531599</v>
      </c>
      <c r="S22" s="65" t="n">
        <v>531599</v>
      </c>
      <c r="T22" s="65" t="n">
        <v>586974</v>
      </c>
      <c r="U22" s="65" t="n">
        <v>586974</v>
      </c>
      <c r="V22" s="65" t="n">
        <v>531599</v>
      </c>
      <c r="W22" s="65" t="n">
        <v>531599</v>
      </c>
      <c r="X22" s="65" t="n">
        <v>531599</v>
      </c>
      <c r="Y22" s="65" t="n">
        <v>531599</v>
      </c>
      <c r="Z22" s="65" t="n">
        <v>586974</v>
      </c>
      <c r="AA22" s="65" t="n">
        <v>1173947</v>
      </c>
      <c r="AB22" s="65" t="n">
        <v>531599</v>
      </c>
      <c r="AC22" s="65" t="n">
        <v>0</v>
      </c>
      <c r="AD22" s="65" t="n">
        <v>586974</v>
      </c>
      <c r="AE22" s="65" t="n">
        <v>531599</v>
      </c>
      <c r="AF22" s="65" t="n">
        <v>586974</v>
      </c>
      <c r="AG22" s="65" t="n">
        <v>531599</v>
      </c>
      <c r="AH22" s="65" t="n">
        <v>531599</v>
      </c>
      <c r="AI22" s="65" t="n">
        <v>531599</v>
      </c>
      <c r="AJ22" s="65" t="n">
        <v>531599</v>
      </c>
      <c r="AK22" s="65" t="n">
        <v>531599</v>
      </c>
      <c r="AL22" s="65" t="n">
        <v>531599</v>
      </c>
      <c r="AM22" s="65" t="n">
        <f aca="false">SUM(D22:AL22)</f>
        <v>19857438</v>
      </c>
      <c r="AN22" s="66" t="n">
        <v>531599</v>
      </c>
      <c r="AO22" s="66" t="n">
        <v>531599</v>
      </c>
      <c r="AP22" s="67" t="n">
        <f aca="false">SUM(AM22:AO22)</f>
        <v>20920636</v>
      </c>
      <c r="AQ22" s="71"/>
    </row>
    <row r="23" s="33" customFormat="true" ht="15.6" hidden="false" customHeight="false" outlineLevel="0" collapsed="false">
      <c r="A23" s="68" t="s">
        <v>115</v>
      </c>
      <c r="B23" s="69" t="n">
        <v>244</v>
      </c>
      <c r="C23" s="70" t="n">
        <v>226</v>
      </c>
      <c r="D23" s="65" t="n">
        <v>12416</v>
      </c>
      <c r="E23" s="65" t="n">
        <v>12416</v>
      </c>
      <c r="F23" s="65" t="n">
        <v>12416</v>
      </c>
      <c r="G23" s="65" t="n">
        <v>12416</v>
      </c>
      <c r="H23" s="65" t="n">
        <v>12416</v>
      </c>
      <c r="I23" s="65" t="n">
        <v>12416</v>
      </c>
      <c r="J23" s="65" t="n">
        <v>12416</v>
      </c>
      <c r="K23" s="65" t="n">
        <v>12416</v>
      </c>
      <c r="L23" s="65" t="n">
        <v>12416</v>
      </c>
      <c r="M23" s="65" t="n">
        <v>12416</v>
      </c>
      <c r="N23" s="65" t="n">
        <v>12416</v>
      </c>
      <c r="O23" s="65" t="n">
        <v>12416</v>
      </c>
      <c r="P23" s="65" t="n">
        <v>12416</v>
      </c>
      <c r="Q23" s="65" t="n">
        <v>12416</v>
      </c>
      <c r="R23" s="65" t="n">
        <v>12416</v>
      </c>
      <c r="S23" s="65" t="n">
        <v>12416</v>
      </c>
      <c r="T23" s="65" t="n">
        <v>12416</v>
      </c>
      <c r="U23" s="65" t="n">
        <v>12416</v>
      </c>
      <c r="V23" s="65" t="n">
        <v>12416</v>
      </c>
      <c r="W23" s="65" t="n">
        <v>12416</v>
      </c>
      <c r="X23" s="65" t="n">
        <v>12416</v>
      </c>
      <c r="Y23" s="65" t="n">
        <v>12416</v>
      </c>
      <c r="Z23" s="65" t="n">
        <v>12416</v>
      </c>
      <c r="AA23" s="65" t="n">
        <v>12416</v>
      </c>
      <c r="AB23" s="65" t="n">
        <v>12416</v>
      </c>
      <c r="AC23" s="65" t="n">
        <v>12416</v>
      </c>
      <c r="AD23" s="65" t="n">
        <v>12416</v>
      </c>
      <c r="AE23" s="65" t="n">
        <v>12416</v>
      </c>
      <c r="AF23" s="65" t="n">
        <v>12416</v>
      </c>
      <c r="AG23" s="65" t="n">
        <v>12416</v>
      </c>
      <c r="AH23" s="65" t="n">
        <v>12416</v>
      </c>
      <c r="AI23" s="65" t="n">
        <v>12416</v>
      </c>
      <c r="AJ23" s="65" t="n">
        <v>12416</v>
      </c>
      <c r="AK23" s="65" t="n">
        <v>12416</v>
      </c>
      <c r="AL23" s="65" t="n">
        <v>12416</v>
      </c>
      <c r="AM23" s="65" t="n">
        <f aca="false">SUM(D23:AL23)</f>
        <v>434560</v>
      </c>
      <c r="AN23" s="66" t="n">
        <v>12416</v>
      </c>
      <c r="AO23" s="66" t="n">
        <v>12416</v>
      </c>
      <c r="AP23" s="67" t="n">
        <f aca="false">SUM(AM23:AO23)</f>
        <v>459392</v>
      </c>
      <c r="AQ23" s="71"/>
    </row>
    <row r="24" customFormat="false" ht="26.4" hidden="false" customHeight="false" outlineLevel="0" collapsed="false">
      <c r="A24" s="55" t="s">
        <v>117</v>
      </c>
      <c r="B24" s="46" t="n">
        <v>850</v>
      </c>
      <c r="C24" s="56" t="n">
        <v>290</v>
      </c>
      <c r="D24" s="72" t="n">
        <f aca="false">SUM(D25:D27)</f>
        <v>331839</v>
      </c>
      <c r="E24" s="72" t="n">
        <f aca="false">SUM(E25:E27)</f>
        <v>102310</v>
      </c>
      <c r="F24" s="72" t="n">
        <f aca="false">SUM(F25:F27)</f>
        <v>502180</v>
      </c>
      <c r="G24" s="72" t="n">
        <f aca="false">SUM(G25:G27)</f>
        <v>22087</v>
      </c>
      <c r="H24" s="72" t="n">
        <f aca="false">SUM(H25:H27)</f>
        <v>101440</v>
      </c>
      <c r="I24" s="72" t="n">
        <f aca="false">SUM(I25:I27)</f>
        <v>373673</v>
      </c>
      <c r="J24" s="72" t="n">
        <f aca="false">SUM(J25:J27)</f>
        <v>168427</v>
      </c>
      <c r="K24" s="72" t="n">
        <f aca="false">SUM(K25:K27)</f>
        <v>934315</v>
      </c>
      <c r="L24" s="72" t="n">
        <f aca="false">SUM(L25:L27)</f>
        <v>33860</v>
      </c>
      <c r="M24" s="72" t="n">
        <f aca="false">SUM(M25:M27)</f>
        <v>55819</v>
      </c>
      <c r="N24" s="72" t="n">
        <f aca="false">SUM(N25:N27)</f>
        <v>46078</v>
      </c>
      <c r="O24" s="72" t="n">
        <f aca="false">SUM(O25:O27)</f>
        <v>38134</v>
      </c>
      <c r="P24" s="72" t="n">
        <f aca="false">SUM(P25:P27)</f>
        <v>825902</v>
      </c>
      <c r="Q24" s="72" t="n">
        <f aca="false">SUM(Q25:Q27)</f>
        <v>82807</v>
      </c>
      <c r="R24" s="72" t="n">
        <f aca="false">SUM(R25:R27)</f>
        <v>18946</v>
      </c>
      <c r="S24" s="72" t="n">
        <f aca="false">SUM(S25:S27)</f>
        <v>261466</v>
      </c>
      <c r="T24" s="72" t="n">
        <f aca="false">SUM(T25:T27)</f>
        <v>86070</v>
      </c>
      <c r="U24" s="72" t="n">
        <f aca="false">SUM(U25:U27)</f>
        <v>358417</v>
      </c>
      <c r="V24" s="72" t="n">
        <f aca="false">SUM(V25:V27)</f>
        <v>10068</v>
      </c>
      <c r="W24" s="72" t="n">
        <f aca="false">SUM(W25:W27)</f>
        <v>21275</v>
      </c>
      <c r="X24" s="72" t="n">
        <f aca="false">SUM(X25:X27)</f>
        <v>41344</v>
      </c>
      <c r="Y24" s="72" t="n">
        <f aca="false">SUM(Y25:Y27)</f>
        <v>14134</v>
      </c>
      <c r="Z24" s="72" t="n">
        <f aca="false">SUM(Z25:Z27)</f>
        <v>19309</v>
      </c>
      <c r="AA24" s="72" t="n">
        <f aca="false">SUM(AA25:AA27)</f>
        <v>75413</v>
      </c>
      <c r="AB24" s="72" t="n">
        <f aca="false">SUM(AB25:AB27)</f>
        <v>9551</v>
      </c>
      <c r="AC24" s="72" t="n">
        <f aca="false">SUM(AC25:AC27)</f>
        <v>0</v>
      </c>
      <c r="AD24" s="72" t="n">
        <f aca="false">SUM(AD25:AD27)</f>
        <v>4016</v>
      </c>
      <c r="AE24" s="72" t="n">
        <f aca="false">SUM(AE25:AE27)</f>
        <v>34988</v>
      </c>
      <c r="AF24" s="72" t="n">
        <f aca="false">SUM(AF25:AF27)</f>
        <v>31763</v>
      </c>
      <c r="AG24" s="72" t="n">
        <f aca="false">SUM(AG25:AG27)</f>
        <v>988646</v>
      </c>
      <c r="AH24" s="72" t="n">
        <f aca="false">SUM(AH25:AH27)</f>
        <v>11096</v>
      </c>
      <c r="AI24" s="72" t="n">
        <f aca="false">SUM(AI25:AI27)</f>
        <v>74687</v>
      </c>
      <c r="AJ24" s="72" t="n">
        <f aca="false">SUM(AJ25:AJ27)</f>
        <v>241146</v>
      </c>
      <c r="AK24" s="72" t="n">
        <f aca="false">SUM(AK25:AK27)</f>
        <v>6875</v>
      </c>
      <c r="AL24" s="72" t="n">
        <f aca="false">SUM(AL25:AL27)</f>
        <v>28831</v>
      </c>
      <c r="AM24" s="57" t="n">
        <f aca="false">SUM(D24:AL24)</f>
        <v>5956912</v>
      </c>
      <c r="AN24" s="73" t="n">
        <f aca="false">SUM(AN25:AN27)</f>
        <v>74687</v>
      </c>
      <c r="AO24" s="73" t="n">
        <f aca="false">SUM(AO25:AO27)</f>
        <v>241146</v>
      </c>
      <c r="AP24" s="52" t="n">
        <f aca="false">SUM(AM24:AO24)</f>
        <v>6272745</v>
      </c>
      <c r="AQ24" s="54"/>
    </row>
    <row r="25" customFormat="false" ht="15.6" hidden="false" customHeight="false" outlineLevel="0" collapsed="false">
      <c r="A25" s="68" t="s">
        <v>118</v>
      </c>
      <c r="B25" s="69" t="n">
        <v>851</v>
      </c>
      <c r="C25" s="70" t="n">
        <v>291</v>
      </c>
      <c r="D25" s="65" t="n">
        <v>174451</v>
      </c>
      <c r="E25" s="65" t="n">
        <v>21015</v>
      </c>
      <c r="F25" s="65" t="n">
        <v>269086</v>
      </c>
      <c r="G25" s="65" t="n">
        <v>6157</v>
      </c>
      <c r="H25" s="65" t="n">
        <v>82995</v>
      </c>
      <c r="I25" s="65" t="n">
        <v>144776</v>
      </c>
      <c r="J25" s="65" t="n">
        <v>0</v>
      </c>
      <c r="K25" s="65" t="n">
        <v>613660</v>
      </c>
      <c r="L25" s="65" t="n">
        <v>18335</v>
      </c>
      <c r="M25" s="65" t="n">
        <v>53524</v>
      </c>
      <c r="N25" s="65" t="n">
        <v>25968</v>
      </c>
      <c r="O25" s="65" t="n">
        <v>14072</v>
      </c>
      <c r="P25" s="65" t="n">
        <v>797529</v>
      </c>
      <c r="Q25" s="65" t="n">
        <v>11412</v>
      </c>
      <c r="R25" s="65" t="n">
        <v>0</v>
      </c>
      <c r="S25" s="65" t="n">
        <v>240807</v>
      </c>
      <c r="T25" s="65" t="n">
        <v>86070</v>
      </c>
      <c r="U25" s="65" t="n">
        <v>224786</v>
      </c>
      <c r="V25" s="65" t="n">
        <v>0</v>
      </c>
      <c r="W25" s="65" t="n">
        <v>7671</v>
      </c>
      <c r="X25" s="65" t="n">
        <v>30074</v>
      </c>
      <c r="Y25" s="65" t="n">
        <v>5261</v>
      </c>
      <c r="Z25" s="65" t="n">
        <v>0</v>
      </c>
      <c r="AA25" s="65" t="n">
        <v>10163</v>
      </c>
      <c r="AB25" s="65" t="n">
        <v>0</v>
      </c>
      <c r="AC25" s="65" t="n">
        <v>0</v>
      </c>
      <c r="AD25" s="65" t="n">
        <v>57</v>
      </c>
      <c r="AE25" s="65" t="n">
        <v>10399</v>
      </c>
      <c r="AF25" s="65" t="n">
        <v>12214</v>
      </c>
      <c r="AG25" s="65" t="n">
        <v>978205</v>
      </c>
      <c r="AH25" s="65" t="n">
        <v>0</v>
      </c>
      <c r="AI25" s="65" t="n">
        <v>59436</v>
      </c>
      <c r="AJ25" s="65" t="n">
        <v>212486</v>
      </c>
      <c r="AK25" s="65" t="n">
        <v>0</v>
      </c>
      <c r="AL25" s="65" t="n">
        <v>105</v>
      </c>
      <c r="AM25" s="65" t="n">
        <f aca="false">SUM(D25:AL25)</f>
        <v>4110714</v>
      </c>
      <c r="AN25" s="66" t="n">
        <v>59436</v>
      </c>
      <c r="AO25" s="66" t="n">
        <v>212486</v>
      </c>
      <c r="AP25" s="67" t="n">
        <f aca="false">SUM(AM25:AO25)</f>
        <v>4382636</v>
      </c>
      <c r="AQ25" s="54"/>
    </row>
    <row r="26" customFormat="false" ht="15.6" hidden="false" customHeight="false" outlineLevel="0" collapsed="false">
      <c r="A26" s="68" t="s">
        <v>119</v>
      </c>
      <c r="B26" s="69" t="n">
        <v>851</v>
      </c>
      <c r="C26" s="70" t="n">
        <v>291</v>
      </c>
      <c r="D26" s="65" t="n">
        <v>154970</v>
      </c>
      <c r="E26" s="65" t="n">
        <v>80588</v>
      </c>
      <c r="F26" s="65" t="n">
        <v>228584</v>
      </c>
      <c r="G26" s="65" t="n">
        <v>15930</v>
      </c>
      <c r="H26" s="65" t="n">
        <v>16115</v>
      </c>
      <c r="I26" s="65" t="n">
        <v>224083</v>
      </c>
      <c r="J26" s="65" t="n">
        <v>166852</v>
      </c>
      <c r="K26" s="65" t="n">
        <v>317670</v>
      </c>
      <c r="L26" s="65" t="n">
        <v>12365</v>
      </c>
      <c r="M26" s="65" t="n">
        <v>0</v>
      </c>
      <c r="N26" s="65" t="n">
        <v>17179</v>
      </c>
      <c r="O26" s="65" t="n">
        <v>19660</v>
      </c>
      <c r="P26" s="65" t="n">
        <v>20605</v>
      </c>
      <c r="Q26" s="65" t="n">
        <v>71395</v>
      </c>
      <c r="R26" s="65" t="n">
        <v>15057</v>
      </c>
      <c r="S26" s="65" t="n">
        <v>17757</v>
      </c>
      <c r="T26" s="65" t="n">
        <v>0</v>
      </c>
      <c r="U26" s="65" t="n">
        <v>131773</v>
      </c>
      <c r="V26" s="65" t="n">
        <v>9466</v>
      </c>
      <c r="W26" s="65" t="n">
        <v>9466</v>
      </c>
      <c r="X26" s="65" t="n">
        <v>6868</v>
      </c>
      <c r="Y26" s="65" t="n">
        <v>8345</v>
      </c>
      <c r="Z26" s="65" t="n">
        <v>17546</v>
      </c>
      <c r="AA26" s="65" t="n">
        <v>61363</v>
      </c>
      <c r="AB26" s="65" t="n">
        <v>6339</v>
      </c>
      <c r="AC26" s="65" t="n">
        <v>0</v>
      </c>
      <c r="AD26" s="65" t="n">
        <v>0</v>
      </c>
      <c r="AE26" s="65" t="n">
        <v>19433</v>
      </c>
      <c r="AF26" s="65" t="n">
        <v>19322</v>
      </c>
      <c r="AG26" s="65" t="n">
        <v>9839</v>
      </c>
      <c r="AH26" s="65" t="n">
        <v>8254</v>
      </c>
      <c r="AI26" s="65" t="n">
        <v>9833</v>
      </c>
      <c r="AJ26" s="65" t="n">
        <v>23479</v>
      </c>
      <c r="AK26" s="65" t="n">
        <v>6578</v>
      </c>
      <c r="AL26" s="65" t="n">
        <v>23755</v>
      </c>
      <c r="AM26" s="65" t="n">
        <f aca="false">SUM(D26:AL26)</f>
        <v>1750469</v>
      </c>
      <c r="AN26" s="66" t="n">
        <v>9833</v>
      </c>
      <c r="AO26" s="66" t="n">
        <v>23479</v>
      </c>
      <c r="AP26" s="67" t="n">
        <f aca="false">SUM(AM26:AO26)</f>
        <v>1783781</v>
      </c>
      <c r="AQ26" s="54"/>
    </row>
    <row r="27" customFormat="false" ht="15.6" hidden="false" customHeight="false" outlineLevel="0" collapsed="false">
      <c r="A27" s="68" t="s">
        <v>120</v>
      </c>
      <c r="B27" s="69" t="n">
        <v>853</v>
      </c>
      <c r="C27" s="70" t="n">
        <v>291</v>
      </c>
      <c r="D27" s="65" t="n">
        <v>2418</v>
      </c>
      <c r="E27" s="65" t="n">
        <v>707</v>
      </c>
      <c r="F27" s="65" t="n">
        <v>4510</v>
      </c>
      <c r="G27" s="65" t="n">
        <v>0</v>
      </c>
      <c r="H27" s="65" t="n">
        <v>2330</v>
      </c>
      <c r="I27" s="65" t="n">
        <v>4814</v>
      </c>
      <c r="J27" s="65" t="n">
        <v>1575</v>
      </c>
      <c r="K27" s="65" t="n">
        <v>2985</v>
      </c>
      <c r="L27" s="65" t="n">
        <v>3160</v>
      </c>
      <c r="M27" s="65" t="n">
        <v>2295</v>
      </c>
      <c r="N27" s="65" t="n">
        <v>2931</v>
      </c>
      <c r="O27" s="65" t="n">
        <v>4402</v>
      </c>
      <c r="P27" s="65" t="n">
        <v>7768</v>
      </c>
      <c r="Q27" s="65" t="n">
        <v>0</v>
      </c>
      <c r="R27" s="65" t="n">
        <v>3889</v>
      </c>
      <c r="S27" s="65" t="n">
        <v>2902</v>
      </c>
      <c r="T27" s="65" t="n">
        <v>0</v>
      </c>
      <c r="U27" s="65" t="n">
        <v>1858</v>
      </c>
      <c r="V27" s="65" t="n">
        <v>602</v>
      </c>
      <c r="W27" s="65" t="n">
        <v>4138</v>
      </c>
      <c r="X27" s="65" t="n">
        <v>4402</v>
      </c>
      <c r="Y27" s="65" t="n">
        <v>528</v>
      </c>
      <c r="Z27" s="65" t="n">
        <v>1763</v>
      </c>
      <c r="AA27" s="65" t="n">
        <v>3887</v>
      </c>
      <c r="AB27" s="65" t="n">
        <v>3212</v>
      </c>
      <c r="AC27" s="65" t="n">
        <v>0</v>
      </c>
      <c r="AD27" s="65" t="n">
        <v>3959</v>
      </c>
      <c r="AE27" s="65" t="n">
        <v>5156</v>
      </c>
      <c r="AF27" s="65" t="n">
        <v>227</v>
      </c>
      <c r="AG27" s="65" t="n">
        <v>602</v>
      </c>
      <c r="AH27" s="65" t="n">
        <v>2842</v>
      </c>
      <c r="AI27" s="65" t="n">
        <v>5418</v>
      </c>
      <c r="AJ27" s="65" t="n">
        <v>5181</v>
      </c>
      <c r="AK27" s="65" t="n">
        <v>297</v>
      </c>
      <c r="AL27" s="65" t="n">
        <v>4971</v>
      </c>
      <c r="AM27" s="65" t="n">
        <f aca="false">SUM(D27:AL27)</f>
        <v>95729</v>
      </c>
      <c r="AN27" s="66" t="n">
        <v>5418</v>
      </c>
      <c r="AO27" s="66" t="n">
        <v>5181</v>
      </c>
      <c r="AP27" s="67" t="n">
        <f aca="false">SUM(AM27:AO27)</f>
        <v>106328</v>
      </c>
      <c r="AQ27" s="54"/>
    </row>
    <row r="28" customFormat="false" ht="26.4" hidden="false" customHeight="false" outlineLevel="0" collapsed="false">
      <c r="A28" s="55" t="s">
        <v>121</v>
      </c>
      <c r="B28" s="46" t="n">
        <v>244</v>
      </c>
      <c r="C28" s="56" t="n">
        <v>340</v>
      </c>
      <c r="D28" s="57" t="n">
        <f aca="false">SUM(D29:D30)</f>
        <v>0</v>
      </c>
      <c r="E28" s="57" t="n">
        <f aca="false">SUM(E29:E30)</f>
        <v>0</v>
      </c>
      <c r="F28" s="57" t="n">
        <f aca="false">SUM(F29:F30)</f>
        <v>0</v>
      </c>
      <c r="G28" s="57" t="n">
        <f aca="false">SUM(G29:G30)</f>
        <v>1336114</v>
      </c>
      <c r="H28" s="57" t="n">
        <f aca="false">SUM(H29:H30)</f>
        <v>0</v>
      </c>
      <c r="I28" s="57" t="n">
        <f aca="false">SUM(I29:I30)</f>
        <v>0</v>
      </c>
      <c r="J28" s="57" t="n">
        <f aca="false">SUM(J29:J30)</f>
        <v>0</v>
      </c>
      <c r="K28" s="57" t="n">
        <f aca="false">SUM(K29:K30)</f>
        <v>294614</v>
      </c>
      <c r="L28" s="57" t="n">
        <f aca="false">SUM(L29:L30)</f>
        <v>0</v>
      </c>
      <c r="M28" s="57" t="n">
        <f aca="false">SUM(M29:M30)</f>
        <v>787767</v>
      </c>
      <c r="N28" s="57" t="n">
        <f aca="false">SUM(N29:N30)</f>
        <v>0</v>
      </c>
      <c r="O28" s="57" t="n">
        <f aca="false">SUM(O29:O30)</f>
        <v>0</v>
      </c>
      <c r="P28" s="57" t="n">
        <f aca="false">SUM(P29:P30)</f>
        <v>0</v>
      </c>
      <c r="Q28" s="57" t="n">
        <f aca="false">SUM(Q29:Q30)</f>
        <v>0</v>
      </c>
      <c r="R28" s="57" t="n">
        <f aca="false">SUM(R29:R30)</f>
        <v>0</v>
      </c>
      <c r="S28" s="57" t="n">
        <f aca="false">SUM(S29:S30)</f>
        <v>2211300</v>
      </c>
      <c r="T28" s="57" t="n">
        <f aca="false">SUM(T29:T30)</f>
        <v>0</v>
      </c>
      <c r="U28" s="57" t="n">
        <f aca="false">SUM(U29:U30)</f>
        <v>0</v>
      </c>
      <c r="V28" s="57" t="n">
        <f aca="false">SUM(V29:V30)</f>
        <v>0</v>
      </c>
      <c r="W28" s="57" t="n">
        <f aca="false">SUM(W29:W30)</f>
        <v>0</v>
      </c>
      <c r="X28" s="57" t="n">
        <f aca="false">SUM(X29:X30)</f>
        <v>0</v>
      </c>
      <c r="Y28" s="57" t="n">
        <f aca="false">SUM(Y29:Y30)</f>
        <v>0</v>
      </c>
      <c r="Z28" s="57" t="n">
        <f aca="false">SUM(Z29:Z30)</f>
        <v>0</v>
      </c>
      <c r="AA28" s="57" t="n">
        <f aca="false">SUM(AA29:AA30)</f>
        <v>0</v>
      </c>
      <c r="AB28" s="57" t="n">
        <f aca="false">SUM(AB29:AB30)</f>
        <v>0</v>
      </c>
      <c r="AC28" s="57" t="n">
        <f aca="false">SUM(AC29:AC30)</f>
        <v>0</v>
      </c>
      <c r="AD28" s="57" t="n">
        <f aca="false">SUM(AD29:AD30)</f>
        <v>0</v>
      </c>
      <c r="AE28" s="57" t="n">
        <f aca="false">SUM(AE29:AE30)</f>
        <v>0</v>
      </c>
      <c r="AF28" s="57" t="n">
        <f aca="false">SUM(AF29:AF30)</f>
        <v>0</v>
      </c>
      <c r="AG28" s="57" t="n">
        <f aca="false">SUM(AG29:AG30)</f>
        <v>0</v>
      </c>
      <c r="AH28" s="57" t="n">
        <f aca="false">SUM(AH29:AH30)</f>
        <v>0</v>
      </c>
      <c r="AI28" s="57" t="n">
        <f aca="false">SUM(AI29:AI30)</f>
        <v>0</v>
      </c>
      <c r="AJ28" s="57" t="n">
        <f aca="false">SUM(AJ29:AJ30)</f>
        <v>0</v>
      </c>
      <c r="AK28" s="57" t="n">
        <f aca="false">SUM(AK29:AK30)</f>
        <v>1326781</v>
      </c>
      <c r="AL28" s="57" t="n">
        <f aca="false">SUM(AL29:AL30)</f>
        <v>1769040</v>
      </c>
      <c r="AM28" s="57" t="n">
        <f aca="false">SUM(D28:AL28)</f>
        <v>7725616</v>
      </c>
      <c r="AN28" s="60" t="n">
        <f aca="false">SUM(AN29:AN30)</f>
        <v>0</v>
      </c>
      <c r="AO28" s="60" t="n">
        <f aca="false">SUM(AO29:AO30)</f>
        <v>0</v>
      </c>
      <c r="AP28" s="52" t="n">
        <f aca="false">SUM(AM28:AO28)</f>
        <v>7725616</v>
      </c>
      <c r="AQ28" s="54"/>
    </row>
    <row r="29" customFormat="false" ht="15.6" hidden="false" customHeight="false" outlineLevel="0" collapsed="false">
      <c r="A29" s="74" t="s">
        <v>122</v>
      </c>
      <c r="B29" s="69" t="n">
        <v>244</v>
      </c>
      <c r="C29" s="70" t="n">
        <v>342</v>
      </c>
      <c r="D29" s="65" t="n">
        <v>0</v>
      </c>
      <c r="E29" s="65" t="n">
        <v>0</v>
      </c>
      <c r="F29" s="65" t="n">
        <v>0</v>
      </c>
      <c r="G29" s="65" t="n">
        <v>0</v>
      </c>
      <c r="H29" s="65" t="n">
        <v>0</v>
      </c>
      <c r="I29" s="65" t="n">
        <v>0</v>
      </c>
      <c r="J29" s="65" t="n">
        <v>0</v>
      </c>
      <c r="K29" s="65" t="n">
        <v>294614</v>
      </c>
      <c r="L29" s="65" t="n">
        <v>0</v>
      </c>
      <c r="M29" s="65" t="n">
        <v>787767</v>
      </c>
      <c r="N29" s="65" t="n">
        <v>0</v>
      </c>
      <c r="O29" s="65" t="n">
        <v>0</v>
      </c>
      <c r="P29" s="65" t="n">
        <v>0</v>
      </c>
      <c r="Q29" s="65" t="n">
        <v>0</v>
      </c>
      <c r="R29" s="65" t="n">
        <v>0</v>
      </c>
      <c r="S29" s="65" t="n">
        <v>0</v>
      </c>
      <c r="T29" s="65" t="n">
        <v>0</v>
      </c>
      <c r="U29" s="65" t="n">
        <v>0</v>
      </c>
      <c r="V29" s="65" t="n">
        <v>0</v>
      </c>
      <c r="W29" s="65" t="n">
        <v>0</v>
      </c>
      <c r="X29" s="65" t="n">
        <v>0</v>
      </c>
      <c r="Y29" s="65" t="n">
        <v>0</v>
      </c>
      <c r="Z29" s="65" t="n">
        <v>0</v>
      </c>
      <c r="AA29" s="65" t="n">
        <v>0</v>
      </c>
      <c r="AB29" s="65" t="n">
        <v>0</v>
      </c>
      <c r="AC29" s="65" t="n">
        <v>0</v>
      </c>
      <c r="AD29" s="65" t="n">
        <v>0</v>
      </c>
      <c r="AE29" s="65" t="n">
        <v>0</v>
      </c>
      <c r="AF29" s="65" t="n">
        <v>0</v>
      </c>
      <c r="AG29" s="65" t="n">
        <v>0</v>
      </c>
      <c r="AH29" s="65" t="n">
        <v>0</v>
      </c>
      <c r="AI29" s="65" t="n">
        <v>0</v>
      </c>
      <c r="AJ29" s="65" t="n">
        <v>0</v>
      </c>
      <c r="AK29" s="65" t="n">
        <v>0</v>
      </c>
      <c r="AL29" s="65" t="n">
        <v>0</v>
      </c>
      <c r="AM29" s="65" t="n">
        <f aca="false">SUM(D29:AL29)</f>
        <v>1082381</v>
      </c>
      <c r="AN29" s="66" t="n">
        <v>0</v>
      </c>
      <c r="AO29" s="66" t="n">
        <v>0</v>
      </c>
      <c r="AP29" s="67" t="n">
        <f aca="false">SUM(AM29:AO29)</f>
        <v>1082381</v>
      </c>
      <c r="AQ29" s="54"/>
    </row>
    <row r="30" customFormat="false" ht="15.6" hidden="false" customHeight="false" outlineLevel="0" collapsed="false">
      <c r="A30" s="74" t="s">
        <v>123</v>
      </c>
      <c r="B30" s="69" t="n">
        <v>244</v>
      </c>
      <c r="C30" s="70" t="n">
        <v>343</v>
      </c>
      <c r="D30" s="65" t="n">
        <v>0</v>
      </c>
      <c r="E30" s="65" t="n">
        <v>0</v>
      </c>
      <c r="F30" s="65" t="n">
        <v>0</v>
      </c>
      <c r="G30" s="65" t="n">
        <v>1336114</v>
      </c>
      <c r="H30" s="65" t="n">
        <v>0</v>
      </c>
      <c r="I30" s="65" t="n">
        <v>0</v>
      </c>
      <c r="J30" s="65" t="n">
        <v>0</v>
      </c>
      <c r="K30" s="65" t="n">
        <v>0</v>
      </c>
      <c r="L30" s="65" t="n">
        <v>0</v>
      </c>
      <c r="M30" s="65" t="n">
        <v>0</v>
      </c>
      <c r="N30" s="65" t="n">
        <v>0</v>
      </c>
      <c r="O30" s="65" t="n">
        <v>0</v>
      </c>
      <c r="P30" s="65" t="n">
        <v>0</v>
      </c>
      <c r="Q30" s="65" t="n">
        <v>0</v>
      </c>
      <c r="R30" s="65" t="n">
        <v>0</v>
      </c>
      <c r="S30" s="65" t="n">
        <v>2211300</v>
      </c>
      <c r="T30" s="65" t="n">
        <v>0</v>
      </c>
      <c r="U30" s="65" t="n">
        <v>0</v>
      </c>
      <c r="V30" s="65" t="n">
        <v>0</v>
      </c>
      <c r="W30" s="65" t="n">
        <v>0</v>
      </c>
      <c r="X30" s="65" t="n">
        <v>0</v>
      </c>
      <c r="Y30" s="65" t="n">
        <v>0</v>
      </c>
      <c r="Z30" s="65" t="n">
        <v>0</v>
      </c>
      <c r="AA30" s="65" t="n">
        <v>0</v>
      </c>
      <c r="AB30" s="65" t="n">
        <v>0</v>
      </c>
      <c r="AC30" s="65" t="n">
        <v>0</v>
      </c>
      <c r="AD30" s="65" t="n">
        <v>0</v>
      </c>
      <c r="AE30" s="65" t="n">
        <v>0</v>
      </c>
      <c r="AF30" s="65" t="n">
        <v>0</v>
      </c>
      <c r="AG30" s="65" t="n">
        <v>0</v>
      </c>
      <c r="AH30" s="65" t="n">
        <v>0</v>
      </c>
      <c r="AI30" s="65" t="n">
        <v>0</v>
      </c>
      <c r="AJ30" s="65" t="n">
        <v>0</v>
      </c>
      <c r="AK30" s="65" t="n">
        <v>1326781</v>
      </c>
      <c r="AL30" s="65" t="n">
        <v>1769040</v>
      </c>
      <c r="AM30" s="65" t="n">
        <f aca="false">SUM(D30:AL30)</f>
        <v>6643235</v>
      </c>
      <c r="AN30" s="66" t="n">
        <v>0</v>
      </c>
      <c r="AO30" s="66" t="n">
        <v>0</v>
      </c>
      <c r="AP30" s="67" t="n">
        <f aca="false">SUM(AM30:AO30)</f>
        <v>6643235</v>
      </c>
      <c r="AQ30" s="54"/>
    </row>
    <row r="32" customFormat="false" ht="13.2" hidden="false" customHeight="false" outlineLevel="0" collapsed="false">
      <c r="A32" s="75" t="s">
        <v>124</v>
      </c>
      <c r="B32" s="75"/>
      <c r="T32" s="33" t="s">
        <v>125</v>
      </c>
    </row>
    <row r="33" customFormat="false" ht="13.2" hidden="false" customHeight="false" outlineLevel="0" collapsed="false">
      <c r="A33" s="76"/>
      <c r="B33" s="77"/>
    </row>
    <row r="34" customFormat="false" ht="13.2" hidden="false" customHeight="false" outlineLevel="0" collapsed="false">
      <c r="A34" s="76" t="s">
        <v>126</v>
      </c>
      <c r="B34" s="77"/>
      <c r="T34" s="33" t="s">
        <v>127</v>
      </c>
    </row>
    <row r="67" customFormat="false" ht="13.2" hidden="false" customHeight="false" outlineLevel="0" collapsed="false">
      <c r="J67" s="33" t="e">
        <f aca="false">(0/F67)</f>
        <v>#DIV/0!</v>
      </c>
    </row>
    <row r="69" customFormat="false" ht="13.2" hidden="false" customHeight="false" outlineLevel="0" collapsed="false">
      <c r="J69" s="33" t="e">
        <f aca="false">22806/F69</f>
        <v>#DIV/0!</v>
      </c>
    </row>
    <row r="70" customFormat="false" ht="13.2" hidden="false" customHeight="false" outlineLevel="0" collapsed="false">
      <c r="J70" s="33" t="e">
        <f aca="false">60000/F70</f>
        <v>#DIV/0!</v>
      </c>
    </row>
    <row r="84" customFormat="false" ht="13.2" hidden="false" customHeight="false" outlineLevel="0" collapsed="false">
      <c r="E84" s="33" t="e">
        <f aca="false">0/C84</f>
        <v>#DIV/0!</v>
      </c>
    </row>
    <row r="92" customFormat="false" ht="13.2" hidden="false" customHeight="false" outlineLevel="0" collapsed="false">
      <c r="E92" s="33" t="e">
        <f aca="false">(0)/C92</f>
        <v>#DIV/0!</v>
      </c>
    </row>
  </sheetData>
  <mergeCells count="1">
    <mergeCell ref="D1:K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0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236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ЧИСЛЕННОСТЬ!B39+ЧИСЛЕННОСТЬ!B82+ЧИСЛЕННОСТЬ!B125</f>
        <v>525</v>
      </c>
      <c r="B16" s="96" t="n">
        <f aca="false">ЧИСЛЕННОСТЬ!C39+ЧИСЛЕННОСТЬ!C82+ЧИСЛЕННОСТЬ!C125</f>
        <v>107</v>
      </c>
      <c r="C16" s="95" t="n">
        <f aca="false">ЧИСЛЕННОСТЬ!P39+ЧИСЛЕННОСТЬ!P82+ЧИСЛЕННОСТЬ!P125</f>
        <v>123</v>
      </c>
      <c r="D16" s="97" t="n">
        <f aca="false">ЧИСЛЕННОСТЬ!R39+ЧИСЛЕННОСТЬ!R82+ЧИСЛЕННОСТЬ!R125</f>
        <v>531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ГОССТАНДАРТ!D39</f>
        <v>18409378</v>
      </c>
      <c r="E28" s="109" t="s">
        <v>152</v>
      </c>
      <c r="F28" s="109"/>
      <c r="G28" s="104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D28/D16*ЧИСЛЕННОСТЬ!R39</f>
        <v>8181945.77777778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D28/D16*ЧИСЛЕННОСТЬ!R82</f>
        <v>9430039.20150659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D28/D16*ЧИСЛЕННОСТЬ!R125</f>
        <v>797393.020715631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18409378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1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ГОССТАНДАРТ!C39</f>
        <v>1795198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20204576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531</v>
      </c>
      <c r="C55" s="128" t="n">
        <f aca="false">F71</f>
        <v>3433.1054613936</v>
      </c>
      <c r="D55" s="128" t="n">
        <f aca="false">E71</f>
        <v>1822979</v>
      </c>
      <c r="E55" s="129" t="n">
        <f aca="false">G71</f>
        <v>0.844414554418893</v>
      </c>
      <c r="F55" s="129" t="n">
        <f aca="false">D55*E55</f>
        <v>1539350</v>
      </c>
      <c r="G55" s="128" t="n">
        <f aca="false">F55/'62'!$D$16*ЧИСЛЕННОСТЬ!$R$39</f>
        <v>684155.555555556</v>
      </c>
      <c r="H55" s="128" t="n">
        <f aca="false">F55/$D$16*ЧИСЛЕННОСТЬ!$R$82</f>
        <v>788518.267419962</v>
      </c>
      <c r="I55" s="128" t="n">
        <f aca="false">F55/$D$16*ЧИСЛЕННОСТЬ!$R$125</f>
        <v>66676.1770244821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531</v>
      </c>
      <c r="C56" s="128" t="n">
        <f aca="false">F86</f>
        <v>3912.84934086629</v>
      </c>
      <c r="D56" s="128" t="n">
        <f aca="false">E86</f>
        <v>2077723</v>
      </c>
      <c r="E56" s="129" t="n">
        <f aca="false">G86</f>
        <v>0.676389971136672</v>
      </c>
      <c r="F56" s="129" t="n">
        <f aca="false">D56*E56</f>
        <v>1405351</v>
      </c>
      <c r="G56" s="128" t="n">
        <f aca="false">F56/'62'!$D$16*ЧИСЛЕННОСТЬ!$R$39</f>
        <v>624600.444444444</v>
      </c>
      <c r="H56" s="128" t="n">
        <f aca="false">F56/$D$16*ЧИСЛЕННОСТЬ!$R$82</f>
        <v>719878.47834275</v>
      </c>
      <c r="I56" s="128" t="n">
        <f aca="false">F56/$D$16*ЧИСЛЕННОСТЬ!$R$125</f>
        <v>60872.077212806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531</v>
      </c>
      <c r="C57" s="128" t="n">
        <f aca="false">C96</f>
        <v>81.7758945386064</v>
      </c>
      <c r="D57" s="128" t="n">
        <f aca="false">B96</f>
        <v>43423</v>
      </c>
      <c r="E57" s="129" t="n">
        <f aca="false">D96</f>
        <v>0.711305068742372</v>
      </c>
      <c r="F57" s="129" t="n">
        <f aca="false">D57*E57</f>
        <v>30887</v>
      </c>
      <c r="G57" s="128" t="n">
        <f aca="false">F57/'62'!$D$16*ЧИСЛЕННОСТЬ!$R$39</f>
        <v>13727.5555555556</v>
      </c>
      <c r="H57" s="128" t="n">
        <f aca="false">F57/$D$16*ЧИСЛЕННОСТЬ!$R$82</f>
        <v>15821.5894538606</v>
      </c>
      <c r="I57" s="128" t="n">
        <f aca="false">F57/$D$16*ЧИСЛЕННОСТЬ!$R$125</f>
        <v>1337.8549905838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531</v>
      </c>
      <c r="C58" s="128" t="n">
        <f aca="false">C116</f>
        <v>425.419962335217</v>
      </c>
      <c r="D58" s="128" t="n">
        <f aca="false">B116</f>
        <v>225898</v>
      </c>
      <c r="E58" s="129" t="n">
        <f aca="false">D116</f>
        <v>1</v>
      </c>
      <c r="F58" s="129" t="n">
        <f aca="false">D58*E58</f>
        <v>225898</v>
      </c>
      <c r="G58" s="128" t="n">
        <f aca="false">F58/'62'!$D$16*ЧИСЛЕННОСТЬ!$R$39</f>
        <v>100399.111111111</v>
      </c>
      <c r="H58" s="128" t="n">
        <f aca="false">F58/$D$16*ЧИСЛЕННОСТЬ!$R$82</f>
        <v>115714.229755179</v>
      </c>
      <c r="I58" s="128" t="n">
        <f aca="false">F58/$D$16*ЧИСЛЕННОСТЬ!$R$125</f>
        <v>9784.65913370998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7853.15065913371</v>
      </c>
      <c r="D59" s="132" t="n">
        <f aca="false">SUM(D55:D58)</f>
        <v>4170023</v>
      </c>
      <c r="E59" s="133" t="n">
        <f aca="false">F59/D59</f>
        <v>0.76773821151586</v>
      </c>
      <c r="F59" s="133" t="n">
        <f aca="false">SUM(F55:F58)</f>
        <v>3201486</v>
      </c>
      <c r="G59" s="164" t="n">
        <f aca="false">SUM(G55:G58)</f>
        <v>1422882.66666667</v>
      </c>
      <c r="H59" s="164" t="n">
        <f aca="false">SUM(H55:H58)</f>
        <v>1639932.56497175</v>
      </c>
      <c r="I59" s="164" t="n">
        <f aca="false">SUM(I55:I58)</f>
        <v>138670.768361582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'!AJ8</f>
        <v>4170023</v>
      </c>
      <c r="E60" s="137"/>
      <c r="F60" s="137" t="n">
        <f aca="false">'УТВЕРЖДЕНО 2021'!AJ8</f>
        <v>3201486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0.76773821151586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368.34*50%</f>
        <v>184.17</v>
      </c>
      <c r="D67" s="129" t="n">
        <f aca="false">E67/C67</f>
        <v>3279.96959331053</v>
      </c>
      <c r="E67" s="143" t="n">
        <f aca="false">'2021 ПОТРЕБНОСТЬ '!AJ13*50%</f>
        <v>604072</v>
      </c>
      <c r="F67" s="129" t="n">
        <f aca="false">E67/D16</f>
        <v>1137.6120527307</v>
      </c>
      <c r="G67" s="129" t="n">
        <f aca="false">'УТВЕРЖДЕНО 2021'!AJ13*50%/E67</f>
        <v>0.530471533194719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'!AJ14*50%</f>
        <v>0</v>
      </c>
      <c r="F68" s="129" t="n">
        <f aca="false">E68/D16</f>
        <v>0</v>
      </c>
      <c r="G68" s="129" t="e">
        <f aca="false">'УТВЕРЖДЕНО 2021'!AJ14*50%/E68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107760*90%</f>
        <v>96984</v>
      </c>
      <c r="D69" s="129" t="n">
        <f aca="false">E69/C69</f>
        <v>11.795564216778</v>
      </c>
      <c r="E69" s="143" t="n">
        <f aca="false">'2021 ПОТРЕБНОСТЬ '!AJ15*90%</f>
        <v>1143981</v>
      </c>
      <c r="F69" s="129" t="n">
        <f aca="false">E69/D16</f>
        <v>2154.38983050847</v>
      </c>
      <c r="G69" s="129" t="n">
        <f aca="false">'УТВЕРЖДЕНО 2021'!AJ15*90%/E69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1870*100%</f>
        <v>1870</v>
      </c>
      <c r="D70" s="129" t="n">
        <f aca="false">E70/C70</f>
        <v>40.0673796791444</v>
      </c>
      <c r="E70" s="143" t="n">
        <f aca="false">'2021 ПОТРЕБНОСТЬ '!AJ16*100%</f>
        <v>74926</v>
      </c>
      <c r="F70" s="129" t="n">
        <f aca="false">E70/D16</f>
        <v>141.103578154426</v>
      </c>
      <c r="G70" s="129" t="n">
        <f aca="false">'УТВЕРЖДЕНО 2021'!AJ16*100%/E70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1822979</v>
      </c>
      <c r="F71" s="133" t="n">
        <f aca="false">SUM(F67:F70)</f>
        <v>3433.1054613936</v>
      </c>
      <c r="G71" s="133" t="n">
        <f aca="false">('УТВЕРЖДЕНО 2021'!AJ13*50%+'УТВЕРЖДЕНО 2021'!AJ14*50%+'УТВЕРЖДЕНО 2021'!AJ15*90%+'УТВЕРЖДЕНО 2021'!AJ16*100%)/E71</f>
        <v>0.844414554418893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0.844414554418893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'!AJ18</f>
        <v>186482</v>
      </c>
      <c r="F78" s="129" t="n">
        <f aca="false">E78/D16</f>
        <v>351.190207156309</v>
      </c>
      <c r="G78" s="129" t="n">
        <f aca="false">'УТВЕРЖДЕНО 2021'!AJ18/E78</f>
        <v>0.71130189508907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'!AJ22</f>
        <v>747360</v>
      </c>
      <c r="F79" s="129" t="n">
        <f aca="false">E79/$D$16</f>
        <v>1407.45762711864</v>
      </c>
      <c r="G79" s="129" t="n">
        <f aca="false">'УТВЕРЖДЕНО 2021'!AJ22/E79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'!AJ19</f>
        <v>80964</v>
      </c>
      <c r="F80" s="129" t="n">
        <f aca="false">E80/$D$16</f>
        <v>152.474576271186</v>
      </c>
      <c r="G80" s="129" t="n">
        <f aca="false">'УТВЕРЖДЕНО 2021'!AJ19/'62'!E80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368.34*50%</f>
        <v>184.17</v>
      </c>
      <c r="D81" s="129" t="n">
        <f aca="false">E81/C81</f>
        <v>3279.96959331053</v>
      </c>
      <c r="E81" s="143" t="n">
        <f aca="false">'2021 ПОТРЕБНОСТЬ '!AJ13*50%</f>
        <v>604072</v>
      </c>
      <c r="F81" s="129" t="n">
        <f aca="false">E81/D16</f>
        <v>1137.6120527307</v>
      </c>
      <c r="G81" s="129" t="n">
        <f aca="false">('УТВЕРЖДЕНО 2021'!AJ13*50%/E81)</f>
        <v>0.530471533194719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'!AJ14*50%</f>
        <v>0</v>
      </c>
      <c r="F82" s="129" t="n">
        <f aca="false">E82/D16</f>
        <v>0</v>
      </c>
      <c r="G82" s="129" t="e">
        <f aca="false">('УТВЕРЖДЕНО 2021'!AJ14*50%/E82)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107760*10%</f>
        <v>10776</v>
      </c>
      <c r="D83" s="129" t="n">
        <f aca="false">E83/C83</f>
        <v>11.795564216778</v>
      </c>
      <c r="E83" s="143" t="n">
        <f aca="false">'2021 ПОТРЕБНОСТЬ '!AJ15*10%</f>
        <v>127109</v>
      </c>
      <c r="F83" s="129" t="n">
        <f aca="false">E83/D16</f>
        <v>239.376647834275</v>
      </c>
      <c r="G83" s="129" t="n">
        <f aca="false">('УТВЕРЖДЕНО 2021'!AJ15*10%)/E83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'!AJ26</f>
        <v>33008</v>
      </c>
      <c r="F84" s="129" t="n">
        <f aca="false">E84/D16</f>
        <v>62.1619585687382</v>
      </c>
      <c r="G84" s="129" t="n">
        <f aca="false">('УТВЕРЖДЕНО 2021'!AJ26/E84)</f>
        <v>0.711312409112942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'!AJ25</f>
        <v>298728</v>
      </c>
      <c r="F85" s="129" t="n">
        <f aca="false">E85/D16</f>
        <v>562.576271186441</v>
      </c>
      <c r="G85" s="129" t="n">
        <f aca="false">('УТВЕРЖДЕНО 2021'!AJ25/E85)</f>
        <v>0.711302589646769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2077723</v>
      </c>
      <c r="F86" s="133" t="n">
        <f aca="false">SUM(F78:F85)</f>
        <v>3912.84934086629</v>
      </c>
      <c r="G86" s="133" t="n">
        <f aca="false">('УТВЕРЖДЕНО 2021'!AJ18+'УТВЕРЖДЕНО 2021'!AJ22+'УТВЕРЖДЕНО 2021'!AJ19+'УТВЕРЖДЕНО 2021'!AJ13*50%+'УТВЕРЖДЕНО 2021'!AJ14*50%+'УТВЕРЖДЕНО 2021'!AJ15*10%+'УТВЕРЖДЕНО 2021'!AJ26+'УТВЕРЖДЕНО 2021'!AJ25)/E86</f>
        <v>0.676389971136672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0.676389971136672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'!AJ20+'2021 ПОТРЕБНОСТЬ '!AJ23</f>
        <v>36139</v>
      </c>
      <c r="C93" s="129" t="n">
        <f aca="false">B93/D16</f>
        <v>68.0583804143126</v>
      </c>
      <c r="D93" s="129" t="n">
        <f aca="false">('УТВЕРЖДЕНО 2021'!AJ20+'УТВЕРЖДЕНО 2021'!AJ23)/B93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'!AJ27</f>
        <v>7284</v>
      </c>
      <c r="C94" s="129" t="n">
        <f aca="false">B94/D16</f>
        <v>13.7175141242938</v>
      </c>
      <c r="D94" s="129" t="n">
        <f aca="false">'УТВЕРЖДЕНО 2021'!AJ27/B94</f>
        <v>0.711285008237232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'!AJ28</f>
        <v>0</v>
      </c>
      <c r="C95" s="129" t="n">
        <f aca="false">B95/D16</f>
        <v>0</v>
      </c>
      <c r="D95" s="129" t="e">
        <f aca="false">'УТВЕРЖДЕНО 2021'!AJ28/B95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43423</v>
      </c>
      <c r="C96" s="152" t="n">
        <f aca="false">SUM(C93:C95)</f>
        <v>81.7758945386064</v>
      </c>
      <c r="D96" s="152" t="n">
        <f aca="false">('УТВЕРЖДЕНО 2021'!AJ20+'УТВЕРЖДЕНО 2021'!AJ23+'УТВЕРЖДЕНО 2021'!AJ27+'УТВЕРЖДЕНО 2021'!AJ28)/B96</f>
        <v>0.711305068742372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0.711305068742372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'!AJ8</f>
        <v>4170023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ЧИСЛЕННОСТЬ!R39</f>
        <v>236</v>
      </c>
      <c r="C105" s="159" t="n">
        <f aca="false">B102/B108*B105</f>
        <v>1853343.55555556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ЧИСЛЕННОСТЬ!R82</f>
        <v>272</v>
      </c>
      <c r="C106" s="159" t="n">
        <f aca="false">B102/B108*B106</f>
        <v>2136056.97928437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ЧИСЛЕННОСТЬ!R125</f>
        <v>23</v>
      </c>
      <c r="C107" s="159" t="n">
        <f aca="false">B102/B108*B107</f>
        <v>180622.465160075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531</v>
      </c>
      <c r="C108" s="132" t="n">
        <f aca="false">SUM(C105:C107)</f>
        <v>4170023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'!AJ9+'2021 ПОТРЕБНОСТЬ '!AJ10</f>
        <v>173640</v>
      </c>
      <c r="C114" s="163" t="n">
        <f aca="false">B114/$D$16</f>
        <v>327.005649717514</v>
      </c>
      <c r="D114" s="118" t="n">
        <f aca="false">('УТВЕРЖДЕНО 2021'!AJ9+'УТВЕРЖДЕНО 2021'!AJ10)/B114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'!AJ11</f>
        <v>52258</v>
      </c>
      <c r="C115" s="163" t="n">
        <f aca="false">B115/$D$16</f>
        <v>98.4143126177024</v>
      </c>
      <c r="D115" s="118" t="n">
        <f aca="false">'УТВЕРЖДЕНО 2021'!AJ11/'62'!B115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225898</v>
      </c>
      <c r="C116" s="159" t="n">
        <f aca="false">SUM(C114:C115)</f>
        <v>425.419962335217</v>
      </c>
      <c r="D116" s="118" t="n">
        <f aca="false">('УТВЕРЖДЕНО 2021'!AJ9+'УТВЕРЖДЕНО 2021'!AJ10+'УТВЕРЖДЕНО 2021'!AJ11)/B116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tabColor rgb="FF00B0F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237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ЧИСЛЕННОСТЬ!B41+ЧИСЛЕННОСТЬ!B84+ЧИСЛЕННОСТЬ!B127</f>
        <v>145</v>
      </c>
      <c r="B16" s="96" t="n">
        <f aca="false">ЧИСЛЕННОСТЬ!C41+ЧИСЛЕННОСТЬ!C84+ЧИСЛЕННОСТЬ!C127</f>
        <v>35</v>
      </c>
      <c r="C16" s="95" t="n">
        <f aca="false">ЧИСЛЕННОСТЬ!P41+ЧИСЛЕННОСТЬ!P84+ЧИСЛЕННОСТЬ!P127</f>
        <v>42</v>
      </c>
      <c r="D16" s="97" t="n">
        <f aca="false">ЧИСЛЕННОСТЬ!R41+ЧИСЛЕННОСТЬ!R84+ЧИСЛЕННОСТЬ!R127</f>
        <v>147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ГОССТАНДАРТ!D41</f>
        <v>7328472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D28/D16*ЧИСЛЕННОСТЬ!R41</f>
        <v>3788869.87755102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D28/D16*ЧИСЛЕННОСТЬ!R84</f>
        <v>3539602.12244898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D28/D16*ЧИСЛЕННОСТЬ!R127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7328472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ГОССТАНДАРТ!C41</f>
        <v>698391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8026863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147</v>
      </c>
      <c r="C55" s="128" t="n">
        <f aca="false">F71</f>
        <v>2508.49659863946</v>
      </c>
      <c r="D55" s="128" t="n">
        <f aca="false">E71</f>
        <v>368749</v>
      </c>
      <c r="E55" s="129" t="n">
        <f aca="false">G71</f>
        <v>1</v>
      </c>
      <c r="F55" s="129" t="n">
        <f aca="false">D55*E55</f>
        <v>368749</v>
      </c>
      <c r="G55" s="128" t="n">
        <f aca="false">F55/'66'!$D$16*ЧИСЛЕННОСТЬ!$R$41</f>
        <v>190645.741496599</v>
      </c>
      <c r="H55" s="128" t="n">
        <f aca="false">F55/$D$16*ЧИСЛЕННОСТЬ!$R$84</f>
        <v>178103.258503401</v>
      </c>
      <c r="I55" s="128" t="n">
        <f aca="false">F55/$D$16*ЧИСЛЕННОСТЬ!$R$127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147</v>
      </c>
      <c r="C56" s="128" t="n">
        <f aca="false">F86</f>
        <v>6409.00680272109</v>
      </c>
      <c r="D56" s="128" t="n">
        <f aca="false">E86</f>
        <v>942124</v>
      </c>
      <c r="E56" s="129" t="n">
        <f aca="false">G86</f>
        <v>0.721825364813973</v>
      </c>
      <c r="F56" s="129" t="n">
        <f aca="false">D56*E56</f>
        <v>680049</v>
      </c>
      <c r="G56" s="128" t="n">
        <f aca="false">F56/'66'!$D$16*ЧИСЛЕННОСТЬ!$R$41</f>
        <v>351589.959183673</v>
      </c>
      <c r="H56" s="128" t="n">
        <f aca="false">F56/$D$16*ЧИСЛЕННОСТЬ!$R$84</f>
        <v>328459.040816327</v>
      </c>
      <c r="I56" s="128" t="n">
        <f aca="false">F56/$D$16*ЧИСЛЕННОСТЬ!$R$127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147</v>
      </c>
      <c r="C57" s="128" t="n">
        <f aca="false">C96</f>
        <v>16193.9642857143</v>
      </c>
      <c r="D57" s="128" t="n">
        <f aca="false">B96</f>
        <v>2380512.75</v>
      </c>
      <c r="E57" s="129" t="n">
        <f aca="false">D96</f>
        <v>0.750437904606896</v>
      </c>
      <c r="F57" s="129" t="n">
        <f aca="false">D57*E57</f>
        <v>1786427</v>
      </c>
      <c r="G57" s="128" t="n">
        <f aca="false">F57/'66'!$D$16*ЧИСЛЕННОСТЬ!$R$41</f>
        <v>923594.911564626</v>
      </c>
      <c r="H57" s="128" t="n">
        <f aca="false">F57/$D$16*ЧИСЛЕННОСТЬ!$R$84</f>
        <v>862832.088435374</v>
      </c>
      <c r="I57" s="128" t="n">
        <f aca="false">F57/$D$16*ЧИСЛЕННОСТЬ!$R$127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147</v>
      </c>
      <c r="C58" s="128" t="n">
        <f aca="false">C116</f>
        <v>4597.91836734694</v>
      </c>
      <c r="D58" s="128" t="n">
        <f aca="false">B116</f>
        <v>675894</v>
      </c>
      <c r="E58" s="129" t="n">
        <f aca="false">D116</f>
        <v>1</v>
      </c>
      <c r="F58" s="129" t="n">
        <f aca="false">D58*E58</f>
        <v>675894</v>
      </c>
      <c r="G58" s="128" t="n">
        <f aca="false">F58/'66'!$D$16*ЧИСЛЕННОСТЬ!$R$41</f>
        <v>349441.795918367</v>
      </c>
      <c r="H58" s="128" t="n">
        <f aca="false">F58/$D$16*ЧИСЛЕННОСТЬ!$R$84</f>
        <v>326452.204081633</v>
      </c>
      <c r="I58" s="128" t="n">
        <f aca="false">F58/$D$16*ЧИСЛЕННОСТЬ!$R$127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29709.3860544218</v>
      </c>
      <c r="D59" s="132" t="n">
        <f aca="false">SUM(D55:D58)</f>
        <v>4367279.75</v>
      </c>
      <c r="E59" s="133" t="n">
        <f aca="false">F59/D59</f>
        <v>0.80396017681258</v>
      </c>
      <c r="F59" s="133" t="n">
        <f aca="false">SUM(F55:F58)</f>
        <v>3511119</v>
      </c>
      <c r="G59" s="164" t="n">
        <f aca="false">SUM(G55:G58)</f>
        <v>1815272.40816327</v>
      </c>
      <c r="H59" s="164" t="n">
        <f aca="false">SUM(H55:H58)</f>
        <v>1695846.59183674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'!AL8</f>
        <v>4367279.75</v>
      </c>
      <c r="E60" s="137"/>
      <c r="F60" s="137" t="n">
        <f aca="false">'УТВЕРЖДЕНО 2021'!AL8</f>
        <v>3511119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0.80396017681258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'!AL13*50%</f>
        <v>0</v>
      </c>
      <c r="F67" s="129" t="n">
        <f aca="false">E67/D16</f>
        <v>0</v>
      </c>
      <c r="G67" s="129" t="e">
        <f aca="false">'УТВЕРЖДЕНО 2021'!AL13*50%/E67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'!AL14*50%</f>
        <v>0</v>
      </c>
      <c r="F68" s="129" t="n">
        <f aca="false">E68/D16</f>
        <v>0</v>
      </c>
      <c r="G68" s="129" t="e">
        <f aca="false">'УТВЕРЖДЕНО 2021'!AL14*50%/E68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31200*90%</f>
        <v>28080</v>
      </c>
      <c r="D69" s="129" t="n">
        <f aca="false">E69/C69</f>
        <v>11.0060897435897</v>
      </c>
      <c r="E69" s="143" t="n">
        <f aca="false">'2021 ПОТРЕБНОСТЬ '!AL15*90%</f>
        <v>309051</v>
      </c>
      <c r="F69" s="129" t="n">
        <f aca="false">E69/D16</f>
        <v>2102.38775510204</v>
      </c>
      <c r="G69" s="129" t="n">
        <f aca="false">'УТВЕРЖДЕНО 2021'!AL15*90%/E69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1000*100%</f>
        <v>1000</v>
      </c>
      <c r="D70" s="129" t="n">
        <f aca="false">E70/C70</f>
        <v>59.698</v>
      </c>
      <c r="E70" s="143" t="n">
        <f aca="false">'2021 ПОТРЕБНОСТЬ '!AL16*100%</f>
        <v>59698</v>
      </c>
      <c r="F70" s="129" t="n">
        <f aca="false">E70/D16</f>
        <v>406.108843537415</v>
      </c>
      <c r="G70" s="129" t="n">
        <f aca="false">'УТВЕРЖДЕНО 2021'!AL16*100%/E70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368749</v>
      </c>
      <c r="F71" s="133" t="n">
        <f aca="false">SUM(F67:F70)</f>
        <v>2508.49659863946</v>
      </c>
      <c r="G71" s="133" t="n">
        <f aca="false">('УТВЕРЖДЕНО 2021'!AL13*50%+'УТВЕРЖДЕНО 2021'!AL14*50%+'УТВЕРЖДЕНО 2021'!AL15*90%+'УТВЕРЖДЕНО 2021'!AL16*100%)/E71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'!AL18</f>
        <v>54636</v>
      </c>
      <c r="F78" s="129" t="n">
        <f aca="false">E78/D16</f>
        <v>371.673469387755</v>
      </c>
      <c r="G78" s="129" t="n">
        <f aca="false">'УТВЕРЖДЕНО 2021'!AL18/E78</f>
        <v>0.71130756277912</v>
      </c>
      <c r="H78" s="144"/>
    </row>
    <row r="79" s="33" customFormat="true" ht="1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'!AL22</f>
        <v>747360</v>
      </c>
      <c r="F79" s="129" t="n">
        <f aca="false">E79/$D$16</f>
        <v>5084.08163265306</v>
      </c>
      <c r="G79" s="129" t="n">
        <f aca="false">'УТВЕРЖДЕНО 2021'!AL22/E79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'!AL19</f>
        <v>72245</v>
      </c>
      <c r="F80" s="129" t="n">
        <f aca="false">E80/$D$16</f>
        <v>491.462585034014</v>
      </c>
      <c r="G80" s="129" t="n">
        <f aca="false">'УТВЕРЖДЕНО 2021'!AL19/'66'!E80</f>
        <v>0.711301820195169</v>
      </c>
      <c r="H80" s="144"/>
    </row>
    <row r="81" s="33" customFormat="true" ht="17.4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'!AL13*50%</f>
        <v>0</v>
      </c>
      <c r="F81" s="129" t="n">
        <f aca="false">E81/D16</f>
        <v>0</v>
      </c>
      <c r="G81" s="129" t="e">
        <f aca="false">('УТВЕРЖДЕНО 2021'!AL13*50%/E81)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'!AL14*50%</f>
        <v>0</v>
      </c>
      <c r="F82" s="129" t="n">
        <f aca="false">E82/D16</f>
        <v>0</v>
      </c>
      <c r="G82" s="129" t="e">
        <f aca="false">('УТВЕРЖДЕНО 2021'!AL14*50%/E82)</f>
        <v>#DIV/0!</v>
      </c>
      <c r="H82" s="144"/>
    </row>
    <row r="83" s="33" customFormat="true" ht="18.6" hidden="false" customHeight="true" outlineLevel="0" collapsed="false">
      <c r="A83" s="142" t="s">
        <v>109</v>
      </c>
      <c r="B83" s="28" t="s">
        <v>189</v>
      </c>
      <c r="C83" s="129" t="n">
        <f aca="false">31200*10%</f>
        <v>3120</v>
      </c>
      <c r="D83" s="129" t="n">
        <f aca="false">E83/C83</f>
        <v>11.0060897435897</v>
      </c>
      <c r="E83" s="143" t="n">
        <f aca="false">'2021 ПОТРЕБНОСТЬ '!AL15*10%</f>
        <v>34339</v>
      </c>
      <c r="F83" s="129" t="n">
        <f aca="false">E83/D16</f>
        <v>233.598639455782</v>
      </c>
      <c r="G83" s="129" t="n">
        <f aca="false">('УТВЕРЖДЕНО 2021'!AL15*10%)/E83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'!AL26</f>
        <v>33396</v>
      </c>
      <c r="F84" s="129" t="n">
        <f aca="false">E84/D16</f>
        <v>227.183673469388</v>
      </c>
      <c r="G84" s="129" t="n">
        <f aca="false">('УТВЕРЖДЕНО 2021'!AL26/E84)</f>
        <v>0.71131273206372</v>
      </c>
      <c r="H84" s="144"/>
    </row>
    <row r="85" s="33" customFormat="true" ht="16.8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'!AL25</f>
        <v>148</v>
      </c>
      <c r="F85" s="129" t="n">
        <f aca="false">E85/D16</f>
        <v>1.00680272108844</v>
      </c>
      <c r="G85" s="129" t="n">
        <f aca="false">('УТВЕРЖДЕНО 2021'!AL25/E85)</f>
        <v>0.709459459459459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942124</v>
      </c>
      <c r="F86" s="133" t="n">
        <f aca="false">SUM(F78:F85)</f>
        <v>6409.00680272109</v>
      </c>
      <c r="G86" s="133" t="n">
        <f aca="false">('УТВЕРЖДЕНО 2021'!AL18+'УТВЕРЖДЕНО 2021'!AL22+'УТВЕРЖДЕНО 2021'!AL19+'УТВЕРЖДЕНО 2021'!AL13*50%+'УТВЕРЖДЕНО 2021'!AL14*50%+'УТВЕРЖДЕНО 2021'!AL15*10%+'УТВЕРЖДЕНО 2021'!AL26+'УТВЕРЖДЕНО 2021'!AL25)/E86</f>
        <v>0.721825364813973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0.721825364813973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'!AL20+'2021 ПОТРЕБНОСТЬ '!AL23</f>
        <v>17455</v>
      </c>
      <c r="C93" s="129" t="n">
        <f aca="false">B93/D16</f>
        <v>118.741496598639</v>
      </c>
      <c r="D93" s="129" t="n">
        <f aca="false">('УТВЕРЖДЕНО 2021'!AL20+'УТВЕРЖДЕНО 2021'!AL23)/B93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'!AL27</f>
        <v>6988</v>
      </c>
      <c r="C94" s="129" t="n">
        <f aca="false">B94/D16</f>
        <v>47.5374149659864</v>
      </c>
      <c r="D94" s="129" t="n">
        <f aca="false">'УТВЕРЖДЕНО 2021'!AL27/B94</f>
        <v>0.711362335432169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'!AL28</f>
        <v>2356069.75</v>
      </c>
      <c r="C95" s="129" t="n">
        <f aca="false">B95/D16</f>
        <v>16027.6853741497</v>
      </c>
      <c r="D95" s="129" t="n">
        <f aca="false">'УТВЕРЖДЕНО 2021'!AL28/B95</f>
        <v>0.750843645439614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2380512.75</v>
      </c>
      <c r="C96" s="152" t="n">
        <f aca="false">SUM(C93:C95)</f>
        <v>16193.9642857143</v>
      </c>
      <c r="D96" s="152" t="n">
        <f aca="false">('УТВЕРЖДЕНО 2021'!AL20+'УТВЕРЖДЕНО 2021'!AL23+'УТВЕРЖДЕНО 2021'!AL27+'УТВЕРЖДЕНО 2021'!AL28)/B96</f>
        <v>0.750437904606896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0.750437904606896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'!AL8</f>
        <v>4367279.75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ЧИСЛЕННОСТЬ!R41</f>
        <v>76</v>
      </c>
      <c r="C105" s="159" t="n">
        <f aca="false">B102/B108*B105</f>
        <v>2257913.34013605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ЧИСЛЕННОСТЬ!R84</f>
        <v>71</v>
      </c>
      <c r="C106" s="159" t="n">
        <f aca="false">B102/B108*B106</f>
        <v>2109366.40986395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ЧИСЛЕННОСТЬ!R127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147</v>
      </c>
      <c r="C108" s="132" t="n">
        <f aca="false">SUM(C105:C107)</f>
        <v>4367279.75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'!AL9+'2021 ПОТРЕБНОСТЬ '!AL10</f>
        <v>519120</v>
      </c>
      <c r="C114" s="163" t="n">
        <f aca="false">B114/$D$16</f>
        <v>3531.42857142857</v>
      </c>
      <c r="D114" s="118" t="n">
        <f aca="false">('УТВЕРЖДЕНО 2021'!AL9+'УТВЕРЖДЕНО 2021'!AL10)/B114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'!AL11</f>
        <v>156774</v>
      </c>
      <c r="C115" s="163" t="n">
        <f aca="false">B115/$D$16</f>
        <v>1066.48979591837</v>
      </c>
      <c r="D115" s="118" t="n">
        <f aca="false">'УТВЕРЖДЕНО 2021'!AL11/'66'!B115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675894</v>
      </c>
      <c r="C116" s="159" t="n">
        <f aca="false">SUM(C114:C115)</f>
        <v>4597.91836734694</v>
      </c>
      <c r="D116" s="118" t="n">
        <f aca="false">('УТВЕРЖДЕНО 2021'!AL9+'УТВЕРЖДЕНО 2021'!AL10+'УТВЕРЖДЕНО 2021'!AL11)/B116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1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238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ЧИСЛЕННОСТЬ!B12+ЧИСЛЕННОСТЬ!B55+ЧИСЛЕННОСТЬ!B98</f>
        <v>74</v>
      </c>
      <c r="B16" s="96" t="n">
        <f aca="false">ЧИСЛЕННОСТЬ!C12+ЧИСЛЕННОСТЬ!C55+ЧИСЛЕННОСТЬ!C98</f>
        <v>19</v>
      </c>
      <c r="C16" s="95" t="n">
        <f aca="false">ЧИСЛЕННОСТЬ!P12+ЧИСЛЕННОСТЬ!P55+ЧИСЛЕННОСТЬ!P98</f>
        <v>21</v>
      </c>
      <c r="D16" s="97" t="n">
        <f aca="false">ЧИСЛЕННОСТЬ!R12+ЧИСЛЕННОСТЬ!R55+ЧИСЛЕННОСТЬ!R98</f>
        <v>75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ГОССТАНДАРТ!D12</f>
        <v>7468877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D28/D16*ЧИСЛЕННОСТЬ!R12</f>
        <v>3385890.90666667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D28/D16*ЧИСЛЕННОСТЬ!R55</f>
        <v>4082986.09333333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D28/D16*ЧИСЛЕННОСТЬ!R98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7468877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ГОССТАНДАРТ!C12</f>
        <v>703080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8171957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75</v>
      </c>
      <c r="C55" s="128" t="n">
        <f aca="false">F71</f>
        <v>17273.984</v>
      </c>
      <c r="D55" s="128" t="n">
        <f aca="false">E71</f>
        <v>1295548.8</v>
      </c>
      <c r="E55" s="129" t="n">
        <f aca="false">G71</f>
        <v>0.682651089638615</v>
      </c>
      <c r="F55" s="129" t="n">
        <f aca="false">D55*E55</f>
        <v>884407.8</v>
      </c>
      <c r="G55" s="128" t="n">
        <f aca="false">F55/'5'!$D$16*ЧИСЛЕННОСТЬ!$R$12</f>
        <v>400931.536</v>
      </c>
      <c r="H55" s="128" t="n">
        <f aca="false">F55/$D$16*ЧИСЛЕННОСТЬ!$R$55</f>
        <v>483476.264</v>
      </c>
      <c r="I55" s="128" t="n">
        <f aca="false">F55/$D$16*ЧИСЛЕННОСТЬ!$R$98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75</v>
      </c>
      <c r="C56" s="128" t="n">
        <f aca="false">F86</f>
        <v>25922.296</v>
      </c>
      <c r="D56" s="128" t="n">
        <f aca="false">E86</f>
        <v>1944172.2</v>
      </c>
      <c r="E56" s="129" t="n">
        <f aca="false">G86</f>
        <v>0.633953720766093</v>
      </c>
      <c r="F56" s="129" t="n">
        <f aca="false">D56*E56</f>
        <v>1232515.2</v>
      </c>
      <c r="G56" s="128" t="n">
        <f aca="false">F56/'5'!$D$16*ЧИСЛЕННОСТЬ!$R$12</f>
        <v>558740.224</v>
      </c>
      <c r="H56" s="128" t="n">
        <f aca="false">F56/$D$16*ЧИСЛЕННОСТЬ!$R$55</f>
        <v>673774.976</v>
      </c>
      <c r="I56" s="128" t="n">
        <f aca="false">F56/$D$16*ЧИСЛЕННОСТЬ!$R$98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75</v>
      </c>
      <c r="C57" s="128" t="n">
        <f aca="false">C96</f>
        <v>525.533333333333</v>
      </c>
      <c r="D57" s="128" t="n">
        <f aca="false">B96</f>
        <v>39415</v>
      </c>
      <c r="E57" s="129" t="n">
        <f aca="false">D96</f>
        <v>0.711302803501205</v>
      </c>
      <c r="F57" s="129" t="n">
        <f aca="false">D57*E57</f>
        <v>28036</v>
      </c>
      <c r="G57" s="128" t="n">
        <f aca="false">F57/'5'!$D$16*ЧИСЛЕННОСТЬ!$R$12</f>
        <v>12709.6533333333</v>
      </c>
      <c r="H57" s="128" t="n">
        <f aca="false">F57/$D$16*ЧИСЛЕННОСТЬ!$R$55</f>
        <v>15326.3466666667</v>
      </c>
      <c r="I57" s="128" t="n">
        <f aca="false">F57/$D$16*ЧИСЛЕННОСТЬ!$R$98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75</v>
      </c>
      <c r="C58" s="128" t="n">
        <f aca="false">C116</f>
        <v>3003.97333333333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F58/'5'!$D$16*ЧИСЛЕННОСТЬ!$R$12</f>
        <v>102135.093333333</v>
      </c>
      <c r="H58" s="128" t="n">
        <f aca="false">F58/$D$16*ЧИСЛЕННОСТЬ!$R$55</f>
        <v>123162.906666667</v>
      </c>
      <c r="I58" s="128" t="n">
        <f aca="false">F58/$D$16*ЧИСЛЕННОСТЬ!$R$98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46725.7866666667</v>
      </c>
      <c r="D59" s="132" t="n">
        <f aca="false">SUM(D55:D58)</f>
        <v>3504434</v>
      </c>
      <c r="E59" s="133" t="n">
        <f aca="false">F59/D59</f>
        <v>0.676359434933002</v>
      </c>
      <c r="F59" s="133" t="n">
        <f aca="false">SUM(F55:F58)</f>
        <v>2370257</v>
      </c>
      <c r="G59" s="164" t="n">
        <f aca="false">SUM(G55:G58)</f>
        <v>1074516.50666667</v>
      </c>
      <c r="H59" s="164" t="n">
        <f aca="false">SUM(H55:H58)</f>
        <v>1295740.49333333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'!H8</f>
        <v>3504434</v>
      </c>
      <c r="E60" s="137"/>
      <c r="F60" s="137" t="n">
        <f aca="false">'УТВЕРЖДЕНО 2021'!H8</f>
        <v>2370257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0.676359434933002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523.84*50%</f>
        <v>261.92</v>
      </c>
      <c r="D67" s="129" t="n">
        <f aca="false">E67/C67</f>
        <v>3279.99389126451</v>
      </c>
      <c r="E67" s="143" t="n">
        <f aca="false">'2021 ПОТРЕБНОСТЬ '!H13*50%</f>
        <v>859096</v>
      </c>
      <c r="F67" s="129" t="n">
        <f aca="false">E67/D16</f>
        <v>11454.6133333333</v>
      </c>
      <c r="G67" s="129" t="n">
        <f aca="false">'УТВЕРЖДЕНО 2021'!H13*50%/E67</f>
        <v>0.521426010597186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'!H14*50%</f>
        <v>0</v>
      </c>
      <c r="F68" s="129" t="n">
        <f aca="false">E68/D16</f>
        <v>0</v>
      </c>
      <c r="G68" s="129" t="e">
        <f aca="false">'УТВЕРЖДЕНО 2021'!H14*50%/E68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37530*90%</f>
        <v>33777</v>
      </c>
      <c r="D69" s="129" t="n">
        <f aca="false">E69/C69</f>
        <v>11.7610444977351</v>
      </c>
      <c r="E69" s="143" t="n">
        <f aca="false">'2021 ПОТРЕБНОСТЬ '!H15*90%</f>
        <v>397252.8</v>
      </c>
      <c r="F69" s="129" t="n">
        <f aca="false">E69/D16</f>
        <v>5296.704</v>
      </c>
      <c r="G69" s="129" t="n">
        <f aca="false">'УТВЕРЖДЕНО 2021'!H15*90%/E69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980*100%</f>
        <v>980</v>
      </c>
      <c r="D70" s="129" t="n">
        <f aca="false">E70/C70</f>
        <v>40</v>
      </c>
      <c r="E70" s="143" t="n">
        <f aca="false">'2021 ПОТРЕБНОСТЬ '!H16*100%</f>
        <v>39200</v>
      </c>
      <c r="F70" s="129" t="n">
        <f aca="false">E70/D16</f>
        <v>522.666666666667</v>
      </c>
      <c r="G70" s="129" t="n">
        <f aca="false">'УТВЕРЖДЕНО 2021'!H16*100%/E70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1295548.8</v>
      </c>
      <c r="F71" s="133" t="n">
        <f aca="false">SUM(F67:F70)</f>
        <v>17273.984</v>
      </c>
      <c r="G71" s="133" t="n">
        <f aca="false">('УТВЕРЖДЕНО 2021'!H13*50%+'УТВЕРЖДЕНО 2021'!H14*50%+'УТВЕРЖДЕНО 2021'!H15*90%+'УТВЕРЖДЕНО 2021'!H16*100%)/E71</f>
        <v>0.682651089638615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0.682651089638615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'!H18</f>
        <v>55839</v>
      </c>
      <c r="F78" s="129" t="n">
        <f aca="false">E78/D16</f>
        <v>744.52</v>
      </c>
      <c r="G78" s="129" t="n">
        <f aca="false">'УТВЕРЖДЕНО 2021'!H18/E78</f>
        <v>0.711294973047512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'!H22</f>
        <v>747360</v>
      </c>
      <c r="F79" s="129" t="n">
        <f aca="false">E79/$D$16</f>
        <v>9964.8</v>
      </c>
      <c r="G79" s="129" t="n">
        <f aca="false">'УТВЕРЖДЕНО 2021'!H22/E79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'!H19</f>
        <v>98402</v>
      </c>
      <c r="F80" s="129" t="n">
        <f aca="false">E80/$D$16</f>
        <v>1312.02666666667</v>
      </c>
      <c r="G80" s="129" t="n">
        <f aca="false">'УТВЕРЖДЕНО 2021'!H19/'5'!E80</f>
        <v>0.711306680758521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523.84*50%</f>
        <v>261.92</v>
      </c>
      <c r="D81" s="129" t="n">
        <f aca="false">E81/C81</f>
        <v>3279.99389126451</v>
      </c>
      <c r="E81" s="143" t="n">
        <f aca="false">'2021 ПОТРЕБНОСТЬ '!H13*50%</f>
        <v>859096</v>
      </c>
      <c r="F81" s="129" t="n">
        <f aca="false">E81/D16</f>
        <v>11454.6133333333</v>
      </c>
      <c r="G81" s="129" t="n">
        <f aca="false">('УТВЕРЖДЕНО 2021'!H13*50%/E81)</f>
        <v>0.521426010597186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'!H14*50%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37530*10%</f>
        <v>3753</v>
      </c>
      <c r="D83" s="129" t="n">
        <f aca="false">E83/C83</f>
        <v>11.7610444977351</v>
      </c>
      <c r="E83" s="143" t="n">
        <f aca="false">'2021 ПОТРЕБНОСТЬ '!H15*10%</f>
        <v>44139.2</v>
      </c>
      <c r="F83" s="129" t="n">
        <f aca="false">E83/D16</f>
        <v>588.522666666667</v>
      </c>
      <c r="G83" s="129" t="n">
        <f aca="false">('УТВЕРЖДЕНО 2021'!H15*10%)/E83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'!H26</f>
        <v>22656</v>
      </c>
      <c r="F84" s="129" t="n">
        <f aca="false">E84/D16</f>
        <v>302.08</v>
      </c>
      <c r="G84" s="129" t="n">
        <f aca="false">('УТВЕРЖДЕНО 2021'!H26/E84)</f>
        <v>0.711290607344633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'!H25</f>
        <v>116680</v>
      </c>
      <c r="F85" s="129" t="n">
        <f aca="false">E85/D16</f>
        <v>1555.73333333333</v>
      </c>
      <c r="G85" s="129" t="n">
        <f aca="false">('УТВЕРЖДЕНО 2021'!H25/E85)</f>
        <v>0.711304422351731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1944172.2</v>
      </c>
      <c r="F86" s="133" t="n">
        <f aca="false">SUM(F78:F85)</f>
        <v>25922.296</v>
      </c>
      <c r="G86" s="133" t="n">
        <f aca="false">('УТВЕРЖДЕНО 2021'!H18+'УТВЕРЖДЕНО 2021'!H22+'УТВЕРЖДЕНО 2021'!H13*50%+'УТВЕРЖДЕНО 2021'!H15*10%+'УТВЕРЖДЕНО 2021'!H26+'УТВЕРЖДЕНО 2021'!H25+'УТВЕРЖДЕНО 2021'!H19)/E86</f>
        <v>0.633953720766093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0.633953720766093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'!H20+'2021 ПОТРЕБНОСТЬ '!H23</f>
        <v>36139</v>
      </c>
      <c r="C93" s="129" t="n">
        <f aca="false">B93/D16</f>
        <v>481.853333333333</v>
      </c>
      <c r="D93" s="129" t="n">
        <f aca="false">('УТВЕРЖДЕНО 2021'!H20+'УТВЕРЖДЕНО 2021'!H23)/B93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'!H27</f>
        <v>3276</v>
      </c>
      <c r="C94" s="129" t="n">
        <f aca="false">B94/D16</f>
        <v>43.68</v>
      </c>
      <c r="D94" s="129" t="n">
        <f aca="false">'УТВЕРЖДЕНО 2021'!H27/B94</f>
        <v>0.711233211233211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'!H28</f>
        <v>0</v>
      </c>
      <c r="C95" s="129" t="n">
        <f aca="false">B95/D16</f>
        <v>0</v>
      </c>
      <c r="D95" s="129" t="e">
        <f aca="false">'УТВЕРЖДЕНО 2021'!H28/B95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39415</v>
      </c>
      <c r="C96" s="152" t="n">
        <f aca="false">SUM(C93:C95)</f>
        <v>525.533333333333</v>
      </c>
      <c r="D96" s="152" t="n">
        <f aca="false">('УТВЕРЖДЕНО 2021'!H20+'УТВЕРЖДЕНО 2021'!H23+'УТВЕРЖДЕНО 2021'!H27+'УТВЕРЖДЕНО 2021'!H28)/B96</f>
        <v>0.711302803501205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0.711302803501205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'!H8</f>
        <v>3504434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ЧИСЛЕННОСТЬ!R12</f>
        <v>34</v>
      </c>
      <c r="C105" s="159" t="n">
        <f aca="false">B102/B108*B105</f>
        <v>1588676.74666667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ЧИСЛЕННОСТЬ!R55</f>
        <v>41</v>
      </c>
      <c r="C106" s="159" t="n">
        <f aca="false">B102/B108*B106</f>
        <v>1915757.25333333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ЧИСЛЕННОСТЬ!R98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75</v>
      </c>
      <c r="C108" s="132" t="n">
        <f aca="false">SUM(C105:C107)</f>
        <v>3504434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'!H9+'2021 ПОТРЕБНОСТЬ '!H10</f>
        <v>173040</v>
      </c>
      <c r="C114" s="163" t="n">
        <f aca="false">B114/$D$16</f>
        <v>2307.2</v>
      </c>
      <c r="D114" s="118" t="n">
        <f aca="false">('УТВЕРЖДЕНО 2021'!H9+'УТВЕРЖДЕНО 2021'!H10)/B114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'!H11</f>
        <v>52258</v>
      </c>
      <c r="C115" s="163" t="n">
        <f aca="false">B115/$D$16</f>
        <v>696.773333333333</v>
      </c>
      <c r="D115" s="118" t="n">
        <f aca="false">'УТВЕРЖДЕНО 2021'!H11/'5'!B115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3003.97333333333</v>
      </c>
      <c r="D116" s="118" t="n">
        <f aca="false">('УТВЕРЖДЕНО 2021'!H9+'УТВЕРЖДЕНО 2021'!H10+'УТВЕРЖДЕНО 2021'!H11)/B116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1" colorId="64" zoomScale="80" zoomScaleNormal="80" zoomScalePageLayoutView="100" workbookViewId="0">
      <selection pane="topLeft" activeCell="G36" activeCellId="0" sqref="G36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239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ЧИСЛЕННОСТЬ!B16+ЧИСЛЕННОСТЬ!B59+ЧИСЛЕННОСТЬ!B102</f>
        <v>187</v>
      </c>
      <c r="B16" s="96" t="n">
        <f aca="false">ЧИСЛЕННОСТЬ!C16+ЧИСЛЕННОСТЬ!C59+ЧИСЛЕННОСТЬ!C102</f>
        <v>40</v>
      </c>
      <c r="C16" s="95" t="n">
        <f aca="false">ЧИСЛЕННОСТЬ!P16+ЧИСЛЕННОСТЬ!P59+ЧИСЛЕННОСТЬ!P102</f>
        <v>51</v>
      </c>
      <c r="D16" s="97" t="n">
        <f aca="false">ЧИСЛЕННОСТЬ!R16+ЧИСЛЕННОСТЬ!R59+ЧИСЛЕННОСТЬ!R102</f>
        <v>191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ГОССТАНДАРТ!D16</f>
        <v>7752339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D28/D16*ЧИСЛЕННОСТЬ!R16</f>
        <v>3571758.28272251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D28/D16*ЧИСЛЕННОСТЬ!R59</f>
        <v>3734110.93193717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D28/D16*ЧИСЛЕННОСТЬ!R102</f>
        <v>446469.785340314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7752339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ГОССТАНДАРТ!C16</f>
        <v>787450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8539789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191</v>
      </c>
      <c r="C55" s="128" t="n">
        <f aca="false">F71</f>
        <v>6528.96335078534</v>
      </c>
      <c r="D55" s="128" t="n">
        <f aca="false">E71</f>
        <v>1247032</v>
      </c>
      <c r="E55" s="129" t="n">
        <f aca="false">G71</f>
        <v>0.65748433079504</v>
      </c>
      <c r="F55" s="129" t="n">
        <f aca="false">D55*E55</f>
        <v>819904</v>
      </c>
      <c r="G55" s="128" t="n">
        <f aca="false">F55/'10'!$D$16*ЧИСЛЕННОСТЬ!$R$16</f>
        <v>377756.816753927</v>
      </c>
      <c r="H55" s="128" t="n">
        <f aca="false">F55/$D$16*ЧИСЛЕННОСТЬ!$R$59</f>
        <v>394927.581151832</v>
      </c>
      <c r="I55" s="128" t="n">
        <f aca="false">F55/$D$16*ЧИСЛЕННОСТЬ!$R$102</f>
        <v>47219.6020942408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191</v>
      </c>
      <c r="C56" s="128" t="n">
        <f aca="false">F86</f>
        <v>9519.57068062827</v>
      </c>
      <c r="D56" s="128" t="n">
        <f aca="false">E86</f>
        <v>1818238</v>
      </c>
      <c r="E56" s="129" t="n">
        <f aca="false">G86</f>
        <v>0.620607423230622</v>
      </c>
      <c r="F56" s="129" t="n">
        <f aca="false">D56*E56</f>
        <v>1128412</v>
      </c>
      <c r="G56" s="128" t="n">
        <f aca="false">F56/'10'!$D$16*ЧИСЛЕННОСТЬ!$R$16</f>
        <v>519896.628272251</v>
      </c>
      <c r="H56" s="128" t="n">
        <f aca="false">F56/$D$16*ЧИСЛЕННОСТЬ!$R$59</f>
        <v>543528.293193717</v>
      </c>
      <c r="I56" s="128" t="n">
        <f aca="false">F56/$D$16*ЧИСЛЕННОСТЬ!$R$102</f>
        <v>64987.0785340314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191</v>
      </c>
      <c r="C57" s="128" t="n">
        <f aca="false">C96</f>
        <v>212.465968586387</v>
      </c>
      <c r="D57" s="128" t="n">
        <f aca="false">B96</f>
        <v>40581</v>
      </c>
      <c r="E57" s="129" t="n">
        <f aca="false">D96</f>
        <v>0.711318104531677</v>
      </c>
      <c r="F57" s="129" t="n">
        <f aca="false">D57*E57</f>
        <v>28866</v>
      </c>
      <c r="G57" s="128" t="n">
        <f aca="false">F57/'10'!$D$16*ЧИСЛЕННОСТЬ!$R$16</f>
        <v>13299.5183246073</v>
      </c>
      <c r="H57" s="128" t="n">
        <f aca="false">F57/$D$16*ЧИСЛЕННОСТЬ!$R$59</f>
        <v>13904.0418848168</v>
      </c>
      <c r="I57" s="128" t="n">
        <f aca="false">F57/$D$16*ЧИСЛЕННОСТЬ!$R$102</f>
        <v>1662.43979057592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191</v>
      </c>
      <c r="C58" s="128" t="n">
        <f aca="false">C116</f>
        <v>1179.57068062827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F58/'10'!$D$16*ЧИСЛЕННОСТЬ!$R$16</f>
        <v>103802.219895288</v>
      </c>
      <c r="H58" s="128" t="n">
        <f aca="false">F58/$D$16*ЧИСЛЕННОСТЬ!$R$59</f>
        <v>108520.502617801</v>
      </c>
      <c r="I58" s="128" t="n">
        <f aca="false">F58/$D$16*ЧИСЛЕННОСТЬ!$R$102</f>
        <v>12975.277486911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17440.5706806283</v>
      </c>
      <c r="D59" s="132" t="n">
        <f aca="false">SUM(D55:D58)</f>
        <v>3331149</v>
      </c>
      <c r="E59" s="133" t="n">
        <f aca="false">F59/D59</f>
        <v>0.66117726946468</v>
      </c>
      <c r="F59" s="133" t="n">
        <f aca="false">SUM(F55:F58)</f>
        <v>2202480</v>
      </c>
      <c r="G59" s="164" t="n">
        <f aca="false">SUM(G55:G58)</f>
        <v>1014755.18324607</v>
      </c>
      <c r="H59" s="164" t="n">
        <f aca="false">SUM(H55:H58)</f>
        <v>1060880.41884817</v>
      </c>
      <c r="I59" s="164" t="n">
        <f aca="false">SUM(I55:I58)</f>
        <v>126844.397905759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'!L8</f>
        <v>3331149</v>
      </c>
      <c r="E60" s="137"/>
      <c r="F60" s="137" t="n">
        <f aca="false">'УТВЕРЖДЕНО 2021'!L8</f>
        <v>2202480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0.66117726946468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209.29*50%</f>
        <v>104.645</v>
      </c>
      <c r="D67" s="129" t="n">
        <f aca="false">E67/C67</f>
        <v>8515.17033780878</v>
      </c>
      <c r="E67" s="143" t="n">
        <f aca="false">'2021 ПОТРЕБНОСТЬ '!L13*50%</f>
        <v>891070</v>
      </c>
      <c r="F67" s="129" t="n">
        <f aca="false">E67/D16</f>
        <v>4665.28795811518</v>
      </c>
      <c r="G67" s="129" t="n">
        <f aca="false">'УТВЕРЖДЕНО 2021'!L13*50%/E67</f>
        <v>0.520657187426353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'!L14*50%</f>
        <v>0</v>
      </c>
      <c r="F68" s="129" t="n">
        <f aca="false">E68/D16</f>
        <v>0</v>
      </c>
      <c r="G68" s="129" t="e">
        <f aca="false">'УТВЕРЖДЕНО 2021'!L14*50%/E68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14770*90%</f>
        <v>13293</v>
      </c>
      <c r="D69" s="129" t="n">
        <f aca="false">E69/C69</f>
        <v>11.6628300609343</v>
      </c>
      <c r="E69" s="143" t="n">
        <f aca="false">'2021 ПОТРЕБНОСТЬ '!L15*90%</f>
        <v>155034</v>
      </c>
      <c r="F69" s="129" t="n">
        <f aca="false">E69/D16</f>
        <v>811.696335078534</v>
      </c>
      <c r="G69" s="129" t="n">
        <f aca="false">'УТВЕРЖДЕНО 2021'!L15*90%/E69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3360*100%</f>
        <v>3360</v>
      </c>
      <c r="D70" s="129" t="n">
        <f aca="false">E70/C70</f>
        <v>59.8</v>
      </c>
      <c r="E70" s="143" t="n">
        <f aca="false">'2021 ПОТРЕБНОСТЬ '!L16*100%</f>
        <v>200928</v>
      </c>
      <c r="F70" s="129" t="n">
        <f aca="false">E70/D16</f>
        <v>1051.97905759162</v>
      </c>
      <c r="G70" s="129" t="n">
        <f aca="false">'УТВЕРЖДЕНО 2021'!L16*100%/E70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1247032</v>
      </c>
      <c r="F71" s="133" t="n">
        <f aca="false">SUM(F67:F70)</f>
        <v>6528.96335078534</v>
      </c>
      <c r="G71" s="133" t="n">
        <f aca="false">('УТВЕРЖДЕНО 2021'!L13*50%+'УТВЕРЖДЕНО 2021'!L14*50%+'УТВЕРЖДЕНО 2021'!L15*90%+'УТВЕРЖДЕНО 2021'!L16*100%)/E71</f>
        <v>0.65748433079504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0.65748433079504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'!L18</f>
        <v>44686</v>
      </c>
      <c r="F78" s="129" t="n">
        <f aca="false">E78/D16</f>
        <v>233.958115183246</v>
      </c>
      <c r="G78" s="129" t="n">
        <f aca="false">'УТВЕРЖДЕНО 2021'!L18/E78</f>
        <v>0.711296602962897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'!L22</f>
        <v>747360</v>
      </c>
      <c r="F79" s="129" t="n">
        <f aca="false">E79/$D$16</f>
        <v>3912.87958115183</v>
      </c>
      <c r="G79" s="129" t="n">
        <f aca="false">'УТВЕРЖДЕНО 2021'!L22/E79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'!L19</f>
        <v>74736</v>
      </c>
      <c r="F80" s="129" t="n">
        <f aca="false">E80/$D$16</f>
        <v>391.287958115183</v>
      </c>
      <c r="G80" s="129" t="n">
        <f aca="false">'УТВЕРЖДЕНО 2021'!L19/'10'!E80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209.29*50%</f>
        <v>104.645</v>
      </c>
      <c r="D81" s="129" t="n">
        <f aca="false">E81/C81</f>
        <v>8515.17033780878</v>
      </c>
      <c r="E81" s="143" t="n">
        <f aca="false">'2021 ПОТРЕБНОСТЬ '!L13*50%</f>
        <v>891070</v>
      </c>
      <c r="F81" s="129" t="n">
        <f aca="false">E81/D16</f>
        <v>4665.28795811518</v>
      </c>
      <c r="G81" s="129" t="n">
        <f aca="false">('УТВЕРЖДЕНО 2021'!L13*50%/E81)</f>
        <v>0.520657187426353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'!L14*50%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14770*10%</f>
        <v>1477</v>
      </c>
      <c r="D83" s="129" t="n">
        <f aca="false">E83/C83</f>
        <v>11.6628300609343</v>
      </c>
      <c r="E83" s="143" t="n">
        <f aca="false">'2021 ПОТРЕБНОСТЬ '!L15*10%</f>
        <v>17226</v>
      </c>
      <c r="F83" s="129" t="n">
        <f aca="false">E83/D16</f>
        <v>90.1884816753927</v>
      </c>
      <c r="G83" s="129" t="n">
        <f aca="false">('УТВЕРЖДЕНО 2021'!L15*10%)/E83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'!L26</f>
        <v>17384</v>
      </c>
      <c r="F84" s="129" t="n">
        <f aca="false">E84/D16</f>
        <v>91.0157068062827</v>
      </c>
      <c r="G84" s="129" t="n">
        <f aca="false">('УТВЕРЖДЕНО 2021'!L26/E84)</f>
        <v>0.711286240220893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'!L25</f>
        <v>25776</v>
      </c>
      <c r="F85" s="129" t="n">
        <f aca="false">E85/D16</f>
        <v>134.952879581152</v>
      </c>
      <c r="G85" s="129" t="n">
        <f aca="false">('УТВЕРЖДЕНО 2021'!L25/E85)</f>
        <v>0.711320608317815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1818238</v>
      </c>
      <c r="F86" s="133" t="n">
        <f aca="false">SUM(F78:F85)</f>
        <v>9519.57068062827</v>
      </c>
      <c r="G86" s="133" t="n">
        <f aca="false">('УТВЕРЖДЕНО 2021'!L18+'УТВЕРЖДЕНО 2021'!L22+'УТВЕРЖДЕНО 2021'!L13*50%+'УТВЕРЖДЕНО 2021'!L15*10%+'УТВЕРЖДЕНО 2021'!L26+'УТВЕРЖДЕНО 2021'!L25+'УТВЕРЖДЕНО 2021'!L19)/E86</f>
        <v>0.620607423230622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0.620607423230622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'!L20+'2021 ПОТРЕБНОСТЬ '!L23</f>
        <v>36139</v>
      </c>
      <c r="C93" s="129" t="n">
        <f aca="false">B93/D16</f>
        <v>189.20942408377</v>
      </c>
      <c r="D93" s="129" t="n">
        <f aca="false">('УТВЕРЖДЕНО 2021'!L20+'УТВЕРЖДЕНО 2021'!L23)/B93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'!L27</f>
        <v>4442</v>
      </c>
      <c r="C94" s="129" t="n">
        <f aca="false">B94/D16</f>
        <v>23.2565445026178</v>
      </c>
      <c r="D94" s="129" t="n">
        <f aca="false">'УТВЕРЖДЕНО 2021'!L27/B94</f>
        <v>0.711391265195858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'!L28</f>
        <v>0</v>
      </c>
      <c r="C95" s="129" t="n">
        <f aca="false">B95/D16</f>
        <v>0</v>
      </c>
      <c r="D95" s="129" t="e">
        <f aca="false">'УТВЕРЖДЕНО 2021'!L28/B95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40581</v>
      </c>
      <c r="C96" s="152" t="n">
        <f aca="false">SUM(C93:C95)</f>
        <v>212.465968586387</v>
      </c>
      <c r="D96" s="152" t="n">
        <f aca="false">('УТВЕРЖДЕНО 2021'!L20+'УТВЕРЖДЕНО 2021'!L23+'УТВЕРЖДЕНО 2021'!L27+'УТВЕРЖДЕНО 2021'!L28)/B96</f>
        <v>0.711318104531677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0.711318104531677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'!L8</f>
        <v>3331149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ЧИСЛЕННОСТЬ!R16</f>
        <v>88</v>
      </c>
      <c r="C105" s="159" t="n">
        <f aca="false">B102/B108*B105</f>
        <v>1534770.21989529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ЧИСЛЕННОСТЬ!R59</f>
        <v>92</v>
      </c>
      <c r="C106" s="159" t="n">
        <f aca="false">B102/B108*B106</f>
        <v>1604532.5026178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ЧИСЛЕННОСТЬ!R102</f>
        <v>11</v>
      </c>
      <c r="C107" s="159" t="n">
        <f aca="false">B102/B108*B107</f>
        <v>191846.277486911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191</v>
      </c>
      <c r="C108" s="132" t="n">
        <f aca="false">SUM(C105:C107)</f>
        <v>3331149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'!L9+'2021 ПОТРЕБНОСТЬ '!L10</f>
        <v>173040</v>
      </c>
      <c r="C114" s="163" t="n">
        <f aca="false">B114/$D$16</f>
        <v>905.968586387435</v>
      </c>
      <c r="D114" s="118" t="n">
        <f aca="false">('УТВЕРЖДЕНО 2021'!L9+'УТВЕРЖДЕНО 2021'!L10)/B114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'!L11</f>
        <v>52258</v>
      </c>
      <c r="C115" s="163" t="n">
        <f aca="false">B115/$D$16</f>
        <v>273.602094240838</v>
      </c>
      <c r="D115" s="118" t="n">
        <f aca="false">'УТВЕРЖДЕНО 2021'!L11/'10'!B115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1179.57068062827</v>
      </c>
      <c r="D116" s="118" t="n">
        <f aca="false">('УТВЕРЖДЕНО 2021'!L9+'УТВЕРЖДЕНО 2021'!L10+'УТВЕРЖДЕНО 2021'!L11)/B116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23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240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ЧИСЛЕННОСТЬ!B26+ЧИСЛЕННОСТЬ!B69+ЧИСЛЕННОСТЬ!B112</f>
        <v>72</v>
      </c>
      <c r="B16" s="96" t="n">
        <f aca="false">ЧИСЛЕННОСТЬ!C26+ЧИСЛЕННОСТЬ!C69+ЧИСЛЕННОСТЬ!C112</f>
        <v>10</v>
      </c>
      <c r="C16" s="95" t="n">
        <f aca="false">ЧИСЛЕННОСТЬ!P26+ЧИСЛЕННОСТЬ!P69+ЧИСЛЕННОСТЬ!P112</f>
        <v>12</v>
      </c>
      <c r="D16" s="97" t="n">
        <f aca="false">ЧИСЛЕННОСТЬ!R26+ЧИСЛЕННОСТЬ!R69+ЧИСЛЕННОСТЬ!R112</f>
        <v>73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ГОССТАНДАРТ!D26</f>
        <v>5464068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D28/D16*ЧИСЛЕННОСТЬ!R26</f>
        <v>2245507.39726027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D28/D16*ЧИСЛЕННОСТЬ!R69</f>
        <v>3218560.60273973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D28/D16*ЧИСЛЕННОСТЬ!R112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5464068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ГОССТАНДАРТ!C26</f>
        <v>562464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6026532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73</v>
      </c>
      <c r="C55" s="128" t="n">
        <f aca="false">F71</f>
        <v>16172.0273972603</v>
      </c>
      <c r="D55" s="128" t="n">
        <f aca="false">E71</f>
        <v>1180558</v>
      </c>
      <c r="E55" s="129" t="n">
        <f aca="false">G71</f>
        <v>0.784961857020155</v>
      </c>
      <c r="F55" s="129" t="n">
        <f aca="false">D55*E55</f>
        <v>926693</v>
      </c>
      <c r="G55" s="128" t="n">
        <f aca="false">F55/'28'!$D$16*ЧИСЛЕННОСТЬ!$R$26</f>
        <v>380832.739726027</v>
      </c>
      <c r="H55" s="128" t="n">
        <f aca="false">F55/$D$16*ЧИСЛЕННОСТЬ!$R$69</f>
        <v>545860.260273973</v>
      </c>
      <c r="I55" s="128" t="n">
        <f aca="false">F55/$D$16*ЧИСЛЕННОСТЬ!$R$112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73</v>
      </c>
      <c r="C56" s="128" t="n">
        <f aca="false">F86</f>
        <v>20892.0136986301</v>
      </c>
      <c r="D56" s="128" t="n">
        <f aca="false">E86</f>
        <v>1525117</v>
      </c>
      <c r="E56" s="129" t="n">
        <f aca="false">G86</f>
        <v>0.660907327109986</v>
      </c>
      <c r="F56" s="129" t="n">
        <f aca="false">D56*E56</f>
        <v>1007961</v>
      </c>
      <c r="G56" s="128" t="n">
        <f aca="false">F56/'28'!$D$16*ЧИСЛЕННОСТЬ!$R$26</f>
        <v>414230.547945205</v>
      </c>
      <c r="H56" s="128" t="n">
        <f aca="false">F56/$D$16*ЧИСЛЕННОСТЬ!$R$69</f>
        <v>593730.452054795</v>
      </c>
      <c r="I56" s="128" t="n">
        <f aca="false">F56/$D$16*ЧИСЛЕННОСТЬ!$R$112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73</v>
      </c>
      <c r="C57" s="128" t="n">
        <f aca="false">C96</f>
        <v>250.698630136986</v>
      </c>
      <c r="D57" s="128" t="n">
        <f aca="false">B96</f>
        <v>18301</v>
      </c>
      <c r="E57" s="129" t="n">
        <f aca="false">D96</f>
        <v>0.711327249877056</v>
      </c>
      <c r="F57" s="129" t="n">
        <f aca="false">D57*E57</f>
        <v>13018</v>
      </c>
      <c r="G57" s="128" t="n">
        <f aca="false">F57/'28'!$D$16*ЧИСЛЕННОСТЬ!$R$26</f>
        <v>5349.86301369863</v>
      </c>
      <c r="H57" s="128" t="n">
        <f aca="false">F57/$D$16*ЧИСЛЕННОСТЬ!$R$69</f>
        <v>7668.13698630137</v>
      </c>
      <c r="I57" s="128" t="n">
        <f aca="false">F57/$D$16*ЧИСЛЕННОСТЬ!$R$112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73</v>
      </c>
      <c r="C58" s="128" t="n">
        <f aca="false">C116</f>
        <v>3086.27397260274</v>
      </c>
      <c r="D58" s="128" t="n">
        <f aca="false">B116</f>
        <v>225298</v>
      </c>
      <c r="E58" s="129" t="n">
        <f aca="false">D116</f>
        <v>1</v>
      </c>
      <c r="F58" s="129" t="n">
        <f aca="false">D58*E58</f>
        <v>225298</v>
      </c>
      <c r="G58" s="128" t="n">
        <f aca="false">F58/'28'!$D$16*ЧИСЛЕННОСТЬ!$R$26</f>
        <v>92588.2191780822</v>
      </c>
      <c r="H58" s="128" t="n">
        <f aca="false">F58/$D$16*ЧИСЛЕННОСТЬ!$R$69</f>
        <v>132709.780821918</v>
      </c>
      <c r="I58" s="128" t="n">
        <f aca="false">F58/$D$16*ЧИСЛЕННОСТЬ!$R$112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40401.0136986301</v>
      </c>
      <c r="D59" s="132" t="n">
        <f aca="false">SUM(D55:D58)</f>
        <v>2949274</v>
      </c>
      <c r="E59" s="133" t="n">
        <f aca="false">F59/D59</f>
        <v>0.736781323132405</v>
      </c>
      <c r="F59" s="133" t="n">
        <f aca="false">SUM(F55:F58)</f>
        <v>2172970</v>
      </c>
      <c r="G59" s="164" t="n">
        <f aca="false">SUM(G55:G58)</f>
        <v>893001.369863014</v>
      </c>
      <c r="H59" s="164" t="n">
        <f aca="false">SUM(H55:H58)</f>
        <v>1279968.63013699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'!V8</f>
        <v>2949274</v>
      </c>
      <c r="E60" s="137"/>
      <c r="F60" s="137" t="n">
        <f aca="false">'УТВЕРЖДЕНО 2021'!V8</f>
        <v>2172970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0.736781323132405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127.91*50%</f>
        <v>63.955</v>
      </c>
      <c r="D67" s="129" t="n">
        <f aca="false">E67/C67</f>
        <v>8514.48674849503</v>
      </c>
      <c r="E67" s="143" t="n">
        <f aca="false">'2021 ПОТРЕБНОСТЬ '!V13*50%</f>
        <v>544544</v>
      </c>
      <c r="F67" s="129" t="n">
        <f aca="false">E67/D16</f>
        <v>7459.50684931507</v>
      </c>
      <c r="G67" s="129" t="n">
        <f aca="false">'УТВЕРЖДЕНО 2021'!V13*50%/E67</f>
        <v>0.533802594464359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'!V14*50%</f>
        <v>0</v>
      </c>
      <c r="F68" s="129" t="n">
        <f aca="false">E68/D16</f>
        <v>0</v>
      </c>
      <c r="G68" s="129" t="e">
        <f aca="false">'УТВЕРЖДЕНО 2021'!V14*50%/E68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61910*90%</f>
        <v>55719</v>
      </c>
      <c r="D69" s="129" t="n">
        <f aca="false">E69/C69</f>
        <v>11.0770473267647</v>
      </c>
      <c r="E69" s="143" t="n">
        <f aca="false">'2021 ПОТРЕБНОСТЬ '!V15*90%</f>
        <v>617202</v>
      </c>
      <c r="F69" s="129" t="n">
        <f aca="false">E69/D16</f>
        <v>8454.82191780822</v>
      </c>
      <c r="G69" s="129" t="n">
        <f aca="false">'УТВЕРЖДЕНО 2021'!V15*90%/E69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470*100%</f>
        <v>470</v>
      </c>
      <c r="D70" s="129" t="n">
        <f aca="false">E70/C70</f>
        <v>40.0255319148936</v>
      </c>
      <c r="E70" s="143" t="n">
        <f aca="false">'2021 ПОТРЕБНОСТЬ '!V16*100%</f>
        <v>18812</v>
      </c>
      <c r="F70" s="129" t="n">
        <f aca="false">E70/D16</f>
        <v>257.698630136986</v>
      </c>
      <c r="G70" s="129" t="n">
        <f aca="false">'УТВЕРЖДЕНО 2021'!V16*100%/E70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1180558</v>
      </c>
      <c r="F71" s="133" t="n">
        <f aca="false">SUM(F67:F70)</f>
        <v>16172.0273972603</v>
      </c>
      <c r="G71" s="133" t="n">
        <f aca="false">('УТВЕРЖДЕНО 2021'!V13*50%+'УТВЕРЖДЕНО 2021'!V14*50%+'УТВЕРЖДЕНО 2021'!V15*90%+'УТВЕРЖДЕНО 2021'!V16*100%)/E71</f>
        <v>0.784961857020155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0.784961857020155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'!V18</f>
        <v>70363</v>
      </c>
      <c r="F78" s="129" t="n">
        <f aca="false">E78/D16</f>
        <v>963.876712328767</v>
      </c>
      <c r="G78" s="129" t="n">
        <f aca="false">'УТВЕРЖДЕНО 2021'!V18/E78</f>
        <v>0.711297130594204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'!V22</f>
        <v>747360</v>
      </c>
      <c r="F79" s="129" t="n">
        <f aca="false">E79/$D$16</f>
        <v>10237.8082191781</v>
      </c>
      <c r="G79" s="129" t="n">
        <f aca="false">'УТВЕРЖДЕНО 2021'!V22/E79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'!V19</f>
        <v>80964</v>
      </c>
      <c r="F80" s="129" t="n">
        <f aca="false">E80/$D$16</f>
        <v>1109.09589041096</v>
      </c>
      <c r="G80" s="129" t="n">
        <f aca="false">'УТВЕРЖДЕНО 2021'!V19/'28'!E80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127.91*50%</f>
        <v>63.955</v>
      </c>
      <c r="D81" s="129" t="n">
        <f aca="false">E81/C81</f>
        <v>8514.48674849503</v>
      </c>
      <c r="E81" s="143" t="n">
        <f aca="false">'2021 ПОТРЕБНОСТЬ '!V13*50%</f>
        <v>544544</v>
      </c>
      <c r="F81" s="129" t="n">
        <f aca="false">E81/D16</f>
        <v>7459.50684931507</v>
      </c>
      <c r="G81" s="129" t="n">
        <f aca="false">('УТВЕРЖДЕНО 2021'!V13*50%/E81)</f>
        <v>0.533802594464359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'!V14*50%</f>
        <v>0</v>
      </c>
      <c r="F82" s="129" t="n">
        <f aca="false">E82/D16</f>
        <v>0</v>
      </c>
      <c r="G82" s="129" t="e">
        <f aca="false">('УТВЕРЖДЕНО 2021'!V14*50%/E82)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61910*10%</f>
        <v>6191</v>
      </c>
      <c r="D83" s="129" t="n">
        <f aca="false">E83/C83</f>
        <v>11.0770473267647</v>
      </c>
      <c r="E83" s="143" t="n">
        <f aca="false">'2021 ПОТРЕБНОСТЬ '!V15*10%</f>
        <v>68578</v>
      </c>
      <c r="F83" s="129" t="n">
        <f aca="false">E83/D16</f>
        <v>939.424657534247</v>
      </c>
      <c r="G83" s="129" t="n">
        <f aca="false">('УТВЕРЖДЕНО 2021'!V15*10%)/E83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'!V26</f>
        <v>13308</v>
      </c>
      <c r="F84" s="129" t="n">
        <f aca="false">E84/D16</f>
        <v>182.301369863014</v>
      </c>
      <c r="G84" s="129" t="n">
        <f aca="false">('УТВЕРЖДЕНО 2021'!V26/E84)</f>
        <v>0.711301472798317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'!V25</f>
        <v>0</v>
      </c>
      <c r="F85" s="129" t="n">
        <f aca="false">E85/D16</f>
        <v>0</v>
      </c>
      <c r="G85" s="129" t="e">
        <f aca="false">('УТВЕРЖДЕНО 2021'!V25/E85)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1525117</v>
      </c>
      <c r="F86" s="133" t="n">
        <f aca="false">SUM(F78:F85)</f>
        <v>20892.0136986301</v>
      </c>
      <c r="G86" s="133" t="n">
        <f aca="false">('УТВЕРЖДЕНО 2021'!V18+'УТВЕРЖДЕНО 2021'!V22+'УТВЕРЖДЕНО 2021'!V19+'УТВЕРЖДЕНО 2021'!V13*50%+'УТВЕРЖДЕНО 2021'!V14*50%+'УТВЕРЖДЕНО 2021'!V15*10%+'УТВЕРЖДЕНО 2021'!V26+'УТВЕРЖДЕНО 2021'!V25)/E86</f>
        <v>0.660907327109986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0.660907327109986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'!V20+'2021 ПОТРЕБНОСТЬ '!V23</f>
        <v>17455</v>
      </c>
      <c r="C93" s="129" t="n">
        <f aca="false">B93/D16</f>
        <v>239.109589041096</v>
      </c>
      <c r="D93" s="129" t="n">
        <f aca="false">('УТВЕРЖДЕНО 2021'!V20+'УТВЕРЖДЕНО 2021'!V23)/B93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'!V27</f>
        <v>846</v>
      </c>
      <c r="C94" s="129" t="n">
        <f aca="false">B94/D16</f>
        <v>11.5890410958904</v>
      </c>
      <c r="D94" s="129" t="n">
        <f aca="false">'УТВЕРЖДЕНО 2021'!V27/B94</f>
        <v>0.711583924349882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'!V28</f>
        <v>0</v>
      </c>
      <c r="C95" s="129" t="n">
        <f aca="false">B95/D16</f>
        <v>0</v>
      </c>
      <c r="D95" s="129" t="e">
        <f aca="false">'УТВЕРЖДЕНО 2021'!V28/B95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18301</v>
      </c>
      <c r="C96" s="152" t="n">
        <f aca="false">SUM(C93:C95)</f>
        <v>250.698630136986</v>
      </c>
      <c r="D96" s="152" t="n">
        <f aca="false">('УТВЕРЖДЕНО 2021'!V20+'УТВЕРЖДЕНО 2021'!V23+'УТВЕРЖДЕНО 2021'!V27+'УТВЕРЖДЕНО 2021'!V28)/B96</f>
        <v>0.711327249877056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0.711327249877056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'!V8</f>
        <v>2949274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ЧИСЛЕННОСТЬ!R26</f>
        <v>30</v>
      </c>
      <c r="C105" s="159" t="n">
        <f aca="false">B102/B108*B105</f>
        <v>1212030.4109589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ЧИСЛЕННОСТЬ!R69</f>
        <v>43</v>
      </c>
      <c r="C106" s="159" t="n">
        <f aca="false">B102/B108*B106</f>
        <v>1737243.5890411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ЧИСЛЕННОСТЬ!R112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73</v>
      </c>
      <c r="C108" s="132" t="n">
        <f aca="false">SUM(C105:C107)</f>
        <v>2949274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'!V9+'2021 ПОТРЕБНОСТЬ '!V10</f>
        <v>173040</v>
      </c>
      <c r="C114" s="163" t="n">
        <f aca="false">B114/$D$16</f>
        <v>2370.41095890411</v>
      </c>
      <c r="D114" s="118" t="n">
        <f aca="false">('УТВЕРЖДЕНО 2021'!V9+'УТВЕРЖДЕНО 2021'!V10)/B114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'!V11</f>
        <v>52258</v>
      </c>
      <c r="C115" s="163" t="n">
        <f aca="false">B115/$D$16</f>
        <v>715.86301369863</v>
      </c>
      <c r="D115" s="118" t="n">
        <f aca="false">'УТВЕРЖДЕНО 2021'!V11/'28'!B115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3086.27397260274</v>
      </c>
      <c r="D116" s="118" t="n">
        <f aca="false">('УТВЕРЖДЕНО 2021'!V9+'УТВЕРЖДЕНО 2021'!V10+'УТВЕРЖДЕНО 2021'!V11)/B116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241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ЧИСЛЕННОСТЬ!B28+ЧИСЛЕННОСТЬ!B71+ЧИСЛЕННОСТЬ!B114</f>
        <v>186</v>
      </c>
      <c r="B16" s="96" t="n">
        <f aca="false">ЧИСЛЕННОСТЬ!C28+ЧИСЛЕННОСТЬ!C71+ЧИСЛЕННОСТЬ!C114</f>
        <v>33</v>
      </c>
      <c r="C16" s="95" t="n">
        <f aca="false">ЧИСЛЕННОСТЬ!P28+ЧИСЛЕННОСТЬ!P71+ЧИСЛЕННОСТЬ!P114</f>
        <v>37</v>
      </c>
      <c r="D16" s="97" t="n">
        <f aca="false">ЧИСЛЕННОСТЬ!R28+ЧИСЛЕННОСТЬ!R71+ЧИСЛЕННОСТЬ!R114</f>
        <v>188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ГОССТАНДАРТ!D28</f>
        <v>8960415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D28/D16*ЧИСЛЕННОСТЬ!R28</f>
        <v>3860604.33510638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D28/D16*ЧИСЛЕННОСТЬ!R71</f>
        <v>5099810.66489362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D28/D16*ЧИСЛЕННОСТЬ!R114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8960415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ГОССТАНДАРТ!C28</f>
        <v>656208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9616623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188</v>
      </c>
      <c r="C55" s="128" t="n">
        <f aca="false">F71</f>
        <v>1967.10638297872</v>
      </c>
      <c r="D55" s="128" t="n">
        <f aca="false">E71</f>
        <v>369816</v>
      </c>
      <c r="E55" s="129" t="n">
        <f aca="false">G71</f>
        <v>1</v>
      </c>
      <c r="F55" s="129" t="n">
        <f aca="false">D55*E55</f>
        <v>369816</v>
      </c>
      <c r="G55" s="128" t="n">
        <f aca="false">F55/'36'!$D$16*ЧИСЛЕННОСТЬ!$R$28</f>
        <v>159335.617021277</v>
      </c>
      <c r="H55" s="128" t="n">
        <f aca="false">F55/$D$16*ЧИСЛЕННОСТЬ!$R$71</f>
        <v>210480.382978723</v>
      </c>
      <c r="I55" s="128" t="n">
        <f aca="false">F55/$D$16*ЧИСЛЕННОСТЬ!$R$114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188</v>
      </c>
      <c r="C56" s="128" t="n">
        <f aca="false">F86</f>
        <v>5246.07446808511</v>
      </c>
      <c r="D56" s="128" t="n">
        <f aca="false">E86</f>
        <v>986262</v>
      </c>
      <c r="E56" s="129" t="n">
        <f aca="false">G86</f>
        <v>0.734031119519965</v>
      </c>
      <c r="F56" s="129" t="n">
        <f aca="false">D56*E56</f>
        <v>723947</v>
      </c>
      <c r="G56" s="128" t="n">
        <f aca="false">F56/'36'!$D$16*ЧИСЛЕННОСТЬ!$R$28</f>
        <v>311913.335106383</v>
      </c>
      <c r="H56" s="128" t="n">
        <f aca="false">F56/$D$16*ЧИСЛЕННОСТЬ!$R$71</f>
        <v>412033.664893617</v>
      </c>
      <c r="I56" s="128" t="n">
        <f aca="false">F56/$D$16*ЧИСЛЕННОСТЬ!$R$114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188</v>
      </c>
      <c r="C57" s="128" t="n">
        <f aca="false">C96</f>
        <v>125.760638297872</v>
      </c>
      <c r="D57" s="128" t="n">
        <f aca="false">B96</f>
        <v>23643</v>
      </c>
      <c r="E57" s="129" t="n">
        <f aca="false">D96</f>
        <v>0.711331049359218</v>
      </c>
      <c r="F57" s="129" t="n">
        <f aca="false">D57*E57</f>
        <v>16818</v>
      </c>
      <c r="G57" s="128" t="n">
        <f aca="false">F57/'36'!$D$16*ЧИСЛЕННОСТЬ!$R$28</f>
        <v>7246.05319148936</v>
      </c>
      <c r="H57" s="128" t="n">
        <f aca="false">F57/$D$16*ЧИСЛЕННОСТЬ!$R$71</f>
        <v>9571.94680851064</v>
      </c>
      <c r="I57" s="128" t="n">
        <f aca="false">F57/$D$16*ЧИСЛЕННОСТЬ!$R$114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188</v>
      </c>
      <c r="C58" s="128" t="n">
        <f aca="false">C116</f>
        <v>1800.78191489362</v>
      </c>
      <c r="D58" s="128" t="n">
        <f aca="false">B116</f>
        <v>338547</v>
      </c>
      <c r="E58" s="129" t="n">
        <f aca="false">D116</f>
        <v>1</v>
      </c>
      <c r="F58" s="129" t="n">
        <f aca="false">D58*E58</f>
        <v>338547</v>
      </c>
      <c r="G58" s="128" t="n">
        <f aca="false">F58/'36'!$D$16*ЧИСЛЕННОСТЬ!$R$28</f>
        <v>145863.335106383</v>
      </c>
      <c r="H58" s="128" t="n">
        <f aca="false">F58/$D$16*ЧИСЛЕННОСТЬ!$R$71</f>
        <v>192683.664893617</v>
      </c>
      <c r="I58" s="128" t="n">
        <f aca="false">F58/$D$16*ЧИСЛЕННОСТЬ!$R$114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9139.72340425532</v>
      </c>
      <c r="D59" s="132" t="n">
        <f aca="false">SUM(D55:D58)</f>
        <v>1718268</v>
      </c>
      <c r="E59" s="133" t="n">
        <f aca="false">F59/D59</f>
        <v>0.843365528543859</v>
      </c>
      <c r="F59" s="133" t="n">
        <f aca="false">SUM(F55:F58)</f>
        <v>1449128</v>
      </c>
      <c r="G59" s="164" t="n">
        <f aca="false">SUM(G55:G58)</f>
        <v>624358.340425532</v>
      </c>
      <c r="H59" s="164" t="n">
        <f aca="false">SUM(H55:H58)</f>
        <v>824769.659574468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'!X8</f>
        <v>1718268</v>
      </c>
      <c r="E60" s="137"/>
      <c r="F60" s="137" t="n">
        <f aca="false">'УТВЕРЖДЕНО 2021'!X8</f>
        <v>1449128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0.843365528543859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'!X13*50%</f>
        <v>0</v>
      </c>
      <c r="F67" s="129" t="n">
        <f aca="false">E67/D16</f>
        <v>0</v>
      </c>
      <c r="G67" s="129" t="e">
        <f aca="false">'УТВЕРЖДЕНО 2021'!X13*50%/E67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12020*50%</f>
        <v>6010</v>
      </c>
      <c r="D68" s="129" t="n">
        <f aca="false">E68/C68</f>
        <v>7.92179700499168</v>
      </c>
      <c r="E68" s="143" t="n">
        <f aca="false">'2021 ПОТРЕБНОСТЬ '!X14*50%</f>
        <v>47610</v>
      </c>
      <c r="F68" s="129" t="n">
        <f aca="false">E68/D16</f>
        <v>253.244680851064</v>
      </c>
      <c r="G68" s="129" t="n">
        <f aca="false">'УТВЕРЖДЕНО 2021'!X14*50%/E68</f>
        <v>1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27180*90%</f>
        <v>24462</v>
      </c>
      <c r="D69" s="129" t="n">
        <f aca="false">E69/C69</f>
        <v>11.0515084621045</v>
      </c>
      <c r="E69" s="143" t="n">
        <f aca="false">'2021 ПОТРЕБНОСТЬ '!X15*90%</f>
        <v>270342</v>
      </c>
      <c r="F69" s="129" t="n">
        <f aca="false">E69/D16</f>
        <v>1437.98936170213</v>
      </c>
      <c r="G69" s="129" t="n">
        <f aca="false">'УТВЕРЖДЕНО 2021'!X15*90%/E69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1203*100%</f>
        <v>1203</v>
      </c>
      <c r="D70" s="129" t="n">
        <f aca="false">E70/C70</f>
        <v>43.1122194513716</v>
      </c>
      <c r="E70" s="143" t="n">
        <f aca="false">'2021 ПОТРЕБНОСТЬ '!X16*100%</f>
        <v>51864</v>
      </c>
      <c r="F70" s="129" t="n">
        <f aca="false">E70/D16</f>
        <v>275.872340425532</v>
      </c>
      <c r="G70" s="129" t="n">
        <f aca="false">'УТВЕРЖДЕНО 2021'!X16*100%/E70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369816</v>
      </c>
      <c r="F71" s="133" t="n">
        <f aca="false">SUM(F67:F70)</f>
        <v>1967.10638297872</v>
      </c>
      <c r="G71" s="133" t="n">
        <f aca="false">('УТВЕРЖДЕНО 2021'!X13*50%+'УТВЕРЖДЕНО 2021'!X14*50%+'УТВЕРЖДЕНО 2021'!X15*90%+'УТВЕРЖДЕНО 2021'!X16*100%)/E71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'!X18</f>
        <v>43301</v>
      </c>
      <c r="F78" s="129" t="n">
        <f aca="false">E78/D16</f>
        <v>230.324468085106</v>
      </c>
      <c r="G78" s="129" t="n">
        <f aca="false">'УТВЕРЖДЕНО 2021'!X18/E78</f>
        <v>0.711299969977599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'!X22</f>
        <v>747360</v>
      </c>
      <c r="F79" s="129" t="n">
        <f aca="false">E79/$D$16</f>
        <v>3975.31914893617</v>
      </c>
      <c r="G79" s="129" t="n">
        <f aca="false">'УТВЕРЖДЕНО 2021'!X22/E79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'!X19</f>
        <v>66017</v>
      </c>
      <c r="F80" s="129" t="n">
        <f aca="false">E80/$D$16</f>
        <v>351.154255319149</v>
      </c>
      <c r="G80" s="129" t="n">
        <f aca="false">'УТВЕРЖДЕНО 2021'!X19/'36'!E80</f>
        <v>0.711301634427496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'!X13*50%</f>
        <v>0</v>
      </c>
      <c r="F81" s="129" t="n">
        <f aca="false">E81/D16</f>
        <v>0</v>
      </c>
      <c r="G81" s="129" t="e">
        <f aca="false">('УТВЕРЖДЕНО 2021'!X13*50%/E81)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12020*50%</f>
        <v>6010</v>
      </c>
      <c r="D82" s="129" t="n">
        <f aca="false">E82/C82</f>
        <v>7.92179700499168</v>
      </c>
      <c r="E82" s="143" t="n">
        <f aca="false">'2021 ПОТРЕБНОСТЬ '!X14*50%</f>
        <v>47610</v>
      </c>
      <c r="F82" s="129" t="n">
        <f aca="false">E82/D16</f>
        <v>253.244680851064</v>
      </c>
      <c r="G82" s="129" t="n">
        <f aca="false">('УТВЕРЖДЕНО 2021'!X14*50%/E82)</f>
        <v>1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27180*10%</f>
        <v>2718</v>
      </c>
      <c r="D83" s="129" t="n">
        <f aca="false">E83/C83</f>
        <v>11.0515084621045</v>
      </c>
      <c r="E83" s="143" t="n">
        <f aca="false">'2021 ПОТРЕБНОСТЬ '!X15*10%</f>
        <v>30038</v>
      </c>
      <c r="F83" s="129" t="n">
        <f aca="false">E83/D16</f>
        <v>159.776595744681</v>
      </c>
      <c r="G83" s="129" t="n">
        <f aca="false">('УТВЕРЖДЕНО 2021'!X15*10%)/E83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'!X26</f>
        <v>9656</v>
      </c>
      <c r="F84" s="129" t="n">
        <f aca="false">E84/D16</f>
        <v>51.3617021276596</v>
      </c>
      <c r="G84" s="129" t="n">
        <f aca="false">('УТВЕРЖДЕНО 2021'!X26/E84)</f>
        <v>0.711267605633803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'!X25</f>
        <v>42280</v>
      </c>
      <c r="F85" s="129" t="n">
        <f aca="false">E85/D16</f>
        <v>224.893617021277</v>
      </c>
      <c r="G85" s="129" t="n">
        <f aca="false">('УТВЕРЖДЕНО 2021'!X25/E85)</f>
        <v>0.711305581835383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986262</v>
      </c>
      <c r="F86" s="133" t="n">
        <f aca="false">SUM(F78:F85)</f>
        <v>5246.07446808511</v>
      </c>
      <c r="G86" s="133" t="n">
        <f aca="false">('УТВЕРЖДЕНО 2021'!X18+'УТВЕРЖДЕНО 2021'!X22+'УТВЕРЖДЕНО 2021'!X19+'УТВЕРЖДЕНО 2021'!X13*50%+'УТВЕРЖДЕНО 2021'!X14*50%+'УТВЕРЖДЕНО 2021'!X15*10%+'УТВЕРЖДЕНО 2021'!X26+'УТВЕРЖДЕНО 2021'!X25)/E86</f>
        <v>0.734031119519965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0.734031119519965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'!X20+'2021 ПОТРЕБНОСТЬ '!X23</f>
        <v>17455</v>
      </c>
      <c r="C93" s="129" t="n">
        <f aca="false">B93/D16</f>
        <v>92.8457446808511</v>
      </c>
      <c r="D93" s="129" t="n">
        <f aca="false">('УТВЕРЖДЕНО 2021'!X20+'УТВЕРЖДЕНО 2021'!X23)/B93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'!X27</f>
        <v>6188</v>
      </c>
      <c r="C94" s="129" t="n">
        <f aca="false">B94/D16</f>
        <v>32.9148936170213</v>
      </c>
      <c r="D94" s="129" t="n">
        <f aca="false">'УТВЕРЖДЕНО 2021'!X27/B94</f>
        <v>0.711376858435682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'!X28</f>
        <v>0</v>
      </c>
      <c r="C95" s="129" t="n">
        <f aca="false">B95/D16</f>
        <v>0</v>
      </c>
      <c r="D95" s="129" t="e">
        <f aca="false">'УТВЕРЖДЕНО 2021'!X28/B95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23643</v>
      </c>
      <c r="C96" s="152" t="n">
        <f aca="false">SUM(C93:C95)</f>
        <v>125.760638297872</v>
      </c>
      <c r="D96" s="152" t="n">
        <f aca="false">('УТВЕРЖДЕНО 2021'!X20+'УТВЕРЖДЕНО 2021'!X23+'УТВЕРЖДЕНО 2021'!X27+'УТВЕРЖДЕНО 2021'!X28)/B96</f>
        <v>0.711331049359218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0.711331049359218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'!X8</f>
        <v>1718268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ЧИСЛЕННОСТЬ!R28</f>
        <v>81</v>
      </c>
      <c r="C105" s="159" t="n">
        <f aca="false">B102/B108*B105</f>
        <v>740317.595744681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ЧИСЛЕННОСТЬ!R71</f>
        <v>107</v>
      </c>
      <c r="C106" s="159" t="n">
        <f aca="false">B102/B108*B106</f>
        <v>977950.404255319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ЧИСЛЕННОСТЬ!R114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188</v>
      </c>
      <c r="C108" s="132" t="n">
        <f aca="false">SUM(C105:C107)</f>
        <v>1718268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'!X9+'2021 ПОТРЕБНОСТЬ '!X10</f>
        <v>260160</v>
      </c>
      <c r="C114" s="163" t="n">
        <f aca="false">B114/$D$16</f>
        <v>1383.82978723404</v>
      </c>
      <c r="D114" s="118" t="n">
        <f aca="false">('УТВЕРЖДЕНО 2021'!X9+'УТВЕРЖДЕНО 2021'!X10)/B114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'!X11</f>
        <v>78387</v>
      </c>
      <c r="C115" s="163" t="n">
        <f aca="false">B115/$D$16</f>
        <v>416.952127659574</v>
      </c>
      <c r="D115" s="118" t="n">
        <f aca="false">'УТВЕРЖДЕНО 2021'!X11/'36'!B115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338547</v>
      </c>
      <c r="C116" s="159" t="n">
        <f aca="false">SUM(C114:C115)</f>
        <v>1800.78191489362</v>
      </c>
      <c r="D116" s="118" t="n">
        <f aca="false">('УТВЕРЖДЕНО 2021'!X9+'УТВЕРЖДЕНО 2021'!X10+'УТВЕРЖДЕНО 2021'!X11)/B116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242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ЧИСЛЕННОСТЬ!B29+ЧИСЛЕННОСТЬ!B72+ЧИСЛЕННОСТЬ!B115</f>
        <v>69</v>
      </c>
      <c r="B16" s="96" t="n">
        <f aca="false">ЧИСЛЕННОСТЬ!C29+ЧИСЛЕННОСТЬ!C72+ЧИСЛЕННОСТЬ!C115</f>
        <v>18</v>
      </c>
      <c r="C16" s="95" t="n">
        <f aca="false">ЧИСЛЕННОСТЬ!P29+ЧИСЛЕННОСТЬ!P72+ЧИСЛЕННОСТЬ!P115</f>
        <v>16</v>
      </c>
      <c r="D16" s="97" t="n">
        <f aca="false">ЧИСЛЕННОСТЬ!R29+ЧИСЛЕННОСТЬ!R72+ЧИСЛЕННОСТЬ!R115</f>
        <v>68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ГОССТАНДАРТ!D29</f>
        <v>5902027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D28/D16*ЧИСЛЕННОСТЬ!R29</f>
        <v>2517040.92647059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D28/D16*ЧИСЛЕННОСТЬ!R72</f>
        <v>3384986.07352941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D28/D16*ЧИСЛЕННОСТЬ!R115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5902027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ГОССТАНДАРТ!C29</f>
        <v>557777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6459804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68</v>
      </c>
      <c r="C55" s="128" t="n">
        <f aca="false">F71</f>
        <v>11034</v>
      </c>
      <c r="D55" s="128" t="n">
        <f aca="false">E71</f>
        <v>750312</v>
      </c>
      <c r="E55" s="129" t="n">
        <f aca="false">G71</f>
        <v>0.606462378317287</v>
      </c>
      <c r="F55" s="129" t="n">
        <f aca="false">D55*E55</f>
        <v>455036</v>
      </c>
      <c r="G55" s="128" t="n">
        <f aca="false">F55/'38'!$D$16*ЧИСЛЕННОСТЬ!$R$29</f>
        <v>194059.470588235</v>
      </c>
      <c r="H55" s="128" t="n">
        <f aca="false">F55/$D$16*ЧИСЛЕННОСТЬ!$R$72</f>
        <v>260976.529411765</v>
      </c>
      <c r="I55" s="128" t="n">
        <f aca="false">F55/$D$16*ЧИСЛЕННОСТЬ!$R$115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68</v>
      </c>
      <c r="C56" s="128" t="n">
        <f aca="false">F86</f>
        <v>21858.7205882353</v>
      </c>
      <c r="D56" s="128" t="n">
        <f aca="false">E86</f>
        <v>1486393</v>
      </c>
      <c r="E56" s="129" t="n">
        <f aca="false">G86</f>
        <v>0.636791884784172</v>
      </c>
      <c r="F56" s="129" t="n">
        <f aca="false">D56*E56</f>
        <v>946523</v>
      </c>
      <c r="G56" s="128" t="n">
        <f aca="false">F56/'38'!$D$16*ЧИСЛЕННОСТЬ!$R$29</f>
        <v>403664.220588235</v>
      </c>
      <c r="H56" s="128" t="n">
        <f aca="false">F56/$D$16*ЧИСЛЕННОСТЬ!$R$72</f>
        <v>542858.779411765</v>
      </c>
      <c r="I56" s="128" t="n">
        <f aca="false">F56/$D$16*ЧИСЛЕННОСТЬ!$R$115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68</v>
      </c>
      <c r="C57" s="128" t="n">
        <f aca="false">C96</f>
        <v>267.602941176471</v>
      </c>
      <c r="D57" s="128" t="n">
        <f aca="false">B96</f>
        <v>18197</v>
      </c>
      <c r="E57" s="129" t="n">
        <f aca="false">D96</f>
        <v>0.7113260427543</v>
      </c>
      <c r="F57" s="129" t="n">
        <f aca="false">D57*E57</f>
        <v>12944</v>
      </c>
      <c r="G57" s="128" t="n">
        <f aca="false">F57/'38'!$D$16*ЧИСЛЕННОСТЬ!$R$29</f>
        <v>5520.23529411765</v>
      </c>
      <c r="H57" s="128" t="n">
        <f aca="false">F57/$D$16*ЧИСЛЕННОСТЬ!$R$72</f>
        <v>7423.76470588235</v>
      </c>
      <c r="I57" s="128" t="n">
        <f aca="false">F57/$D$16*ЧИСЛЕННОСТЬ!$R$115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68</v>
      </c>
      <c r="C58" s="128" t="n">
        <f aca="false">C116</f>
        <v>0</v>
      </c>
      <c r="D58" s="128" t="n">
        <f aca="false">B116</f>
        <v>0</v>
      </c>
      <c r="E58" s="129" t="e">
        <f aca="false">D116</f>
        <v>#DIV/0!</v>
      </c>
      <c r="F58" s="129" t="n">
        <v>0</v>
      </c>
      <c r="G58" s="128" t="n">
        <f aca="false">F58/'38'!$D$16*ЧИСЛЕННОСТЬ!$R$29</f>
        <v>0</v>
      </c>
      <c r="H58" s="128" t="n">
        <f aca="false">F58/$D$16*ЧИСЛЕННОСТЬ!$R$72</f>
        <v>0</v>
      </c>
      <c r="I58" s="128" t="n">
        <f aca="false">F58/$D$16*ЧИСЛЕННОСТЬ!$R$115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33160.3235294118</v>
      </c>
      <c r="D59" s="132" t="n">
        <f aca="false">SUM(D55:D58)</f>
        <v>2254902</v>
      </c>
      <c r="E59" s="133" t="n">
        <f aca="false">F59/D59</f>
        <v>0.627301319525194</v>
      </c>
      <c r="F59" s="133" t="n">
        <f aca="false">SUM(F55:F58)</f>
        <v>1414503</v>
      </c>
      <c r="G59" s="164" t="n">
        <f aca="false">SUM(G55:G58)</f>
        <v>603243.926470588</v>
      </c>
      <c r="H59" s="164" t="n">
        <f aca="false">SUM(H55:H58)</f>
        <v>811259.073529412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'!Y8</f>
        <v>2254902</v>
      </c>
      <c r="E60" s="137"/>
      <c r="F60" s="137" t="n">
        <f aca="false">'УТВЕРЖДЕНО 2021'!Y8</f>
        <v>1414503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0.627301319525194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147.36*50%</f>
        <v>73.68</v>
      </c>
      <c r="D67" s="129" t="n">
        <f aca="false">E67/C67</f>
        <v>8514.73941368078</v>
      </c>
      <c r="E67" s="143" t="n">
        <f aca="false">'2021 ПОТРЕБНОСТЬ '!Y13*50%</f>
        <v>627366</v>
      </c>
      <c r="F67" s="129" t="n">
        <f aca="false">E67/D16</f>
        <v>9225.97058823529</v>
      </c>
      <c r="G67" s="129" t="n">
        <f aca="false">'УТВЕРЖДЕНО 2021'!Y13*50%/E67</f>
        <v>0.529340130003857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'!Y14*50%</f>
        <v>0</v>
      </c>
      <c r="F68" s="129" t="n">
        <f aca="false">E68/D16</f>
        <v>0</v>
      </c>
      <c r="G68" s="129" t="e">
        <f aca="false">'УТВЕРЖДЕНО 2021'!Y14*50%/E68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11160*90%</f>
        <v>10044</v>
      </c>
      <c r="D69" s="129" t="n">
        <f aca="false">E69/C69</f>
        <v>10.5681003584229</v>
      </c>
      <c r="E69" s="143" t="n">
        <f aca="false">'2021 ПОТРЕБНОСТЬ '!Y15*90%</f>
        <v>106146</v>
      </c>
      <c r="F69" s="129" t="n">
        <f aca="false">E69/D16</f>
        <v>1560.97058823529</v>
      </c>
      <c r="G69" s="129" t="n">
        <f aca="false">'УТВЕРЖДЕНО 2021'!Y15*90%/E69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280*100%</f>
        <v>280</v>
      </c>
      <c r="D70" s="129" t="n">
        <f aca="false">E70/C70</f>
        <v>60</v>
      </c>
      <c r="E70" s="143" t="n">
        <f aca="false">'2021 ПОТРЕБНОСТЬ '!Y16*100%</f>
        <v>16800</v>
      </c>
      <c r="F70" s="129" t="n">
        <f aca="false">E70/D16</f>
        <v>247.058823529412</v>
      </c>
      <c r="G70" s="129" t="n">
        <f aca="false">'УТВЕРЖДЕНО 2021'!Y16*100%/E70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750312</v>
      </c>
      <c r="F71" s="133" t="n">
        <f aca="false">SUM(F67:F70)</f>
        <v>11034</v>
      </c>
      <c r="G71" s="133" t="n">
        <f aca="false">('УТВЕРЖДЕНО 2021'!Y13*50%+'УТВЕРЖДЕНО 2021'!Y14*50%+'УТВЕРЖДЕНО 2021'!Y15*90%+'УТВЕРЖДЕНО 2021'!Y16*100%)/E71</f>
        <v>0.606462378317287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0.606462378317287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'!Y18</f>
        <v>33412</v>
      </c>
      <c r="F78" s="129" t="n">
        <f aca="false">E78/D16</f>
        <v>491.352941176471</v>
      </c>
      <c r="G78" s="129" t="n">
        <f aca="false">'УТВЕРЖДЕНО 2021'!Y18/E78</f>
        <v>0.711301328863881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'!Y22</f>
        <v>747360</v>
      </c>
      <c r="F79" s="129" t="n">
        <f aca="false">E79/$D$16</f>
        <v>10990.5882352941</v>
      </c>
      <c r="G79" s="129" t="n">
        <f aca="false">'УТВЕРЖДЕНО 2021'!Y22/E79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'!Y19</f>
        <v>47333</v>
      </c>
      <c r="F80" s="129" t="n">
        <f aca="false">E80/$D$16</f>
        <v>696.073529411765</v>
      </c>
      <c r="G80" s="129" t="n">
        <f aca="false">'УТВЕРЖДЕНО 2021'!Y19/'38'!E80</f>
        <v>0.711300783808337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147.36*50%</f>
        <v>73.68</v>
      </c>
      <c r="D81" s="129" t="n">
        <f aca="false">E81/C81</f>
        <v>8514.73941368078</v>
      </c>
      <c r="E81" s="143" t="n">
        <f aca="false">'2021 ПОТРЕБНОСТЬ '!Y13*50%</f>
        <v>627366</v>
      </c>
      <c r="F81" s="129" t="n">
        <f aca="false">E81/D16</f>
        <v>9225.97058823529</v>
      </c>
      <c r="G81" s="129" t="n">
        <f aca="false">('УТВЕРЖДЕНО 2021'!Y13*50%/E81)</f>
        <v>0.529340130003857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'!Y14*50%</f>
        <v>0</v>
      </c>
      <c r="F82" s="129" t="n">
        <f aca="false">E82/D16</f>
        <v>0</v>
      </c>
      <c r="G82" s="129" t="e">
        <f aca="false">('УТВЕРЖДЕНО 2021'!Y14*50%/E82)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11160*10%</f>
        <v>1116</v>
      </c>
      <c r="D83" s="129" t="n">
        <f aca="false">E83/C83</f>
        <v>10.5681003584229</v>
      </c>
      <c r="E83" s="143" t="n">
        <f aca="false">'2021 ПОТРЕБНОСТЬ '!Y15*10%</f>
        <v>11794</v>
      </c>
      <c r="F83" s="129" t="n">
        <f aca="false">E83/D16</f>
        <v>173.441176470588</v>
      </c>
      <c r="G83" s="129" t="n">
        <f aca="false">('УТВЕРЖДЕНО 2021'!Y15*10%)/E83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'!Y26</f>
        <v>11732</v>
      </c>
      <c r="F84" s="129" t="n">
        <f aca="false">E84/D16</f>
        <v>172.529411764706</v>
      </c>
      <c r="G84" s="129" t="n">
        <f aca="false">('УТВЕРЖДЕНО 2021'!Y26/E84)</f>
        <v>0.711302420729628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'!Y25</f>
        <v>7396</v>
      </c>
      <c r="F85" s="129" t="n">
        <f aca="false">E85/D16</f>
        <v>108.764705882353</v>
      </c>
      <c r="G85" s="129" t="n">
        <f aca="false">('УТВЕРЖДЕНО 2021'!Y25/E85)</f>
        <v>0.711330448891293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1486393</v>
      </c>
      <c r="F86" s="133" t="n">
        <f aca="false">SUM(F78:F85)</f>
        <v>21858.7205882353</v>
      </c>
      <c r="G86" s="133" t="n">
        <f aca="false">('УТВЕРЖДЕНО 2021'!Y18+'УТВЕРЖДЕНО 2021'!Y22+'УТВЕРЖДЕНО 2021'!Y19+'УТВЕРЖДЕНО 2021'!Y13*50%+'УТВЕРЖДЕНО 2021'!Y14*50%+'УТВЕРЖДЕНО 2021'!Y15*10%+'УТВЕРЖДЕНО 2021'!Y26+'УТВЕРЖДЕНО 2021'!Y25)/E86</f>
        <v>0.636791884784172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0.636791884784172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'!Y20+'2021 ПОТРЕБНОСТЬ '!Y23</f>
        <v>17455</v>
      </c>
      <c r="C93" s="129" t="n">
        <f aca="false">B93/D16</f>
        <v>256.691176470588</v>
      </c>
      <c r="D93" s="129" t="n">
        <f aca="false">('УТВЕРЖДЕНО 2021'!Y20+'УТВЕРЖДЕНО 2021'!Y23)/B93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'!Y27</f>
        <v>742</v>
      </c>
      <c r="C94" s="129" t="n">
        <f aca="false">B94/D16</f>
        <v>10.9117647058824</v>
      </c>
      <c r="D94" s="129" t="n">
        <f aca="false">'УТВЕРЖДЕНО 2021'!Y27/B94</f>
        <v>0.711590296495957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'!Y28</f>
        <v>0</v>
      </c>
      <c r="C95" s="129" t="n">
        <f aca="false">B95/D16</f>
        <v>0</v>
      </c>
      <c r="D95" s="129" t="e">
        <f aca="false">'УТВЕРЖДЕНО 2021'!Y28/B95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18197</v>
      </c>
      <c r="C96" s="152" t="n">
        <f aca="false">SUM(C93:C95)</f>
        <v>267.602941176471</v>
      </c>
      <c r="D96" s="152" t="n">
        <f aca="false">('УТВЕРЖДЕНО 2021'!Y20+'УТВЕРЖДЕНО 2021'!Y23+'УТВЕРЖДЕНО 2021'!Y27+'УТВЕРЖДЕНО 2021'!Y28)/B96</f>
        <v>0.7113260427543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0.7113260427543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'!Y8</f>
        <v>2254902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ЧИСЛЕННОСТЬ!R29</f>
        <v>29</v>
      </c>
      <c r="C105" s="159" t="n">
        <f aca="false">B102/B108*B105</f>
        <v>961649.382352941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ЧИСЛЕННОСТЬ!R72</f>
        <v>39</v>
      </c>
      <c r="C106" s="159" t="n">
        <f aca="false">B102/B108*B106</f>
        <v>1293252.61764706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ЧИСЛЕННОСТЬ!R115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68</v>
      </c>
      <c r="C108" s="132" t="n">
        <f aca="false">SUM(C105:C107)</f>
        <v>2254902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'!Y9+'2021 ПОТРЕБНОСТЬ '!Y10</f>
        <v>0</v>
      </c>
      <c r="C114" s="163" t="n">
        <f aca="false">B114/$D$16</f>
        <v>0</v>
      </c>
      <c r="D114" s="118" t="e">
        <f aca="false">('УТВЕРЖДЕНО 2021'!Y9+'УТВЕРЖДЕНО 2021'!Y10)/B114</f>
        <v>#DIV/0!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'!Y11</f>
        <v>0</v>
      </c>
      <c r="C115" s="163" t="n">
        <f aca="false">B115/$D$16</f>
        <v>0</v>
      </c>
      <c r="D115" s="118" t="e">
        <f aca="false">'УТВЕРЖДЕНО 2021'!Y11/'38'!B115</f>
        <v>#DIV/0!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0</v>
      </c>
      <c r="C116" s="159" t="n">
        <f aca="false">SUM(C114:C115)</f>
        <v>0</v>
      </c>
      <c r="D116" s="118" t="e">
        <f aca="false">('УТВЕРЖДЕНО 2021'!Y9+'УТВЕРЖДЕНО 2021'!Y10+'УТВЕРЖДЕНО 2021'!Y11)/B116</f>
        <v>#DIV/0!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243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ЧИСЛЕННОСТЬ!B36+ЧИСЛЕННОСТЬ!B79+ЧИСЛЕННОСТЬ!B122</f>
        <v>139</v>
      </c>
      <c r="B16" s="96" t="n">
        <f aca="false">ЧИСЛЕННОСТЬ!C36+ЧИСЛЕННОСТЬ!C79+ЧИСЛЕННОСТЬ!C122</f>
        <v>30</v>
      </c>
      <c r="C16" s="95" t="n">
        <f aca="false">ЧИСЛЕННОСТЬ!P36+ЧИСЛЕННОСТЬ!P79+ЧИСЛЕННОСТЬ!P122</f>
        <v>43</v>
      </c>
      <c r="D16" s="97" t="n">
        <f aca="false">ЧИСЛЕННОСТЬ!R36+ЧИСЛЕННОСТЬ!R79+ЧИСЛЕННОСТЬ!R122</f>
        <v>143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ГОССТАНДАРТ!D36</f>
        <v>7146757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D28/D16*ЧИСЛЕННОСТЬ!R36</f>
        <v>2848707.33566434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D28/D16*ЧИСЛЕННОСТЬ!R79</f>
        <v>3348480.55244755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D28/D16*ЧИСЛЕННОСТЬ!R122</f>
        <v>949569.111888112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7146757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ГОССТАНДАРТ!C36</f>
        <v>693706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7840463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143</v>
      </c>
      <c r="C55" s="128" t="n">
        <f aca="false">F71</f>
        <v>8117.88111888112</v>
      </c>
      <c r="D55" s="128" t="n">
        <f aca="false">E71</f>
        <v>1160857</v>
      </c>
      <c r="E55" s="129" t="n">
        <f aca="false">G71</f>
        <v>0.915468055066214</v>
      </c>
      <c r="F55" s="129" t="n">
        <f aca="false">D55*E55</f>
        <v>1062727.5</v>
      </c>
      <c r="G55" s="128" t="n">
        <f aca="false">F55/'59'!$D$16*ЧИСЛЕННОСТЬ!$R$36</f>
        <v>423604.667832168</v>
      </c>
      <c r="H55" s="128" t="n">
        <f aca="false">F55/$D$16*ЧИСЛЕННОСТЬ!$R$79</f>
        <v>497921.276223776</v>
      </c>
      <c r="I55" s="128" t="n">
        <f aca="false">F55/$D$16*ЧИСЛЕННОСТЬ!$R$122</f>
        <v>141201.555944056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143</v>
      </c>
      <c r="C56" s="128" t="n">
        <f aca="false">F86</f>
        <v>17979.1328671329</v>
      </c>
      <c r="D56" s="128" t="n">
        <f aca="false">E86</f>
        <v>2571016</v>
      </c>
      <c r="E56" s="129" t="n">
        <f aca="false">G86</f>
        <v>0.710338053127635</v>
      </c>
      <c r="F56" s="129" t="n">
        <f aca="false">D56*E56</f>
        <v>1826290.5</v>
      </c>
      <c r="G56" s="128" t="n">
        <f aca="false">F56/'59'!$D$16*ЧИСЛЕННОСТЬ!$R$36</f>
        <v>727961.947552447</v>
      </c>
      <c r="H56" s="128" t="n">
        <f aca="false">F56/$D$16*ЧИСЛЕННОСТЬ!$R$79</f>
        <v>855674.56993007</v>
      </c>
      <c r="I56" s="128" t="n">
        <f aca="false">F56/$D$16*ЧИСЛЕННОСТЬ!$R$122</f>
        <v>242653.982517482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143</v>
      </c>
      <c r="C57" s="128" t="n">
        <f aca="false">C96</f>
        <v>258.636363636364</v>
      </c>
      <c r="D57" s="128" t="n">
        <f aca="false">B96</f>
        <v>36985</v>
      </c>
      <c r="E57" s="129" t="n">
        <f aca="false">D96</f>
        <v>0.711315398134379</v>
      </c>
      <c r="F57" s="129" t="n">
        <f aca="false">D57*E57</f>
        <v>26308</v>
      </c>
      <c r="G57" s="128" t="n">
        <f aca="false">F57/'59'!$D$16*ЧИСЛЕННОСТЬ!$R$36</f>
        <v>10486.4055944056</v>
      </c>
      <c r="H57" s="128" t="n">
        <f aca="false">F57/$D$16*ЧИСЛЕННОСТЬ!$R$79</f>
        <v>12326.1258741259</v>
      </c>
      <c r="I57" s="128" t="n">
        <f aca="false">F57/$D$16*ЧИСЛЕННОСТЬ!$R$122</f>
        <v>3495.46853146853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143</v>
      </c>
      <c r="C58" s="128" t="n">
        <f aca="false">C116</f>
        <v>3942.97202797203</v>
      </c>
      <c r="D58" s="128" t="n">
        <f aca="false">B116</f>
        <v>563845</v>
      </c>
      <c r="E58" s="129" t="n">
        <f aca="false">D116</f>
        <v>1</v>
      </c>
      <c r="F58" s="129" t="n">
        <f aca="false">D58*E58</f>
        <v>563845</v>
      </c>
      <c r="G58" s="128" t="n">
        <f aca="false">F58/'59'!$D$16*ЧИСЛЕННОСТЬ!$R$36</f>
        <v>224749.405594406</v>
      </c>
      <c r="H58" s="128" t="n">
        <f aca="false">F58/$D$16*ЧИСЛЕННОСТЬ!$R$79</f>
        <v>264179.125874126</v>
      </c>
      <c r="I58" s="128" t="n">
        <f aca="false">F58/$D$16*ЧИСЛЕННОСТЬ!$R$122</f>
        <v>74916.4685314685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30298.6223776224</v>
      </c>
      <c r="D59" s="132" t="n">
        <f aca="false">SUM(D55:D58)</f>
        <v>4332703</v>
      </c>
      <c r="E59" s="133" t="n">
        <f aca="false">F59/D59</f>
        <v>0.803002421352214</v>
      </c>
      <c r="F59" s="133" t="n">
        <f aca="false">SUM(F55:F58)</f>
        <v>3479171</v>
      </c>
      <c r="G59" s="164" t="n">
        <f aca="false">SUM(G55:G58)</f>
        <v>1386802.42657343</v>
      </c>
      <c r="H59" s="164" t="n">
        <f aca="false">SUM(H55:H58)</f>
        <v>1630101.0979021</v>
      </c>
      <c r="I59" s="164" t="n">
        <f aca="false">SUM(I55:I58)</f>
        <v>462267.475524476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'!AG8</f>
        <v>4332703</v>
      </c>
      <c r="E60" s="137"/>
      <c r="F60" s="137" t="n">
        <f aca="false">'УТВЕРЖДЕНО 2021'!AG8</f>
        <v>3479171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0.803002421352214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142.12*50%</f>
        <v>71.06</v>
      </c>
      <c r="D67" s="129" t="n">
        <f aca="false">E67/C67</f>
        <v>3279.94652406417</v>
      </c>
      <c r="E67" s="143" t="n">
        <f aca="false">'2021 ПОТРЕБНОСТЬ '!AG13*50%</f>
        <v>233073</v>
      </c>
      <c r="F67" s="129" t="n">
        <f aca="false">E67/D16</f>
        <v>1629.88111888112</v>
      </c>
      <c r="G67" s="129" t="n">
        <f aca="false">'УТВЕРЖДЕНО 2021'!AG13*50%/E67</f>
        <v>0.578975256679238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'!AG14*50%</f>
        <v>0</v>
      </c>
      <c r="F68" s="129" t="n">
        <f aca="false">E68/D16</f>
        <v>0</v>
      </c>
      <c r="G68" s="129" t="e">
        <f aca="false">'УТВЕРЖДЕНО 2021'!AG14*50%/E68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75440*90%</f>
        <v>67896</v>
      </c>
      <c r="D69" s="129" t="n">
        <f aca="false">E69/C69</f>
        <v>13.0230646871686</v>
      </c>
      <c r="E69" s="143" t="n">
        <f aca="false">'2021 ПОТРЕБНОСТЬ '!AG15*90%</f>
        <v>884214</v>
      </c>
      <c r="F69" s="129" t="n">
        <f aca="false">E69/D16</f>
        <v>6183.31468531469</v>
      </c>
      <c r="G69" s="129" t="n">
        <f aca="false">'УТВЕРЖДЕНО 2021'!AG15*90%/E69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1090*100%</f>
        <v>1090</v>
      </c>
      <c r="D70" s="129" t="n">
        <f aca="false">E70/C70</f>
        <v>39.9724770642202</v>
      </c>
      <c r="E70" s="143" t="n">
        <f aca="false">'2021 ПОТРЕБНОСТЬ '!AG16*100%</f>
        <v>43570</v>
      </c>
      <c r="F70" s="129" t="n">
        <f aca="false">E70/D16</f>
        <v>304.685314685315</v>
      </c>
      <c r="G70" s="129" t="n">
        <f aca="false">'УТВЕРЖДЕНО 2021'!AG16*100%/E70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1160857</v>
      </c>
      <c r="F71" s="133" t="n">
        <f aca="false">SUM(F67:F70)</f>
        <v>8117.88111888112</v>
      </c>
      <c r="G71" s="133" t="n">
        <f aca="false">('УТВЕРЖДЕНО 2021'!AG13*50%+'УТВЕРЖДЕНО 2021'!AG14*50%+'УТВЕРЖДЕНО 2021'!AG15*90%+'УТВЕРЖДЕНО 2021'!AG16*100%)/E71</f>
        <v>0.915468055066214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0.915468055066214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'!AG18</f>
        <v>22309</v>
      </c>
      <c r="F78" s="129" t="n">
        <f aca="false">E78/D16</f>
        <v>156.006993006993</v>
      </c>
      <c r="G78" s="129" t="n">
        <f aca="false">'УТВЕРЖДЕНО 2021'!AG18/E78</f>
        <v>0.711282442063741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'!AG22</f>
        <v>747360</v>
      </c>
      <c r="F79" s="129" t="n">
        <f aca="false">E79/$D$16</f>
        <v>5226.29370629371</v>
      </c>
      <c r="G79" s="129" t="n">
        <f aca="false">'УТВЕРЖДЕНО 2021'!AG22/E79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'!AG19</f>
        <v>80964</v>
      </c>
      <c r="F80" s="129" t="n">
        <f aca="false">E80/$D$16</f>
        <v>566.181818181818</v>
      </c>
      <c r="G80" s="129" t="n">
        <f aca="false">'УТВЕРЖДЕНО 2021'!AG19/'59'!E80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142.12*50%</f>
        <v>71.06</v>
      </c>
      <c r="D81" s="129" t="n">
        <f aca="false">E81/C81</f>
        <v>3279.94652406417</v>
      </c>
      <c r="E81" s="143" t="n">
        <f aca="false">'2021 ПОТРЕБНОСТЬ '!AG13*50%</f>
        <v>233073</v>
      </c>
      <c r="F81" s="129" t="n">
        <f aca="false">E81/D16</f>
        <v>1629.88111888112</v>
      </c>
      <c r="G81" s="129" t="n">
        <f aca="false">('УТВЕРЖДЕНО 2021'!AG13*50%/E81)</f>
        <v>0.578975256679238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'!AG14*50%</f>
        <v>0</v>
      </c>
      <c r="F82" s="129" t="n">
        <f aca="false">E82/D16</f>
        <v>0</v>
      </c>
      <c r="G82" s="129" t="e">
        <f aca="false">('УТВЕРЖДЕНО 2021'!AG14*50%/E82)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75440*10%</f>
        <v>7544</v>
      </c>
      <c r="D83" s="129" t="n">
        <f aca="false">E83/C83</f>
        <v>13.0230646871686</v>
      </c>
      <c r="E83" s="143" t="n">
        <f aca="false">'2021 ПОТРЕБНОСТЬ '!AG15*10%</f>
        <v>98246</v>
      </c>
      <c r="F83" s="129" t="n">
        <f aca="false">E83/D16</f>
        <v>687.034965034965</v>
      </c>
      <c r="G83" s="129" t="n">
        <f aca="false">('УТВЕРЖДЕНО 2021'!AG15*10%)/E83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'!AG26</f>
        <v>13832</v>
      </c>
      <c r="F84" s="129" t="n">
        <f aca="false">E84/D16</f>
        <v>96.7272727272727</v>
      </c>
      <c r="G84" s="129" t="n">
        <f aca="false">('УТВЕРЖДЕНО 2021'!AG26/E84)</f>
        <v>0.711321573163678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'!AG25</f>
        <v>1375232</v>
      </c>
      <c r="F85" s="129" t="n">
        <f aca="false">E85/D16</f>
        <v>9617.00699300699</v>
      </c>
      <c r="G85" s="129" t="n">
        <f aca="false">('УТВЕРЖДЕНО 2021'!AG25/E85)</f>
        <v>0.711301802168652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2571016</v>
      </c>
      <c r="F86" s="133" t="n">
        <f aca="false">SUM(F78:F85)</f>
        <v>17979.1328671329</v>
      </c>
      <c r="G86" s="133" t="n">
        <f aca="false">('УТВЕРЖДЕНО 2021'!AG18+'УТВЕРЖДЕНО 2021'!AG22+'УТВЕРЖДЕНО 2021'!AG19+'УТВЕРЖДЕНО 2021'!AG13*50%+'УТВЕРЖДЕНО 2021'!AG14*50%+'УТВЕРЖДЕНО 2021'!AG15*10%+'УТВЕРЖДЕНО 2021'!AG26+'УТВЕРЖДЕНО 2021'!AG25)/E86</f>
        <v>0.710338053127635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0.710338053127635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'!AG20+'2021 ПОТРЕБНОСТЬ '!AG23</f>
        <v>36139</v>
      </c>
      <c r="C93" s="129" t="n">
        <f aca="false">B93/D16</f>
        <v>252.72027972028</v>
      </c>
      <c r="D93" s="129" t="n">
        <f aca="false">('УТВЕРЖДЕНО 2021'!AG20+'УТВЕРЖДЕНО 2021'!AG23)/B93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'!AG27</f>
        <v>846</v>
      </c>
      <c r="C94" s="129" t="n">
        <f aca="false">B94/D16</f>
        <v>5.91608391608392</v>
      </c>
      <c r="D94" s="129" t="n">
        <f aca="false">'УТВЕРЖДЕНО 2021'!AG27/B94</f>
        <v>0.711583924349882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'!AG28</f>
        <v>0</v>
      </c>
      <c r="C95" s="129" t="n">
        <f aca="false">B95/D16</f>
        <v>0</v>
      </c>
      <c r="D95" s="129" t="e">
        <f aca="false">'УТВЕРЖДЕНО 2021'!AG28/B95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36985</v>
      </c>
      <c r="C96" s="152" t="n">
        <f aca="false">SUM(C93:C95)</f>
        <v>258.636363636364</v>
      </c>
      <c r="D96" s="152" t="n">
        <f aca="false">('УТВЕРЖДЕНО 2021'!AG20+'УТВЕРЖДЕНО 2021'!AG23+'УТВЕРЖДЕНО 2021'!AG27+'УТВЕРЖДЕНО 2021'!AG28)/B96</f>
        <v>0.711315398134379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0.711315398134379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'!AG8</f>
        <v>4332703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ЧИСЛЕННОСТЬ!R36</f>
        <v>57</v>
      </c>
      <c r="C105" s="159" t="n">
        <f aca="false">B102/B108*B105</f>
        <v>1727021.47552448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ЧИСЛЕННОСТЬ!R79</f>
        <v>67</v>
      </c>
      <c r="C106" s="159" t="n">
        <f aca="false">B102/B108*B106</f>
        <v>2030007.6993007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ЧИСЛЕННОСТЬ!R122</f>
        <v>19</v>
      </c>
      <c r="C107" s="159" t="n">
        <f aca="false">B102/B108*B107</f>
        <v>575673.825174825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143</v>
      </c>
      <c r="C108" s="132" t="n">
        <f aca="false">SUM(C105:C107)</f>
        <v>4332703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'!AG9+'2021 ПОТРЕБНОСТЬ '!AG10</f>
        <v>433200</v>
      </c>
      <c r="C114" s="163" t="n">
        <f aca="false">B114/$D$16</f>
        <v>3029.37062937063</v>
      </c>
      <c r="D114" s="118" t="n">
        <f aca="false">('УТВЕРЖДЕНО 2021'!AG9+'УТВЕРЖДЕНО 2021'!AG10)/B114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'!AG11</f>
        <v>130645</v>
      </c>
      <c r="C115" s="163" t="n">
        <f aca="false">B115/$D$16</f>
        <v>913.601398601399</v>
      </c>
      <c r="D115" s="118" t="n">
        <f aca="false">'УТВЕРЖДЕНО 2021'!AG11/'59'!B115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563845</v>
      </c>
      <c r="C116" s="159" t="n">
        <f aca="false">SUM(C114:C115)</f>
        <v>3942.97202797203</v>
      </c>
      <c r="D116" s="118" t="n">
        <f aca="false">('УТВЕРЖДЕНО 2021'!AG9+'УТВЕРЖДЕНО 2021'!AG10+'УТВЕРЖДЕНО 2021'!AG11)/B116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J13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244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ЧИСЛЕННОСТЬ!B40+ЧИСЛЕННОСТЬ!B83+ЧИСЛЕННОСТЬ!B126</f>
        <v>64</v>
      </c>
      <c r="B16" s="96" t="n">
        <f aca="false">ЧИСЛЕННОСТЬ!C40+ЧИСЛЕННОСТЬ!C83+ЧИСЛЕННОСТЬ!C126</f>
        <v>15</v>
      </c>
      <c r="C16" s="95" t="n">
        <f aca="false">ЧИСЛЕННОСТЬ!P40+ЧИСЛЕННОСТЬ!P83+ЧИСЛЕННОСТЬ!P126</f>
        <v>22</v>
      </c>
      <c r="D16" s="97" t="n">
        <f aca="false">ЧИСЛЕННОСТЬ!R40+ЧИСЛЕННОСТЬ!R83+ЧИСЛЕННОСТЬ!R126</f>
        <v>67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4"/>
      <c r="B28" s="104"/>
      <c r="C28" s="104"/>
      <c r="D28" s="108" t="n">
        <f aca="false">ГОССТАНДАРТ!D40</f>
        <v>5837559</v>
      </c>
      <c r="E28" s="109" t="s">
        <v>152</v>
      </c>
      <c r="F28" s="109"/>
      <c r="G28" s="104"/>
      <c r="H28" s="11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D28/D16*ЧИСЛЕННОСТЬ!R40</f>
        <v>3485109.85074627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D28/D16*ЧИСЛЕННОСТЬ!R83</f>
        <v>2352449.14925373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D28/D16*ЧИСЛЕННОСТЬ!R126</f>
        <v>0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5837559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ГОССТАНДАРТ!C40</f>
        <v>618710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6456269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67</v>
      </c>
      <c r="C55" s="128" t="n">
        <f aca="false">F71</f>
        <v>6407.23880597015</v>
      </c>
      <c r="D55" s="128" t="n">
        <f aca="false">E71</f>
        <v>429285</v>
      </c>
      <c r="E55" s="129" t="n">
        <f aca="false">G71</f>
        <v>1</v>
      </c>
      <c r="F55" s="129" t="n">
        <f aca="false">D55*E55</f>
        <v>429285</v>
      </c>
      <c r="G55" s="128" t="n">
        <f aca="false">F55/'65'!$D$16*ЧИСЛЕННОСТЬ!$R$40</f>
        <v>256289.552238806</v>
      </c>
      <c r="H55" s="128" t="n">
        <f aca="false">F55/$D$16*ЧИСЛЕННОСТЬ!$R$83</f>
        <v>172995.447761194</v>
      </c>
      <c r="I55" s="128" t="n">
        <f aca="false">F55/$D$16*ЧИСЛЕННОСТЬ!$R$126</f>
        <v>0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67</v>
      </c>
      <c r="C56" s="128" t="n">
        <f aca="false">F86</f>
        <v>13738.0447761194</v>
      </c>
      <c r="D56" s="128" t="n">
        <f aca="false">E86</f>
        <v>920449</v>
      </c>
      <c r="E56" s="129" t="n">
        <f aca="false">G86</f>
        <v>0.720826466213772</v>
      </c>
      <c r="F56" s="129" t="n">
        <f aca="false">D56*E56</f>
        <v>663484</v>
      </c>
      <c r="G56" s="128" t="n">
        <f aca="false">F56/'65'!$D$16*ЧИСЛЕННОСТЬ!$R$40</f>
        <v>396109.850746269</v>
      </c>
      <c r="H56" s="128" t="n">
        <f aca="false">F56/$D$16*ЧИСЛЕННОСТЬ!$R$83</f>
        <v>267374.149253731</v>
      </c>
      <c r="I56" s="128" t="n">
        <f aca="false">F56/$D$16*ЧИСЛЕННОСТЬ!$R$126</f>
        <v>0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67</v>
      </c>
      <c r="C57" s="128" t="n">
        <f aca="false">C96</f>
        <v>26151.9813432836</v>
      </c>
      <c r="D57" s="128" t="n">
        <f aca="false">B96</f>
        <v>1752182.75</v>
      </c>
      <c r="E57" s="129" t="n">
        <f aca="false">D96</f>
        <v>0.764471628316167</v>
      </c>
      <c r="F57" s="129" t="n">
        <f aca="false">D57*E57</f>
        <v>1339494</v>
      </c>
      <c r="G57" s="128" t="n">
        <f aca="false">F57/'65'!$D$16*ЧИСЛЕННОСТЬ!$R$40</f>
        <v>799697.910447761</v>
      </c>
      <c r="H57" s="128" t="n">
        <f aca="false">F57/$D$16*ЧИСЛЕННОСТЬ!$R$83</f>
        <v>539796.089552239</v>
      </c>
      <c r="I57" s="128" t="n">
        <f aca="false">F57/$D$16*ЧИСЛЕННОСТЬ!$R$126</f>
        <v>0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67</v>
      </c>
      <c r="C58" s="128" t="n">
        <f aca="false">C116</f>
        <v>8406.64179104478</v>
      </c>
      <c r="D58" s="128" t="n">
        <f aca="false">B116</f>
        <v>563245</v>
      </c>
      <c r="E58" s="129" t="n">
        <f aca="false">D116</f>
        <v>1</v>
      </c>
      <c r="F58" s="129" t="n">
        <f aca="false">D58*E58</f>
        <v>563245</v>
      </c>
      <c r="G58" s="128" t="n">
        <f aca="false">F58/'65'!$D$16*ЧИСЛЕННОСТЬ!$R$40</f>
        <v>336265.671641791</v>
      </c>
      <c r="H58" s="128" t="n">
        <f aca="false">F58/$D$16*ЧИСЛЕННОСТЬ!$R$83</f>
        <v>226979.328358209</v>
      </c>
      <c r="I58" s="128" t="n">
        <f aca="false">F58/$D$16*ЧИСЛЕННОСТЬ!$R$126</f>
        <v>0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54703.9067164179</v>
      </c>
      <c r="D59" s="132" t="n">
        <f aca="false">SUM(D55:D58)</f>
        <v>3665161.75</v>
      </c>
      <c r="E59" s="133" t="n">
        <f aca="false">F59/D59</f>
        <v>0.81729216998404</v>
      </c>
      <c r="F59" s="133" t="n">
        <f aca="false">SUM(F55:F58)</f>
        <v>2995508</v>
      </c>
      <c r="G59" s="164" t="n">
        <f aca="false">SUM(G55:G58)</f>
        <v>1788362.98507463</v>
      </c>
      <c r="H59" s="164" t="n">
        <f aca="false">SUM(H55:H58)</f>
        <v>1207145.01492537</v>
      </c>
      <c r="I59" s="164" t="n">
        <f aca="false">SUM(I55:I58)</f>
        <v>0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'!AK8</f>
        <v>3665161.75</v>
      </c>
      <c r="E60" s="137"/>
      <c r="F60" s="137" t="n">
        <f aca="false">'УТВЕРЖДЕНО 2021'!AK8</f>
        <v>2995508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0.81729216998404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0*50%</f>
        <v>0</v>
      </c>
      <c r="D67" s="129" t="e">
        <f aca="false">E67/C67</f>
        <v>#DIV/0!</v>
      </c>
      <c r="E67" s="143" t="n">
        <f aca="false">'2021 ПОТРЕБНОСТЬ '!AK13*50%</f>
        <v>0</v>
      </c>
      <c r="F67" s="129" t="n">
        <f aca="false">E67/D16</f>
        <v>0</v>
      </c>
      <c r="G67" s="129" t="e">
        <f aca="false">'УТВЕРЖДЕНО 2021'!AK13*50%/E67</f>
        <v>#DIV/0!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f aca="false">0*50%</f>
        <v>0</v>
      </c>
      <c r="D68" s="129" t="e">
        <f aca="false">E68/C68</f>
        <v>#DIV/0!</v>
      </c>
      <c r="E68" s="143" t="n">
        <f aca="false">'2021 ПОТРЕБНОСТЬ '!AK14*50%</f>
        <v>0</v>
      </c>
      <c r="F68" s="129" t="n">
        <f aca="false">E68/D16</f>
        <v>0</v>
      </c>
      <c r="G68" s="129" t="e">
        <f aca="false">'УТВЕРЖДЕНО 2021'!AK14*50%/E68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27320*90%</f>
        <v>24588</v>
      </c>
      <c r="D69" s="129" t="n">
        <f aca="false">E69/C69</f>
        <v>11.1138360175695</v>
      </c>
      <c r="E69" s="143" t="n">
        <f aca="false">'2021 ПОТРЕБНОСТЬ '!AK15*90%</f>
        <v>273267</v>
      </c>
      <c r="F69" s="129" t="n">
        <f aca="false">E69/D16</f>
        <v>4078.61194029851</v>
      </c>
      <c r="G69" s="129" t="n">
        <f aca="false">'УТВЕРЖДЕНО 2021'!AK15*90%/E69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2607*100%</f>
        <v>2607</v>
      </c>
      <c r="D70" s="129" t="n">
        <f aca="false">E70/C70</f>
        <v>59.8457997698504</v>
      </c>
      <c r="E70" s="143" t="n">
        <f aca="false">'2021 ПОТРЕБНОСТЬ '!AK16*100%</f>
        <v>156018</v>
      </c>
      <c r="F70" s="129" t="n">
        <f aca="false">E70/D16</f>
        <v>2328.62686567164</v>
      </c>
      <c r="G70" s="129" t="n">
        <f aca="false">'УТВЕРЖДЕНО 2021'!AK16*100%/E70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429285</v>
      </c>
      <c r="F71" s="133" t="n">
        <f aca="false">SUM(F67:F70)</f>
        <v>6407.23880597015</v>
      </c>
      <c r="G71" s="133" t="n">
        <f aca="false">('УТВЕРЖДЕНО 2021'!AK13*50%+'УТВЕРЖДЕНО 2021'!AK14*50%+'УТВЕРЖДЕНО 2021'!AK15*90%+'УТВЕРЖДЕНО 2021'!AK16*100%)/E71</f>
        <v>1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1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'!AK18</f>
        <v>59988</v>
      </c>
      <c r="F78" s="129" t="n">
        <f aca="false">E78/D16</f>
        <v>895.343283582089</v>
      </c>
      <c r="G78" s="129" t="n">
        <f aca="false">'УТВЕРЖДЕНО 2021'!AK18/E78</f>
        <v>0.711308928452357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'!AK22</f>
        <v>747360</v>
      </c>
      <c r="F79" s="129" t="n">
        <f aca="false">E79/$D$16</f>
        <v>11154.6268656716</v>
      </c>
      <c r="G79" s="129" t="n">
        <f aca="false">'УТВЕРЖДЕНО 2021'!AK22/E79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'!AK19</f>
        <v>73490</v>
      </c>
      <c r="F80" s="129" t="n">
        <f aca="false">E80/$D$16</f>
        <v>1096.86567164179</v>
      </c>
      <c r="G80" s="129" t="n">
        <f aca="false">'УТВЕРЖДЕНО 2021'!AK19/'65'!E80</f>
        <v>0.711307660906246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0*50%</f>
        <v>0</v>
      </c>
      <c r="D81" s="129" t="e">
        <f aca="false">E81/C81</f>
        <v>#DIV/0!</v>
      </c>
      <c r="E81" s="143" t="n">
        <f aca="false">'2021 ПОТРЕБНОСТЬ '!AK13*50%</f>
        <v>0</v>
      </c>
      <c r="F81" s="129" t="n">
        <f aca="false">E81/D16</f>
        <v>0</v>
      </c>
      <c r="G81" s="129" t="e">
        <f aca="false">('УТВЕРЖДЕНО 2021'!AK13*50%/E81)</f>
        <v>#DIV/0!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f aca="false">0*50%</f>
        <v>0</v>
      </c>
      <c r="D82" s="129" t="e">
        <f aca="false">E82/C82</f>
        <v>#DIV/0!</v>
      </c>
      <c r="E82" s="143" t="n">
        <f aca="false">'2021 ПОТРЕБНОСТЬ '!AK14*50%</f>
        <v>0</v>
      </c>
      <c r="F82" s="129" t="n">
        <f aca="false">E82/D16</f>
        <v>0</v>
      </c>
      <c r="G82" s="129" t="e">
        <f aca="false">('УТВЕРЖДЕНО 2021'!AK14*50%/E82)</f>
        <v>#DIV/0!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27320*10%</f>
        <v>2732</v>
      </c>
      <c r="D83" s="129" t="n">
        <f aca="false">E83/C83</f>
        <v>11.1138360175695</v>
      </c>
      <c r="E83" s="143" t="n">
        <f aca="false">'2021 ПОТРЕБНОСТЬ '!AK15*10%</f>
        <v>30363</v>
      </c>
      <c r="F83" s="129" t="n">
        <f aca="false">E83/D16</f>
        <v>453.179104477612</v>
      </c>
      <c r="G83" s="129" t="n">
        <f aca="false">('УТВЕРЖДЕНО 2021'!AK15*10%)/E83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'!AK26</f>
        <v>9248</v>
      </c>
      <c r="F84" s="129" t="n">
        <f aca="false">E84/D16</f>
        <v>138.029850746269</v>
      </c>
      <c r="G84" s="129" t="n">
        <f aca="false">('УТВЕРЖДЕНО 2021'!AK26/E84)</f>
        <v>0.71128892733564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'!AK25</f>
        <v>0</v>
      </c>
      <c r="F85" s="129" t="n">
        <f aca="false">E85/D16</f>
        <v>0</v>
      </c>
      <c r="G85" s="129" t="e">
        <f aca="false">('УТВЕРЖДЕНО 2021'!AK25/E85)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920449</v>
      </c>
      <c r="F86" s="133" t="n">
        <f aca="false">SUM(F78:F85)</f>
        <v>13738.0447761194</v>
      </c>
      <c r="G86" s="133" t="n">
        <f aca="false">('УТВЕРЖДЕНО 2021'!AK18+'УТВЕРЖДЕНО 2021'!AK22+'УТВЕРЖДЕНО 2021'!AK19+'УТВЕРЖДЕНО 2021'!AK13*50%+'УТВЕРЖДЕНО 2021'!AK14*50%+'УТВЕРЖДЕНО 2021'!AK15*10%+'УТВЕРЖДЕНО 2021'!AK26+'УТВЕРЖДЕНО 2021'!AK25)/E86</f>
        <v>0.720826466213772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0.720826466213772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'!AK20+'2021 ПОТРЕБНОСТЬ '!AK23</f>
        <v>17455</v>
      </c>
      <c r="C93" s="129" t="n">
        <f aca="false">B93/D16</f>
        <v>260.522388059701</v>
      </c>
      <c r="D93" s="129" t="n">
        <f aca="false">('УТВЕРЖДЕНО 2021'!AK20+'УТВЕРЖДЕНО 2021'!AK23)/B93</f>
        <v>0.711314809510169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'!AK27</f>
        <v>418</v>
      </c>
      <c r="C94" s="129" t="n">
        <f aca="false">B94/D16</f>
        <v>6.23880597014925</v>
      </c>
      <c r="D94" s="129" t="n">
        <f aca="false">'УТВЕРЖДЕНО 2021'!AK27/B94</f>
        <v>0.710526315789474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'!AK28</f>
        <v>1734309.75</v>
      </c>
      <c r="C95" s="129" t="n">
        <f aca="false">B95/D16</f>
        <v>25885.2201492537</v>
      </c>
      <c r="D95" s="129" t="n">
        <f aca="false">'УТВЕРЖДЕНО 2021'!AK28/B95</f>
        <v>0.765019628125829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1752182.75</v>
      </c>
      <c r="C96" s="152" t="n">
        <f aca="false">SUM(C93:C95)</f>
        <v>26151.9813432836</v>
      </c>
      <c r="D96" s="152" t="n">
        <f aca="false">('УТВЕРЖДЕНО 2021'!AK20+'УТВЕРЖДЕНО 2021'!AK23+'УТВЕРЖДЕНО 2021'!AK27+'УТВЕРЖДЕНО 2021'!AK28)/B96</f>
        <v>0.764471628316167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0.764471628316167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'!AK8</f>
        <v>3665161.75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ЧИСЛЕННОСТЬ!R40</f>
        <v>40</v>
      </c>
      <c r="C105" s="159" t="n">
        <f aca="false">B102/B108*B105</f>
        <v>2188156.26865672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ЧИСЛЕННОСТЬ!R83</f>
        <v>27</v>
      </c>
      <c r="C106" s="159" t="n">
        <f aca="false">B102/B108*B106</f>
        <v>1477005.48134328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ЧИСЛЕННОСТЬ!R126</f>
        <v>0</v>
      </c>
      <c r="C107" s="159" t="n">
        <f aca="false">B102/B108*B107</f>
        <v>0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67</v>
      </c>
      <c r="C108" s="132" t="n">
        <f aca="false">SUM(C105:C107)</f>
        <v>3665161.75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'!AK9+'2021 ПОТРЕБНОСТЬ '!AK10</f>
        <v>432600</v>
      </c>
      <c r="C114" s="163" t="n">
        <f aca="false">B114/$D$16</f>
        <v>6456.71641791045</v>
      </c>
      <c r="D114" s="118" t="n">
        <f aca="false">('УТВЕРЖДЕНО 2021'!AK9+'УТВЕРЖДЕНО 2021'!AK10)/B114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'!AK11</f>
        <v>130645</v>
      </c>
      <c r="C115" s="163" t="n">
        <f aca="false">B115/$D$16</f>
        <v>1949.92537313433</v>
      </c>
      <c r="D115" s="118" t="n">
        <f aca="false">'УТВЕРЖДЕНО 2021'!AK11/'65'!B115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563245</v>
      </c>
      <c r="C116" s="159" t="n">
        <f aca="false">SUM(C114:C115)</f>
        <v>8406.64179104478</v>
      </c>
      <c r="D116" s="118" t="n">
        <f aca="false">('УТВЕРЖДЕНО 2021'!AK9+'УТВЕРЖДЕНО 2021'!AK10+'УТВЕРЖДЕНО 2021'!AK11)/B116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AQ9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75" workbookViewId="0">
      <pane xSplit="3" ySplit="3" topLeftCell="I7" activePane="bottomRight" state="frozen"/>
      <selection pane="topLeft" activeCell="A4" activeCellId="0" sqref="A4"/>
      <selection pane="topRight" activeCell="I4" activeCellId="0" sqref="I4"/>
      <selection pane="bottomLeft" activeCell="A7" activeCellId="0" sqref="A7"/>
      <selection pane="bottomRight" activeCell="U15" activeCellId="0" sqref="U15"/>
    </sheetView>
  </sheetViews>
  <sheetFormatPr defaultRowHeight="13.2" zeroHeight="false" outlineLevelRow="0" outlineLevelCol="0"/>
  <cols>
    <col collapsed="false" customWidth="true" hidden="false" outlineLevel="0" max="1" min="1" style="33" width="22.66"/>
    <col collapsed="false" customWidth="true" hidden="false" outlineLevel="0" max="2" min="2" style="34" width="5.66"/>
    <col collapsed="false" customWidth="true" hidden="false" outlineLevel="0" max="3" min="3" style="33" width="7"/>
    <col collapsed="false" customWidth="true" hidden="false" outlineLevel="0" max="4" min="4" style="33" width="14.01"/>
    <col collapsed="false" customWidth="true" hidden="false" outlineLevel="0" max="5" min="5" style="33" width="16"/>
    <col collapsed="false" customWidth="true" hidden="false" outlineLevel="0" max="10" min="6" style="33" width="14.01"/>
    <col collapsed="false" customWidth="true" hidden="false" outlineLevel="0" max="16" min="11" style="33" width="14.34"/>
    <col collapsed="false" customWidth="true" hidden="false" outlineLevel="0" max="37" min="17" style="33" width="14.01"/>
    <col collapsed="false" customWidth="true" hidden="false" outlineLevel="0" max="38" min="38" style="33" width="16.22"/>
    <col collapsed="false" customWidth="true" hidden="false" outlineLevel="0" max="39" min="39" style="33" width="18.44"/>
    <col collapsed="false" customWidth="true" hidden="false" outlineLevel="0" max="41" min="40" style="78" width="14.01"/>
    <col collapsed="false" customWidth="true" hidden="false" outlineLevel="0" max="42" min="42" style="79" width="18.44"/>
    <col collapsed="false" customWidth="true" hidden="false" outlineLevel="0" max="1025" min="43" style="0" width="8.67"/>
  </cols>
  <sheetData>
    <row r="1" customFormat="false" ht="17.4" hidden="false" customHeight="false" outlineLevel="0" collapsed="false">
      <c r="A1" s="35"/>
      <c r="B1" s="36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80"/>
      <c r="AO1" s="80"/>
      <c r="AP1" s="37"/>
    </row>
    <row r="2" customFormat="false" ht="15.6" hidden="false" customHeight="false" outlineLevel="0" collapsed="false">
      <c r="A2" s="38"/>
      <c r="B2" s="39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80"/>
      <c r="AO2" s="80"/>
      <c r="AP2" s="37"/>
    </row>
    <row r="3" customFormat="false" ht="15.6" hidden="false" customHeight="false" outlineLevel="0" collapsed="false">
      <c r="A3" s="38"/>
      <c r="B3" s="39"/>
      <c r="C3" s="40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80"/>
      <c r="AO3" s="80"/>
      <c r="AP3" s="37"/>
    </row>
    <row r="4" customFormat="false" ht="15.6" hidden="false" customHeight="false" outlineLevel="0" collapsed="false">
      <c r="A4" s="38"/>
      <c r="B4" s="39"/>
      <c r="C4" s="40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81" t="n">
        <v>144444700</v>
      </c>
      <c r="AM4" s="37"/>
      <c r="AN4" s="80"/>
      <c r="AO4" s="80"/>
      <c r="AP4" s="37"/>
    </row>
    <row r="5" customFormat="false" ht="18" hidden="false" customHeight="false" outlineLevel="0" collapsed="false">
      <c r="A5" s="38"/>
      <c r="B5" s="39"/>
      <c r="C5" s="40"/>
      <c r="D5" s="82" t="s">
        <v>128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81" t="n">
        <v>3431000</v>
      </c>
      <c r="AK5" s="37" t="s">
        <v>129</v>
      </c>
      <c r="AL5" s="37"/>
      <c r="AM5" s="37"/>
      <c r="AN5" s="80"/>
      <c r="AO5" s="80"/>
      <c r="AP5" s="37"/>
    </row>
    <row r="6" customFormat="false" ht="31.2" hidden="false" customHeight="false" outlineLevel="0" collapsed="false">
      <c r="A6" s="42" t="s">
        <v>62</v>
      </c>
      <c r="B6" s="43" t="s">
        <v>63</v>
      </c>
      <c r="C6" s="44" t="s">
        <v>64</v>
      </c>
      <c r="D6" s="45" t="s">
        <v>65</v>
      </c>
      <c r="E6" s="45" t="s">
        <v>66</v>
      </c>
      <c r="F6" s="45" t="s">
        <v>67</v>
      </c>
      <c r="G6" s="45" t="s">
        <v>68</v>
      </c>
      <c r="H6" s="45" t="s">
        <v>69</v>
      </c>
      <c r="I6" s="45" t="s">
        <v>70</v>
      </c>
      <c r="J6" s="45" t="s">
        <v>13</v>
      </c>
      <c r="K6" s="45" t="s">
        <v>71</v>
      </c>
      <c r="L6" s="45" t="s">
        <v>72</v>
      </c>
      <c r="M6" s="45" t="s">
        <v>73</v>
      </c>
      <c r="N6" s="45" t="s">
        <v>74</v>
      </c>
      <c r="O6" s="45" t="s">
        <v>75</v>
      </c>
      <c r="P6" s="45" t="s">
        <v>76</v>
      </c>
      <c r="Q6" s="45" t="s">
        <v>77</v>
      </c>
      <c r="R6" s="45" t="s">
        <v>78</v>
      </c>
      <c r="S6" s="45" t="s">
        <v>79</v>
      </c>
      <c r="T6" s="45" t="s">
        <v>80</v>
      </c>
      <c r="U6" s="45" t="s">
        <v>81</v>
      </c>
      <c r="V6" s="45" t="s">
        <v>82</v>
      </c>
      <c r="W6" s="45" t="s">
        <v>83</v>
      </c>
      <c r="X6" s="45" t="s">
        <v>84</v>
      </c>
      <c r="Y6" s="45" t="s">
        <v>85</v>
      </c>
      <c r="Z6" s="45" t="s">
        <v>86</v>
      </c>
      <c r="AA6" s="45" t="s">
        <v>87</v>
      </c>
      <c r="AB6" s="45" t="s">
        <v>88</v>
      </c>
      <c r="AC6" s="45" t="s">
        <v>89</v>
      </c>
      <c r="AD6" s="45" t="s">
        <v>90</v>
      </c>
      <c r="AE6" s="45" t="s">
        <v>91</v>
      </c>
      <c r="AF6" s="45" t="s">
        <v>92</v>
      </c>
      <c r="AG6" s="45" t="s">
        <v>93</v>
      </c>
      <c r="AH6" s="45" t="s">
        <v>94</v>
      </c>
      <c r="AI6" s="45" t="s">
        <v>95</v>
      </c>
      <c r="AJ6" s="45" t="s">
        <v>96</v>
      </c>
      <c r="AK6" s="45" t="s">
        <v>97</v>
      </c>
      <c r="AL6" s="45" t="s">
        <v>98</v>
      </c>
      <c r="AM6" s="45" t="s">
        <v>41</v>
      </c>
      <c r="AN6" s="83" t="s">
        <v>130</v>
      </c>
      <c r="AO6" s="83" t="s">
        <v>131</v>
      </c>
      <c r="AP6" s="45" t="s">
        <v>41</v>
      </c>
    </row>
    <row r="7" customFormat="false" ht="15.6" hidden="false" customHeight="false" outlineLevel="0" collapsed="false">
      <c r="A7" s="47" t="s">
        <v>101</v>
      </c>
      <c r="B7" s="47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84"/>
      <c r="AO7" s="84"/>
      <c r="AP7" s="48"/>
    </row>
    <row r="8" customFormat="false" ht="15.6" hidden="false" customHeight="false" outlineLevel="0" collapsed="false">
      <c r="A8" s="49" t="s">
        <v>102</v>
      </c>
      <c r="B8" s="50"/>
      <c r="C8" s="51"/>
      <c r="D8" s="52" t="n">
        <f aca="false">SUM(D9,D10,D11,D12,D17,D21,D24,D28)</f>
        <v>5592120</v>
      </c>
      <c r="E8" s="52" t="n">
        <f aca="false">SUM(E9,E10,E11,E12,E17,E21,E24,E28)</f>
        <v>4076781</v>
      </c>
      <c r="F8" s="52" t="n">
        <f aca="false">SUM(F9,F10,F11,F12,F17,F21,F24,F28)</f>
        <v>5055636</v>
      </c>
      <c r="G8" s="52" t="n">
        <f aca="false">SUM(G9,G10,G11,G12,G17,G21,G24,G28)</f>
        <v>4145883.75</v>
      </c>
      <c r="H8" s="52" t="n">
        <f aca="false">SUM(H9,H10,H11,H12,H17,H21,H24,H28)</f>
        <v>3504434</v>
      </c>
      <c r="I8" s="52" t="n">
        <f aca="false">SUM(I9,I10,I11,I12,I17,I21,I24,I28)</f>
        <v>4722547</v>
      </c>
      <c r="J8" s="52" t="n">
        <f aca="false">SUM(J9,J10,J11,J12,J17,J21,J24,J28)</f>
        <v>4729561</v>
      </c>
      <c r="K8" s="52" t="n">
        <f aca="false">SUM(K9,K10,K11,K12,K17,K21,K24,K28)</f>
        <v>10066408</v>
      </c>
      <c r="L8" s="52" t="n">
        <f aca="false">SUM(L9,L10,L11,L12,L17,L21,L24,L28)</f>
        <v>3331149</v>
      </c>
      <c r="M8" s="52" t="n">
        <f aca="false">SUM(M9,M10,M11,M12,M17,M21,M24,M28)</f>
        <v>7096627</v>
      </c>
      <c r="N8" s="52" t="n">
        <f aca="false">SUM(N9,N10,N11,N12,N17,N21,N24,N28)</f>
        <v>5847617</v>
      </c>
      <c r="O8" s="52" t="n">
        <f aca="false">SUM(O9,O10,O11,O12,O17,O21,O24,O28)</f>
        <v>4047094</v>
      </c>
      <c r="P8" s="52" t="n">
        <f aca="false">SUM(P9,P10,P11,P12,P17,P21,P24,P28)</f>
        <v>4828395</v>
      </c>
      <c r="Q8" s="52" t="n">
        <f aca="false">SUM(Q9,Q10,Q11,Q12,Q17,Q21,Q24,Q28)</f>
        <v>3125295</v>
      </c>
      <c r="R8" s="52" t="n">
        <f aca="false">SUM(R9,R10,R11,R12,R17,R21,R24,R28)</f>
        <v>2650593</v>
      </c>
      <c r="S8" s="52" t="n">
        <f aca="false">SUM(S9,S10,S11,S12,S17,S21,S24,S28)</f>
        <v>5829883.75</v>
      </c>
      <c r="T8" s="52" t="n">
        <f aca="false">SUM(T9,T10,T11,T12,T17,T21,T24,T28)</f>
        <v>3441615</v>
      </c>
      <c r="U8" s="52" t="n">
        <f aca="false">SUM(U9,U10,U11,U12,U17,U21,U24,U28)</f>
        <v>4777427</v>
      </c>
      <c r="V8" s="52" t="n">
        <f aca="false">SUM(V9,V10,V11,V12,V17,V21,V24,V28)</f>
        <v>2949274</v>
      </c>
      <c r="W8" s="52" t="n">
        <f aca="false">SUM(W9,W10,W11,W12,W17,W21,W24,W28)</f>
        <v>3121652</v>
      </c>
      <c r="X8" s="52" t="n">
        <f aca="false">SUM(X9,X10,X11,X12,X17,X21,X24,X28)</f>
        <v>1718268</v>
      </c>
      <c r="Y8" s="52" t="n">
        <f aca="false">SUM(Y9,Y10,Y11,Y12,Y17,Y21,Y24,Y28)</f>
        <v>2254902</v>
      </c>
      <c r="Z8" s="52" t="n">
        <f aca="false">SUM(Z9,Z10,Z11,Z12,Z17,Z21,Z24,Z28)</f>
        <v>4984100</v>
      </c>
      <c r="AA8" s="52" t="n">
        <f aca="false">SUM(AA9,AA10,AA11,AA12,AA17,AA21,AA24,AA28)</f>
        <v>3728029</v>
      </c>
      <c r="AB8" s="52" t="n">
        <f aca="false">SUM(AB9,AB10,AB11,AB12,AB17,AB21,AB24,AB28)</f>
        <v>2473214</v>
      </c>
      <c r="AC8" s="52" t="n">
        <f aca="false">SUM(AC9,AC10,AC11,AC12,AC17,AC21,AC24,AC28)</f>
        <v>46872</v>
      </c>
      <c r="AD8" s="52" t="n">
        <f aca="false">SUM(AD9,AD10,AD11,AD12,AD17,AD21,AD24,AD28)</f>
        <v>2999842</v>
      </c>
      <c r="AE8" s="52" t="n">
        <f aca="false">SUM(AE9,AE10,AE11,AE12,AE17,AE21,AE24,AE28)</f>
        <v>8679469</v>
      </c>
      <c r="AF8" s="52" t="n">
        <f aca="false">SUM(AF9,AF10,AF11,AF12,AF17,AF21,AF24,AF28)</f>
        <v>5203520</v>
      </c>
      <c r="AG8" s="52" t="n">
        <f aca="false">SUM(AG9,AG10,AG11,AG12,AG17,AG21,AG24,AG28)</f>
        <v>4332703</v>
      </c>
      <c r="AH8" s="52" t="n">
        <f aca="false">SUM(AH9,AH10,AH11,AH12,AH17,AH21,AH24,AH28)</f>
        <v>1688649</v>
      </c>
      <c r="AI8" s="52" t="n">
        <f aca="false">SUM(AI9,AI10,AI11,AI12,AI17,AI21,AI24,AI28)</f>
        <v>4623675</v>
      </c>
      <c r="AJ8" s="52" t="n">
        <f aca="false">SUM(AJ9,AJ10,AJ11,AJ12,AJ17,AJ21,AJ24,AJ28)</f>
        <v>4170023</v>
      </c>
      <c r="AK8" s="52" t="n">
        <f aca="false">SUM(AK9,AK10,AK11,AK12,AK17,AK21,AK24,AK28)</f>
        <v>3665161.75</v>
      </c>
      <c r="AL8" s="52" t="n">
        <f aca="false">SUM(AL9,AL10,AL11,AL12,AL17,AL21,AL24,AL28)</f>
        <v>4367279.75</v>
      </c>
      <c r="AM8" s="52" t="n">
        <f aca="false">SUM(D8:AL8)</f>
        <v>147875700</v>
      </c>
      <c r="AN8" s="53" t="n">
        <f aca="false">SUM(AN9,AN10,AN11,AN12,AN17,AN21,AN24,AN28)</f>
        <v>1688649</v>
      </c>
      <c r="AO8" s="53" t="n">
        <f aca="false">SUM(AO9,AO10,AO11,AO12,AO17,AO21,AO24,AO28)</f>
        <v>4623675</v>
      </c>
      <c r="AP8" s="85" t="n">
        <f aca="false">SUM(AM8:AO8)</f>
        <v>154188024</v>
      </c>
      <c r="AQ8" s="54"/>
    </row>
    <row r="9" customFormat="false" ht="19.8" hidden="false" customHeight="true" outlineLevel="0" collapsed="false">
      <c r="A9" s="55" t="s">
        <v>103</v>
      </c>
      <c r="B9" s="46" t="n">
        <v>111</v>
      </c>
      <c r="C9" s="56" t="n">
        <v>211</v>
      </c>
      <c r="D9" s="57" t="n">
        <v>519120</v>
      </c>
      <c r="E9" s="58" t="n">
        <v>173040</v>
      </c>
      <c r="F9" s="58" t="n">
        <v>173040</v>
      </c>
      <c r="G9" s="58" t="n">
        <v>519120</v>
      </c>
      <c r="H9" s="58" t="n">
        <v>173040</v>
      </c>
      <c r="I9" s="59" t="n">
        <v>228156</v>
      </c>
      <c r="J9" s="58" t="n">
        <v>259560</v>
      </c>
      <c r="K9" s="58" t="n">
        <v>1090152</v>
      </c>
      <c r="L9" s="58" t="n">
        <v>173040</v>
      </c>
      <c r="M9" s="58" t="n">
        <v>1216536</v>
      </c>
      <c r="N9" s="58" t="n">
        <v>173040</v>
      </c>
      <c r="O9" s="58" t="n">
        <v>173040</v>
      </c>
      <c r="P9" s="58" t="n">
        <v>432600</v>
      </c>
      <c r="Q9" s="58" t="n">
        <v>186312</v>
      </c>
      <c r="R9" s="58" t="n">
        <v>679590</v>
      </c>
      <c r="S9" s="58" t="n">
        <v>605640</v>
      </c>
      <c r="T9" s="58" t="n">
        <v>173040</v>
      </c>
      <c r="U9" s="58" t="n">
        <v>207648</v>
      </c>
      <c r="V9" s="58" t="n">
        <v>173040</v>
      </c>
      <c r="W9" s="58" t="n">
        <v>69216</v>
      </c>
      <c r="X9" s="58" t="n">
        <v>259560</v>
      </c>
      <c r="Y9" s="58" t="n">
        <v>0</v>
      </c>
      <c r="Z9" s="58" t="n">
        <v>173040</v>
      </c>
      <c r="AA9" s="58" t="n">
        <v>173040</v>
      </c>
      <c r="AB9" s="58" t="n">
        <v>173040</v>
      </c>
      <c r="AC9" s="58" t="n">
        <v>36000</v>
      </c>
      <c r="AD9" s="58" t="n">
        <v>173040</v>
      </c>
      <c r="AE9" s="58" t="n">
        <v>173040</v>
      </c>
      <c r="AF9" s="58" t="n">
        <v>174840</v>
      </c>
      <c r="AG9" s="58" t="n">
        <v>432600</v>
      </c>
      <c r="AH9" s="58" t="n">
        <v>346080</v>
      </c>
      <c r="AI9" s="58" t="n">
        <v>234900</v>
      </c>
      <c r="AJ9" s="58" t="n">
        <v>173040</v>
      </c>
      <c r="AK9" s="58" t="n">
        <v>432600</v>
      </c>
      <c r="AL9" s="58" t="n">
        <v>519120</v>
      </c>
      <c r="AM9" s="57" t="n">
        <f aca="false">SUM(D9:AL9)</f>
        <v>10871910</v>
      </c>
      <c r="AN9" s="86" t="n">
        <v>346080</v>
      </c>
      <c r="AO9" s="86" t="n">
        <v>234900</v>
      </c>
      <c r="AP9" s="57" t="n">
        <f aca="false">SUM(AM9:AO9)</f>
        <v>11452890</v>
      </c>
      <c r="AQ9" s="54"/>
    </row>
    <row r="10" customFormat="false" ht="15.6" hidden="false" customHeight="false" outlineLevel="0" collapsed="false">
      <c r="A10" s="61" t="s">
        <v>104</v>
      </c>
      <c r="B10" s="45"/>
      <c r="C10" s="62" t="n">
        <v>212</v>
      </c>
      <c r="D10" s="63" t="n">
        <v>0</v>
      </c>
      <c r="E10" s="63" t="n">
        <v>0</v>
      </c>
      <c r="F10" s="63" t="n">
        <v>0</v>
      </c>
      <c r="G10" s="63" t="n">
        <v>600</v>
      </c>
      <c r="H10" s="63" t="n">
        <v>0</v>
      </c>
      <c r="I10" s="64" t="n">
        <v>0</v>
      </c>
      <c r="J10" s="63" t="n">
        <v>0</v>
      </c>
      <c r="K10" s="63" t="n">
        <v>600</v>
      </c>
      <c r="L10" s="63" t="n">
        <v>0</v>
      </c>
      <c r="M10" s="63" t="n">
        <v>0</v>
      </c>
      <c r="N10" s="63" t="n">
        <v>0</v>
      </c>
      <c r="O10" s="63" t="n">
        <v>0</v>
      </c>
      <c r="P10" s="63" t="n">
        <v>0</v>
      </c>
      <c r="Q10" s="63" t="n">
        <v>0</v>
      </c>
      <c r="R10" s="63" t="n">
        <v>0</v>
      </c>
      <c r="S10" s="63" t="n">
        <v>0</v>
      </c>
      <c r="T10" s="63" t="n">
        <v>0</v>
      </c>
      <c r="U10" s="63" t="n">
        <v>0</v>
      </c>
      <c r="V10" s="63" t="n">
        <v>0</v>
      </c>
      <c r="W10" s="63" t="n">
        <v>0</v>
      </c>
      <c r="X10" s="63" t="n">
        <v>600</v>
      </c>
      <c r="Y10" s="63" t="n">
        <v>0</v>
      </c>
      <c r="Z10" s="63" t="n">
        <v>0</v>
      </c>
      <c r="AA10" s="63" t="n">
        <v>0</v>
      </c>
      <c r="AB10" s="63" t="n">
        <v>0</v>
      </c>
      <c r="AC10" s="63" t="n">
        <v>0</v>
      </c>
      <c r="AD10" s="63" t="n">
        <v>0</v>
      </c>
      <c r="AE10" s="63" t="n">
        <v>0</v>
      </c>
      <c r="AF10" s="63" t="n">
        <v>0</v>
      </c>
      <c r="AG10" s="63" t="n">
        <v>600</v>
      </c>
      <c r="AH10" s="63" t="n">
        <v>0</v>
      </c>
      <c r="AI10" s="63" t="n">
        <v>0</v>
      </c>
      <c r="AJ10" s="63" t="n">
        <v>600</v>
      </c>
      <c r="AK10" s="63" t="n">
        <v>0</v>
      </c>
      <c r="AL10" s="63" t="n">
        <v>0</v>
      </c>
      <c r="AM10" s="65" t="n">
        <f aca="false">SUM(D10:AL10)</f>
        <v>3000</v>
      </c>
      <c r="AN10" s="87" t="n">
        <v>0</v>
      </c>
      <c r="AO10" s="87" t="n">
        <v>0</v>
      </c>
      <c r="AP10" s="65" t="n">
        <f aca="false">SUM(AM10:AO10)</f>
        <v>3000</v>
      </c>
      <c r="AQ10" s="54"/>
    </row>
    <row r="11" customFormat="false" ht="26.4" hidden="false" customHeight="true" outlineLevel="0" collapsed="false">
      <c r="A11" s="55" t="s">
        <v>105</v>
      </c>
      <c r="B11" s="46" t="n">
        <v>119</v>
      </c>
      <c r="C11" s="56" t="n">
        <v>213</v>
      </c>
      <c r="D11" s="57" t="n">
        <v>156774</v>
      </c>
      <c r="E11" s="58" t="n">
        <v>52258</v>
      </c>
      <c r="F11" s="58" t="n">
        <v>52258</v>
      </c>
      <c r="G11" s="58" t="n">
        <v>156774</v>
      </c>
      <c r="H11" s="58" t="n">
        <v>52258</v>
      </c>
      <c r="I11" s="59" t="n">
        <v>68903</v>
      </c>
      <c r="J11" s="58" t="n">
        <v>78387</v>
      </c>
      <c r="K11" s="58" t="n">
        <v>329226</v>
      </c>
      <c r="L11" s="58" t="n">
        <v>52258</v>
      </c>
      <c r="M11" s="58" t="n">
        <v>367394</v>
      </c>
      <c r="N11" s="58" t="n">
        <v>52258</v>
      </c>
      <c r="O11" s="58" t="n">
        <v>52258</v>
      </c>
      <c r="P11" s="58" t="n">
        <v>130645</v>
      </c>
      <c r="Q11" s="58" t="n">
        <v>56266</v>
      </c>
      <c r="R11" s="58" t="n">
        <v>205236</v>
      </c>
      <c r="S11" s="58" t="n">
        <v>182903</v>
      </c>
      <c r="T11" s="58" t="n">
        <v>52258</v>
      </c>
      <c r="U11" s="58" t="n">
        <v>62710</v>
      </c>
      <c r="V11" s="58" t="n">
        <v>52258</v>
      </c>
      <c r="W11" s="58" t="n">
        <v>20903</v>
      </c>
      <c r="X11" s="58" t="n">
        <v>78387</v>
      </c>
      <c r="Y11" s="58" t="n">
        <v>0</v>
      </c>
      <c r="Z11" s="58" t="n">
        <v>52258</v>
      </c>
      <c r="AA11" s="58" t="n">
        <v>52258</v>
      </c>
      <c r="AB11" s="58" t="n">
        <v>52258</v>
      </c>
      <c r="AC11" s="58" t="n">
        <v>10872</v>
      </c>
      <c r="AD11" s="58" t="n">
        <v>52258</v>
      </c>
      <c r="AE11" s="58" t="n">
        <v>52258</v>
      </c>
      <c r="AF11" s="58" t="n">
        <v>52802</v>
      </c>
      <c r="AG11" s="58" t="n">
        <v>130645</v>
      </c>
      <c r="AH11" s="58" t="n">
        <v>104516</v>
      </c>
      <c r="AI11" s="58" t="n">
        <v>70940</v>
      </c>
      <c r="AJ11" s="58" t="n">
        <v>52258</v>
      </c>
      <c r="AK11" s="58" t="n">
        <v>130645</v>
      </c>
      <c r="AL11" s="58" t="n">
        <v>156774</v>
      </c>
      <c r="AM11" s="57" t="n">
        <f aca="false">SUM(D11:AL11)</f>
        <v>3283314</v>
      </c>
      <c r="AN11" s="86" t="n">
        <v>104516</v>
      </c>
      <c r="AO11" s="86" t="n">
        <v>70940</v>
      </c>
      <c r="AP11" s="57" t="n">
        <f aca="false">SUM(AM11:AO11)</f>
        <v>3458770</v>
      </c>
      <c r="AQ11" s="54"/>
    </row>
    <row r="12" customFormat="false" ht="27.6" hidden="false" customHeight="true" outlineLevel="0" collapsed="false">
      <c r="A12" s="55" t="s">
        <v>106</v>
      </c>
      <c r="B12" s="46"/>
      <c r="C12" s="56" t="n">
        <v>223</v>
      </c>
      <c r="D12" s="57" t="n">
        <f aca="false">SUM(D13:D16)</f>
        <v>3317664</v>
      </c>
      <c r="E12" s="57" t="n">
        <f aca="false">SUM(E13:E16)</f>
        <v>2763824</v>
      </c>
      <c r="F12" s="57" t="n">
        <f aca="false">SUM(F13:F16)</f>
        <v>2301152</v>
      </c>
      <c r="G12" s="57" t="n">
        <f aca="false">SUM(G13:G16)</f>
        <v>745472</v>
      </c>
      <c r="H12" s="57" t="n">
        <f aca="false">SUM(H13:H16)</f>
        <v>2198784</v>
      </c>
      <c r="I12" s="57" t="n">
        <f aca="false">SUM(I13:I16)</f>
        <v>2754640</v>
      </c>
      <c r="J12" s="57" t="n">
        <f aca="false">SUM(J13:J16)</f>
        <v>3109248</v>
      </c>
      <c r="K12" s="57" t="n">
        <f aca="false">SUM(K13:K16)</f>
        <v>5724880</v>
      </c>
      <c r="L12" s="57" t="n">
        <f aca="false">SUM(L13:L16)</f>
        <v>2155328</v>
      </c>
      <c r="M12" s="57" t="n">
        <f aca="false">SUM(M13:M16)</f>
        <v>3217648</v>
      </c>
      <c r="N12" s="57" t="n">
        <f aca="false">SUM(N13:N16)</f>
        <v>4588080</v>
      </c>
      <c r="O12" s="57" t="n">
        <f aca="false">SUM(O13:O16)</f>
        <v>2804592</v>
      </c>
      <c r="P12" s="57" t="n">
        <f aca="false">SUM(P13:P16)</f>
        <v>2165703</v>
      </c>
      <c r="Q12" s="57" t="n">
        <f aca="false">SUM(Q13:Q16)</f>
        <v>1689968</v>
      </c>
      <c r="R12" s="57" t="n">
        <f aca="false">SUM(R13:R16)</f>
        <v>792687</v>
      </c>
      <c r="S12" s="57" t="n">
        <f aca="false">SUM(S13:S16)</f>
        <v>766752</v>
      </c>
      <c r="T12" s="57" t="n">
        <f aca="false">SUM(T13:T16)</f>
        <v>2041872</v>
      </c>
      <c r="U12" s="57" t="n">
        <f aca="false">SUM(U13:U16)</f>
        <v>2927120</v>
      </c>
      <c r="V12" s="57" t="n">
        <f aca="false">SUM(V13:V16)</f>
        <v>1793680</v>
      </c>
      <c r="W12" s="57" t="n">
        <f aca="false">SUM(W13:W16)</f>
        <v>2075239</v>
      </c>
      <c r="X12" s="57" t="n">
        <f aca="false">SUM(X13:X16)</f>
        <v>447464</v>
      </c>
      <c r="Y12" s="57" t="n">
        <f aca="false">SUM(Y13:Y16)</f>
        <v>1389472</v>
      </c>
      <c r="Z12" s="57" t="n">
        <f aca="false">SUM(Z13:Z16)</f>
        <v>3594752</v>
      </c>
      <c r="AA12" s="57" t="n">
        <f aca="false">SUM(AA13:AA16)</f>
        <v>1515248</v>
      </c>
      <c r="AB12" s="57" t="n">
        <f aca="false">SUM(AB13:AB16)</f>
        <v>1311856</v>
      </c>
      <c r="AC12" s="57" t="n">
        <f aca="false">SUM(AC13:AC16)</f>
        <v>0</v>
      </c>
      <c r="AD12" s="57" t="n">
        <f aca="false">SUM(AD13:AD16)</f>
        <v>1730512</v>
      </c>
      <c r="AE12" s="57" t="n">
        <f aca="false">SUM(AE13:AE16)</f>
        <v>7464464</v>
      </c>
      <c r="AF12" s="57" t="n">
        <f aca="false">SUM(AF13:AF16)</f>
        <v>3867472</v>
      </c>
      <c r="AG12" s="57" t="n">
        <f aca="false">SUM(AG13:AG16)</f>
        <v>1492176</v>
      </c>
      <c r="AH12" s="57" t="n">
        <f aca="false">SUM(AH13:AH16)</f>
        <v>353987</v>
      </c>
      <c r="AI12" s="57" t="n">
        <f aca="false">SUM(AI13:AI16)</f>
        <v>3292240</v>
      </c>
      <c r="AJ12" s="57" t="n">
        <f aca="false">SUM(AJ13:AJ16)</f>
        <v>2554160</v>
      </c>
      <c r="AK12" s="57" t="n">
        <f aca="false">SUM(AK13:AK16)</f>
        <v>459648</v>
      </c>
      <c r="AL12" s="57" t="n">
        <f aca="false">SUM(AL13:AL16)</f>
        <v>403088</v>
      </c>
      <c r="AM12" s="57" t="n">
        <f aca="false">SUM(D12:AL12)</f>
        <v>79810872</v>
      </c>
      <c r="AN12" s="60" t="n">
        <f aca="false">SUM(AN13:AN16)</f>
        <v>353987</v>
      </c>
      <c r="AO12" s="60" t="n">
        <f aca="false">SUM(AO13:AO16)</f>
        <v>3292240</v>
      </c>
      <c r="AP12" s="57" t="n">
        <f aca="false">SUM(AM12:AO12)</f>
        <v>83457099</v>
      </c>
      <c r="AQ12" s="54"/>
    </row>
    <row r="13" customFormat="false" ht="26.4" hidden="false" customHeight="false" outlineLevel="0" collapsed="false">
      <c r="A13" s="61" t="s">
        <v>107</v>
      </c>
      <c r="B13" s="45" t="n">
        <v>247</v>
      </c>
      <c r="C13" s="62" t="n">
        <v>223</v>
      </c>
      <c r="D13" s="63" t="n">
        <v>2149952</v>
      </c>
      <c r="E13" s="63" t="n">
        <v>2245936</v>
      </c>
      <c r="F13" s="63" t="n">
        <v>948640</v>
      </c>
      <c r="G13" s="63" t="n">
        <v>0</v>
      </c>
      <c r="H13" s="63" t="n">
        <v>1718192</v>
      </c>
      <c r="I13" s="64" t="n">
        <v>1216990</v>
      </c>
      <c r="J13" s="63" t="n">
        <v>1510208</v>
      </c>
      <c r="K13" s="63" t="n">
        <v>2163280</v>
      </c>
      <c r="L13" s="63" t="n">
        <v>1782140</v>
      </c>
      <c r="M13" s="63" t="n">
        <v>2021152</v>
      </c>
      <c r="N13" s="63" t="n">
        <v>3656912</v>
      </c>
      <c r="O13" s="63" t="n">
        <v>2484608</v>
      </c>
      <c r="P13" s="63" t="n">
        <v>0</v>
      </c>
      <c r="Q13" s="63" t="n">
        <v>766304</v>
      </c>
      <c r="R13" s="63" t="n">
        <v>0</v>
      </c>
      <c r="S13" s="63" t="n">
        <v>0</v>
      </c>
      <c r="T13" s="63" t="n">
        <v>962640</v>
      </c>
      <c r="U13" s="63" t="n">
        <v>1266272</v>
      </c>
      <c r="V13" s="63" t="n">
        <v>1089088</v>
      </c>
      <c r="W13" s="63" t="n">
        <v>1577851</v>
      </c>
      <c r="X13" s="63" t="n">
        <v>0</v>
      </c>
      <c r="Y13" s="63" t="n">
        <v>1254732</v>
      </c>
      <c r="Z13" s="63" t="n">
        <v>2914912</v>
      </c>
      <c r="AA13" s="63" t="n">
        <v>611072</v>
      </c>
      <c r="AB13" s="63" t="n">
        <v>874720</v>
      </c>
      <c r="AC13" s="63" t="n">
        <v>0</v>
      </c>
      <c r="AD13" s="63" t="n">
        <v>835970</v>
      </c>
      <c r="AE13" s="63" t="n">
        <v>6000510</v>
      </c>
      <c r="AF13" s="63" t="n">
        <v>3427870</v>
      </c>
      <c r="AG13" s="63" t="n">
        <v>466146</v>
      </c>
      <c r="AH13" s="63" t="n">
        <v>0</v>
      </c>
      <c r="AI13" s="63" t="n">
        <v>2842560</v>
      </c>
      <c r="AJ13" s="63" t="n">
        <v>1208144</v>
      </c>
      <c r="AK13" s="63" t="n">
        <v>0</v>
      </c>
      <c r="AL13" s="63" t="n">
        <v>0</v>
      </c>
      <c r="AM13" s="65" t="n">
        <f aca="false">SUM(D13:AL13)</f>
        <v>47996801</v>
      </c>
      <c r="AN13" s="87" t="n">
        <v>0</v>
      </c>
      <c r="AO13" s="87" t="n">
        <v>2842560</v>
      </c>
      <c r="AP13" s="65" t="n">
        <f aca="false">SUM(AM13:AO13)</f>
        <v>50839361</v>
      </c>
      <c r="AQ13" s="54"/>
    </row>
    <row r="14" customFormat="false" ht="15.6" hidden="false" customHeight="false" outlineLevel="0" collapsed="false">
      <c r="A14" s="61" t="s">
        <v>108</v>
      </c>
      <c r="B14" s="45" t="n">
        <v>247</v>
      </c>
      <c r="C14" s="62" t="n">
        <v>223</v>
      </c>
      <c r="D14" s="63" t="n">
        <v>0</v>
      </c>
      <c r="E14" s="63" t="n">
        <v>0</v>
      </c>
      <c r="F14" s="63" t="n">
        <v>0</v>
      </c>
      <c r="G14" s="63" t="n">
        <v>0</v>
      </c>
      <c r="H14" s="63" t="n">
        <v>0</v>
      </c>
      <c r="I14" s="64" t="n">
        <v>0</v>
      </c>
      <c r="J14" s="63" t="n">
        <v>0</v>
      </c>
      <c r="K14" s="63" t="n">
        <v>0</v>
      </c>
      <c r="L14" s="63" t="n">
        <v>0</v>
      </c>
      <c r="M14" s="63" t="n">
        <v>0</v>
      </c>
      <c r="N14" s="63" t="n">
        <v>0</v>
      </c>
      <c r="O14" s="63" t="n">
        <v>0</v>
      </c>
      <c r="P14" s="63" t="n">
        <v>1139560</v>
      </c>
      <c r="Q14" s="63" t="n">
        <v>0</v>
      </c>
      <c r="R14" s="63" t="n">
        <v>237840</v>
      </c>
      <c r="S14" s="63" t="n">
        <v>0</v>
      </c>
      <c r="T14" s="63" t="n">
        <v>0</v>
      </c>
      <c r="U14" s="63" t="n">
        <v>0</v>
      </c>
      <c r="V14" s="63" t="n">
        <v>0</v>
      </c>
      <c r="W14" s="63" t="n">
        <v>32250</v>
      </c>
      <c r="X14" s="63" t="n">
        <v>95220</v>
      </c>
      <c r="Y14" s="63" t="n">
        <v>0</v>
      </c>
      <c r="Z14" s="63" t="n">
        <v>0</v>
      </c>
      <c r="AA14" s="63" t="n">
        <v>0</v>
      </c>
      <c r="AB14" s="63" t="n">
        <v>0</v>
      </c>
      <c r="AC14" s="63" t="n">
        <v>0</v>
      </c>
      <c r="AD14" s="63" t="n">
        <v>0</v>
      </c>
      <c r="AE14" s="63" t="n">
        <v>0</v>
      </c>
      <c r="AF14" s="63" t="n">
        <v>0</v>
      </c>
      <c r="AG14" s="63" t="n">
        <v>0</v>
      </c>
      <c r="AH14" s="63" t="n">
        <v>198310</v>
      </c>
      <c r="AI14" s="63" t="n">
        <v>0</v>
      </c>
      <c r="AJ14" s="63" t="n">
        <v>0</v>
      </c>
      <c r="AK14" s="63" t="n">
        <v>0</v>
      </c>
      <c r="AL14" s="63" t="n">
        <v>0</v>
      </c>
      <c r="AM14" s="65" t="n">
        <f aca="false">SUM(D14:AL14)</f>
        <v>1703180</v>
      </c>
      <c r="AN14" s="87" t="n">
        <v>198310</v>
      </c>
      <c r="AO14" s="87" t="n">
        <v>0</v>
      </c>
      <c r="AP14" s="65" t="n">
        <f aca="false">SUM(AM14:AO14)</f>
        <v>1901490</v>
      </c>
      <c r="AQ14" s="54"/>
    </row>
    <row r="15" customFormat="false" ht="26.4" hidden="false" customHeight="false" outlineLevel="0" collapsed="false">
      <c r="A15" s="61" t="s">
        <v>109</v>
      </c>
      <c r="B15" s="45" t="n">
        <v>247</v>
      </c>
      <c r="C15" s="62" t="n">
        <v>223</v>
      </c>
      <c r="D15" s="63" t="n">
        <v>855344</v>
      </c>
      <c r="E15" s="63" t="n">
        <v>438592</v>
      </c>
      <c r="F15" s="63" t="n">
        <v>1042832</v>
      </c>
      <c r="G15" s="63" t="n">
        <v>625410</v>
      </c>
      <c r="H15" s="63" t="n">
        <v>441392</v>
      </c>
      <c r="I15" s="64" t="n">
        <v>1244770</v>
      </c>
      <c r="J15" s="63" t="n">
        <v>1245570</v>
      </c>
      <c r="K15" s="63" t="n">
        <v>2704350</v>
      </c>
      <c r="L15" s="63" t="n">
        <v>172260</v>
      </c>
      <c r="M15" s="63" t="n">
        <v>838320</v>
      </c>
      <c r="N15" s="63" t="n">
        <v>804270</v>
      </c>
      <c r="O15" s="63" t="n">
        <v>210000</v>
      </c>
      <c r="P15" s="63" t="n">
        <v>879090</v>
      </c>
      <c r="Q15" s="63" t="n">
        <v>523490</v>
      </c>
      <c r="R15" s="63" t="n">
        <v>513300</v>
      </c>
      <c r="S15" s="63" t="n">
        <v>622940</v>
      </c>
      <c r="T15" s="63" t="n">
        <v>908100</v>
      </c>
      <c r="U15" s="63" t="n">
        <v>1287660</v>
      </c>
      <c r="V15" s="63" t="n">
        <v>685780</v>
      </c>
      <c r="W15" s="63" t="n">
        <v>393010</v>
      </c>
      <c r="X15" s="63" t="n">
        <v>300380</v>
      </c>
      <c r="Y15" s="63" t="n">
        <v>117940</v>
      </c>
      <c r="Z15" s="63" t="n">
        <v>642770</v>
      </c>
      <c r="AA15" s="63" t="n">
        <v>765740</v>
      </c>
      <c r="AB15" s="63" t="n">
        <v>340256</v>
      </c>
      <c r="AC15" s="63" t="n">
        <v>0</v>
      </c>
      <c r="AD15" s="63" t="n">
        <v>705710</v>
      </c>
      <c r="AE15" s="63" t="n">
        <v>1272210</v>
      </c>
      <c r="AF15" s="63" t="n">
        <v>366690</v>
      </c>
      <c r="AG15" s="63" t="n">
        <v>982460</v>
      </c>
      <c r="AH15" s="63" t="n">
        <v>155677</v>
      </c>
      <c r="AI15" s="63" t="n">
        <v>433220</v>
      </c>
      <c r="AJ15" s="63" t="n">
        <v>1271090</v>
      </c>
      <c r="AK15" s="63" t="n">
        <v>303630</v>
      </c>
      <c r="AL15" s="63" t="n">
        <v>343390</v>
      </c>
      <c r="AM15" s="65" t="n">
        <f aca="false">SUM(D15:AL15)</f>
        <v>24437643</v>
      </c>
      <c r="AN15" s="87" t="n">
        <v>155677</v>
      </c>
      <c r="AO15" s="87" t="n">
        <v>433220</v>
      </c>
      <c r="AP15" s="65" t="n">
        <f aca="false">SUM(AM15:AO15)</f>
        <v>25026540</v>
      </c>
      <c r="AQ15" s="54"/>
    </row>
    <row r="16" customFormat="false" ht="15.6" hidden="false" customHeight="false" outlineLevel="0" collapsed="false">
      <c r="A16" s="61" t="s">
        <v>110</v>
      </c>
      <c r="B16" s="45" t="n">
        <v>244</v>
      </c>
      <c r="C16" s="62" t="n">
        <v>223</v>
      </c>
      <c r="D16" s="63" t="n">
        <v>312368</v>
      </c>
      <c r="E16" s="63" t="n">
        <v>79296</v>
      </c>
      <c r="F16" s="63" t="n">
        <v>309680</v>
      </c>
      <c r="G16" s="63" t="n">
        <v>120062</v>
      </c>
      <c r="H16" s="63" t="n">
        <v>39200</v>
      </c>
      <c r="I16" s="64" t="n">
        <v>292880</v>
      </c>
      <c r="J16" s="63" t="n">
        <v>353470</v>
      </c>
      <c r="K16" s="63" t="n">
        <v>857250</v>
      </c>
      <c r="L16" s="63" t="n">
        <v>200928</v>
      </c>
      <c r="M16" s="63" t="n">
        <v>358176</v>
      </c>
      <c r="N16" s="63" t="n">
        <v>126898</v>
      </c>
      <c r="O16" s="63" t="n">
        <v>109984</v>
      </c>
      <c r="P16" s="63" t="n">
        <v>147053</v>
      </c>
      <c r="Q16" s="63" t="n">
        <v>400174</v>
      </c>
      <c r="R16" s="63" t="n">
        <v>41547</v>
      </c>
      <c r="S16" s="63" t="n">
        <v>143812</v>
      </c>
      <c r="T16" s="63" t="n">
        <v>171132</v>
      </c>
      <c r="U16" s="63" t="n">
        <v>373188</v>
      </c>
      <c r="V16" s="63" t="n">
        <v>18812</v>
      </c>
      <c r="W16" s="63" t="n">
        <v>72128</v>
      </c>
      <c r="X16" s="63" t="n">
        <v>51864</v>
      </c>
      <c r="Y16" s="63" t="n">
        <v>16800</v>
      </c>
      <c r="Z16" s="63" t="n">
        <v>37070</v>
      </c>
      <c r="AA16" s="63" t="n">
        <v>138436</v>
      </c>
      <c r="AB16" s="63" t="n">
        <v>96880</v>
      </c>
      <c r="AC16" s="63" t="n">
        <v>0</v>
      </c>
      <c r="AD16" s="63" t="n">
        <v>188832</v>
      </c>
      <c r="AE16" s="63" t="n">
        <v>191744</v>
      </c>
      <c r="AF16" s="63" t="n">
        <v>72912</v>
      </c>
      <c r="AG16" s="63" t="n">
        <v>43570</v>
      </c>
      <c r="AH16" s="63" t="n">
        <v>0</v>
      </c>
      <c r="AI16" s="63" t="n">
        <v>16460</v>
      </c>
      <c r="AJ16" s="63" t="n">
        <v>74926</v>
      </c>
      <c r="AK16" s="63" t="n">
        <v>156018</v>
      </c>
      <c r="AL16" s="63" t="n">
        <v>59698</v>
      </c>
      <c r="AM16" s="65" t="n">
        <f aca="false">SUM(D16:AL16)</f>
        <v>5673248</v>
      </c>
      <c r="AN16" s="87" t="n">
        <v>0</v>
      </c>
      <c r="AO16" s="87" t="n">
        <v>16460</v>
      </c>
      <c r="AP16" s="65" t="n">
        <f aca="false">SUM(AM16:AO16)</f>
        <v>5689708</v>
      </c>
      <c r="AQ16" s="54"/>
    </row>
    <row r="17" customFormat="false" ht="26.4" hidden="false" customHeight="false" outlineLevel="0" collapsed="false">
      <c r="A17" s="55" t="s">
        <v>111</v>
      </c>
      <c r="B17" s="46" t="n">
        <v>244</v>
      </c>
      <c r="C17" s="56" t="n">
        <v>225</v>
      </c>
      <c r="D17" s="57" t="n">
        <f aca="false">SUM(D18:D20)</f>
        <v>289374</v>
      </c>
      <c r="E17" s="57" t="n">
        <f aca="false">SUM(E18:E20)</f>
        <v>179010</v>
      </c>
      <c r="F17" s="57" t="n">
        <f aca="false">SUM(F18:F20)</f>
        <v>293555</v>
      </c>
      <c r="G17" s="57" t="n">
        <f aca="false">SUM(G18:G20)</f>
        <v>180619</v>
      </c>
      <c r="H17" s="57" t="n">
        <f aca="false">SUM(H18:H20)</f>
        <v>172925</v>
      </c>
      <c r="I17" s="57" t="n">
        <f aca="false">SUM(I18:I20)</f>
        <v>302847</v>
      </c>
      <c r="J17" s="57" t="n">
        <f aca="false">SUM(J18:J20)</f>
        <v>202915</v>
      </c>
      <c r="K17" s="57" t="n">
        <f aca="false">SUM(K18:K20)</f>
        <v>351167</v>
      </c>
      <c r="L17" s="57" t="n">
        <f aca="false">SUM(L18:L20)</f>
        <v>138106</v>
      </c>
      <c r="M17" s="57" t="n">
        <f aca="false">SUM(M18:M20)</f>
        <v>266382</v>
      </c>
      <c r="N17" s="57" t="n">
        <f aca="false">SUM(N18:N20)</f>
        <v>204644</v>
      </c>
      <c r="O17" s="57" t="n">
        <f aca="false">SUM(O18:O20)</f>
        <v>198777</v>
      </c>
      <c r="P17" s="57" t="n">
        <f aca="false">SUM(P18:P20)</f>
        <v>173519</v>
      </c>
      <c r="Q17" s="57" t="n">
        <f aca="false">SUM(Q18:Q20)</f>
        <v>233668</v>
      </c>
      <c r="R17" s="57" t="n">
        <f aca="false">SUM(R18:R20)</f>
        <v>181629</v>
      </c>
      <c r="S17" s="57" t="n">
        <f aca="false">SUM(S18:S20)</f>
        <v>164355</v>
      </c>
      <c r="T17" s="57" t="n">
        <f aca="false">SUM(T18:T20)</f>
        <v>210776</v>
      </c>
      <c r="U17" s="57" t="n">
        <f aca="false">SUM(U18:U20)</f>
        <v>233396</v>
      </c>
      <c r="V17" s="57" t="n">
        <f aca="false">SUM(V18:V20)</f>
        <v>151327</v>
      </c>
      <c r="W17" s="57" t="n">
        <f aca="false">SUM(W18:W20)</f>
        <v>161569</v>
      </c>
      <c r="X17" s="57" t="n">
        <f aca="false">SUM(X18:X20)</f>
        <v>109318</v>
      </c>
      <c r="Y17" s="57" t="n">
        <f aca="false">SUM(Y18:Y20)</f>
        <v>80745</v>
      </c>
      <c r="Z17" s="57" t="n">
        <f aca="false">SUM(Z18:Z20)</f>
        <v>294238</v>
      </c>
      <c r="AA17" s="57" t="n">
        <f aca="false">SUM(AA18:AA20)</f>
        <v>213587</v>
      </c>
      <c r="AB17" s="57" t="n">
        <f aca="false">SUM(AB18:AB20)</f>
        <v>157818</v>
      </c>
      <c r="AC17" s="57" t="n">
        <f aca="false">SUM(AC18:AC20)</f>
        <v>0</v>
      </c>
      <c r="AD17" s="57" t="n">
        <f aca="false">SUM(AD18:AD20)</f>
        <v>195721</v>
      </c>
      <c r="AE17" s="57" t="n">
        <f aca="false">SUM(AE18:AE20)</f>
        <v>175704</v>
      </c>
      <c r="AF17" s="57" t="n">
        <f aca="false">SUM(AF18:AF20)</f>
        <v>221086</v>
      </c>
      <c r="AG17" s="57" t="n">
        <f aca="false">SUM(AG18:AG20)</f>
        <v>121957</v>
      </c>
      <c r="AH17" s="57" t="n">
        <f aca="false">SUM(AH18:AH20)</f>
        <v>103651</v>
      </c>
      <c r="AI17" s="57" t="n">
        <f aca="false">SUM(AI18:AI20)</f>
        <v>155779</v>
      </c>
      <c r="AJ17" s="57" t="n">
        <f aca="false">SUM(AJ18:AJ20)</f>
        <v>286130</v>
      </c>
      <c r="AK17" s="57" t="n">
        <f aca="false">SUM(AK18:AK20)</f>
        <v>133478</v>
      </c>
      <c r="AL17" s="57" t="n">
        <f aca="false">SUM(AL18:AL20)</f>
        <v>126881</v>
      </c>
      <c r="AM17" s="57" t="n">
        <f aca="false">SUM(D17:AL17)</f>
        <v>6666653</v>
      </c>
      <c r="AN17" s="60" t="n">
        <f aca="false">SUM(AN18:AN20)</f>
        <v>103651</v>
      </c>
      <c r="AO17" s="60" t="n">
        <f aca="false">SUM(AO18:AO20)</f>
        <v>155779</v>
      </c>
      <c r="AP17" s="57" t="n">
        <f aca="false">SUM(AM17:AO17)</f>
        <v>6926083</v>
      </c>
      <c r="AQ17" s="54"/>
    </row>
    <row r="18" customFormat="false" ht="39.6" hidden="false" customHeight="false" outlineLevel="0" collapsed="false">
      <c r="A18" s="68" t="s">
        <v>112</v>
      </c>
      <c r="B18" s="69" t="n">
        <v>244</v>
      </c>
      <c r="C18" s="70" t="n">
        <v>225</v>
      </c>
      <c r="D18" s="65" t="n">
        <v>129937</v>
      </c>
      <c r="E18" s="63" t="n">
        <v>78714</v>
      </c>
      <c r="F18" s="63" t="n">
        <v>144083</v>
      </c>
      <c r="G18" s="63" t="n">
        <v>93427</v>
      </c>
      <c r="H18" s="63" t="n">
        <v>55839</v>
      </c>
      <c r="I18" s="64" t="n">
        <v>168322</v>
      </c>
      <c r="J18" s="63" t="n">
        <v>102177</v>
      </c>
      <c r="K18" s="63" t="n">
        <v>147961</v>
      </c>
      <c r="L18" s="63" t="n">
        <v>44686</v>
      </c>
      <c r="M18" s="63" t="n">
        <v>91687</v>
      </c>
      <c r="N18" s="63" t="n">
        <v>111224</v>
      </c>
      <c r="O18" s="63" t="n">
        <v>91655</v>
      </c>
      <c r="P18" s="63" t="n">
        <v>78853</v>
      </c>
      <c r="Q18" s="63" t="n">
        <v>92176</v>
      </c>
      <c r="R18" s="63" t="n">
        <v>116858</v>
      </c>
      <c r="S18" s="63" t="n">
        <v>85882</v>
      </c>
      <c r="T18" s="63" t="n">
        <v>98672</v>
      </c>
      <c r="U18" s="63" t="n">
        <v>113661</v>
      </c>
      <c r="V18" s="63" t="n">
        <v>70363</v>
      </c>
      <c r="W18" s="63" t="n">
        <v>83096</v>
      </c>
      <c r="X18" s="63" t="n">
        <v>43301</v>
      </c>
      <c r="Y18" s="63" t="n">
        <v>33412</v>
      </c>
      <c r="Z18" s="63" t="n">
        <v>194590</v>
      </c>
      <c r="AA18" s="63" t="n">
        <v>105220</v>
      </c>
      <c r="AB18" s="63" t="n">
        <v>70626</v>
      </c>
      <c r="AC18" s="63" t="n">
        <v>0</v>
      </c>
      <c r="AD18" s="63" t="n">
        <v>102301</v>
      </c>
      <c r="AE18" s="63" t="n">
        <v>73565</v>
      </c>
      <c r="AF18" s="63" t="n">
        <v>104000</v>
      </c>
      <c r="AG18" s="63" t="n">
        <v>22309</v>
      </c>
      <c r="AH18" s="63" t="n">
        <v>51336</v>
      </c>
      <c r="AI18" s="63" t="n">
        <v>56131</v>
      </c>
      <c r="AJ18" s="63" t="n">
        <v>186482</v>
      </c>
      <c r="AK18" s="63" t="n">
        <v>59988</v>
      </c>
      <c r="AL18" s="63" t="n">
        <v>54636</v>
      </c>
      <c r="AM18" s="65" t="n">
        <f aca="false">SUM(D18:AL18)</f>
        <v>3157170</v>
      </c>
      <c r="AN18" s="87" t="n">
        <v>51336</v>
      </c>
      <c r="AO18" s="87" t="n">
        <v>56131</v>
      </c>
      <c r="AP18" s="65" t="n">
        <f aca="false">SUM(AM18:AO18)</f>
        <v>3264637</v>
      </c>
      <c r="AQ18" s="54"/>
    </row>
    <row r="19" customFormat="false" ht="39.6" hidden="false" customHeight="false" outlineLevel="0" collapsed="false">
      <c r="A19" s="68" t="s">
        <v>113</v>
      </c>
      <c r="B19" s="69" t="n">
        <v>244</v>
      </c>
      <c r="C19" s="70" t="n">
        <v>225</v>
      </c>
      <c r="D19" s="65" t="n">
        <v>84701</v>
      </c>
      <c r="E19" s="63" t="n">
        <v>81612</v>
      </c>
      <c r="F19" s="63" t="n">
        <v>149472</v>
      </c>
      <c r="G19" s="63" t="n">
        <v>87192</v>
      </c>
      <c r="H19" s="63" t="n">
        <v>98402</v>
      </c>
      <c r="I19" s="63" t="n">
        <v>97157</v>
      </c>
      <c r="J19" s="63" t="n">
        <v>74736</v>
      </c>
      <c r="K19" s="63" t="n">
        <v>175630</v>
      </c>
      <c r="L19" s="63" t="n">
        <v>74736</v>
      </c>
      <c r="M19" s="63" t="n">
        <v>156011</v>
      </c>
      <c r="N19" s="63" t="n">
        <v>74736</v>
      </c>
      <c r="O19" s="63" t="n">
        <v>51070</v>
      </c>
      <c r="P19" s="63" t="n">
        <v>94666</v>
      </c>
      <c r="Q19" s="63" t="n">
        <v>93420</v>
      </c>
      <c r="R19" s="63" t="n">
        <v>64771</v>
      </c>
      <c r="S19" s="63" t="n">
        <v>78473</v>
      </c>
      <c r="T19" s="63" t="n">
        <v>74736</v>
      </c>
      <c r="U19" s="63" t="n">
        <v>94416</v>
      </c>
      <c r="V19" s="63" t="n">
        <v>80964</v>
      </c>
      <c r="W19" s="63" t="n">
        <v>59789</v>
      </c>
      <c r="X19" s="63" t="n">
        <v>66017</v>
      </c>
      <c r="Y19" s="63" t="n">
        <v>47333</v>
      </c>
      <c r="Z19" s="63" t="n">
        <v>62280</v>
      </c>
      <c r="AA19" s="63" t="n">
        <v>89683</v>
      </c>
      <c r="AB19" s="63" t="n">
        <v>68508</v>
      </c>
      <c r="AC19" s="63" t="n">
        <v>0</v>
      </c>
      <c r="AD19" s="63" t="n">
        <v>74736</v>
      </c>
      <c r="AE19" s="63" t="n">
        <v>83455</v>
      </c>
      <c r="AF19" s="63" t="n">
        <v>79718</v>
      </c>
      <c r="AG19" s="63" t="n">
        <v>80964</v>
      </c>
      <c r="AH19" s="63" t="n">
        <v>52315</v>
      </c>
      <c r="AI19" s="63" t="n">
        <v>80964</v>
      </c>
      <c r="AJ19" s="63" t="n">
        <v>80964</v>
      </c>
      <c r="AK19" s="63" t="n">
        <v>73490</v>
      </c>
      <c r="AL19" s="63" t="n">
        <v>72245</v>
      </c>
      <c r="AM19" s="65" t="n">
        <f aca="false">SUM(D19:AL19)</f>
        <v>2859362</v>
      </c>
      <c r="AN19" s="87" t="n">
        <v>52315</v>
      </c>
      <c r="AO19" s="87" t="n">
        <v>80964</v>
      </c>
      <c r="AP19" s="65" t="n">
        <f aca="false">SUM(AM19:AO19)</f>
        <v>2992641</v>
      </c>
      <c r="AQ19" s="54"/>
    </row>
    <row r="20" customFormat="false" ht="15.6" hidden="false" customHeight="false" outlineLevel="0" collapsed="false">
      <c r="A20" s="68" t="s">
        <v>114</v>
      </c>
      <c r="B20" s="69" t="n">
        <v>244</v>
      </c>
      <c r="C20" s="70" t="n">
        <v>225</v>
      </c>
      <c r="D20" s="65" t="n">
        <v>74736</v>
      </c>
      <c r="E20" s="63" t="n">
        <v>18684</v>
      </c>
      <c r="F20" s="63" t="n">
        <v>0</v>
      </c>
      <c r="G20" s="63" t="n">
        <v>0</v>
      </c>
      <c r="H20" s="63" t="n">
        <v>18684</v>
      </c>
      <c r="I20" s="63" t="n">
        <v>37368</v>
      </c>
      <c r="J20" s="63" t="n">
        <v>26002</v>
      </c>
      <c r="K20" s="63" t="n">
        <v>27576</v>
      </c>
      <c r="L20" s="63" t="n">
        <v>18684</v>
      </c>
      <c r="M20" s="63" t="n">
        <v>18684</v>
      </c>
      <c r="N20" s="63" t="n">
        <v>18684</v>
      </c>
      <c r="O20" s="63" t="n">
        <v>56052</v>
      </c>
      <c r="P20" s="63" t="n">
        <v>0</v>
      </c>
      <c r="Q20" s="63" t="n">
        <v>48072</v>
      </c>
      <c r="R20" s="63" t="n">
        <v>0</v>
      </c>
      <c r="S20" s="63" t="n">
        <v>0</v>
      </c>
      <c r="T20" s="63" t="n">
        <v>37368</v>
      </c>
      <c r="U20" s="63" t="n">
        <v>25319</v>
      </c>
      <c r="V20" s="63" t="n">
        <v>0</v>
      </c>
      <c r="W20" s="63" t="n">
        <v>18684</v>
      </c>
      <c r="X20" s="63" t="n">
        <v>0</v>
      </c>
      <c r="Y20" s="63" t="n">
        <v>0</v>
      </c>
      <c r="Z20" s="63" t="n">
        <v>37368</v>
      </c>
      <c r="AA20" s="63" t="n">
        <v>18684</v>
      </c>
      <c r="AB20" s="63" t="n">
        <v>18684</v>
      </c>
      <c r="AC20" s="63" t="n">
        <v>0</v>
      </c>
      <c r="AD20" s="63" t="n">
        <v>18684</v>
      </c>
      <c r="AE20" s="63" t="n">
        <v>18684</v>
      </c>
      <c r="AF20" s="63" t="n">
        <v>37368</v>
      </c>
      <c r="AG20" s="63" t="n">
        <v>18684</v>
      </c>
      <c r="AH20" s="63" t="n">
        <v>0</v>
      </c>
      <c r="AI20" s="63" t="n">
        <v>18684</v>
      </c>
      <c r="AJ20" s="63" t="n">
        <v>18684</v>
      </c>
      <c r="AK20" s="63" t="n">
        <v>0</v>
      </c>
      <c r="AL20" s="63" t="n">
        <v>0</v>
      </c>
      <c r="AM20" s="65" t="n">
        <f aca="false">SUM(D20:AL20)</f>
        <v>650121</v>
      </c>
      <c r="AN20" s="87" t="n">
        <v>0</v>
      </c>
      <c r="AO20" s="87" t="n">
        <v>18684</v>
      </c>
      <c r="AP20" s="65" t="n">
        <f aca="false">SUM(AM20:AO20)</f>
        <v>668805</v>
      </c>
      <c r="AQ20" s="54"/>
    </row>
    <row r="21" customFormat="false" ht="15.6" hidden="false" customHeight="false" outlineLevel="0" collapsed="false">
      <c r="A21" s="55" t="s">
        <v>115</v>
      </c>
      <c r="B21" s="46" t="n">
        <v>244</v>
      </c>
      <c r="C21" s="56" t="n">
        <v>226</v>
      </c>
      <c r="D21" s="57" t="n">
        <f aca="false">SUM(D22:D23)</f>
        <v>842665</v>
      </c>
      <c r="E21" s="57" t="n">
        <f aca="false">SUM(E22:E23)</f>
        <v>764815</v>
      </c>
      <c r="F21" s="57" t="n">
        <f aca="false">SUM(F22:F23)</f>
        <v>1529631</v>
      </c>
      <c r="G21" s="57" t="n">
        <f aca="false">SUM(G22:G23)</f>
        <v>764815</v>
      </c>
      <c r="H21" s="57" t="n">
        <f aca="false">SUM(H22:H23)</f>
        <v>764815</v>
      </c>
      <c r="I21" s="57" t="n">
        <f aca="false">SUM(I22:I23)</f>
        <v>842665</v>
      </c>
      <c r="J21" s="57" t="n">
        <f aca="false">SUM(J22:J23)</f>
        <v>842665</v>
      </c>
      <c r="K21" s="57" t="n">
        <f aca="false">SUM(K22:K23)</f>
        <v>842665</v>
      </c>
      <c r="L21" s="57" t="n">
        <f aca="false">SUM(L22:L23)</f>
        <v>764815</v>
      </c>
      <c r="M21" s="57" t="n">
        <f aca="false">SUM(M22:M23)</f>
        <v>842665</v>
      </c>
      <c r="N21" s="57" t="n">
        <f aca="false">SUM(N22:N23)</f>
        <v>764815</v>
      </c>
      <c r="O21" s="57" t="n">
        <f aca="false">SUM(O22:O23)</f>
        <v>764815</v>
      </c>
      <c r="P21" s="57" t="n">
        <f aca="false">SUM(P22:P23)</f>
        <v>764815</v>
      </c>
      <c r="Q21" s="57" t="n">
        <f aca="false">SUM(Q22:Q23)</f>
        <v>842665</v>
      </c>
      <c r="R21" s="57" t="n">
        <f aca="false">SUM(R22:R23)</f>
        <v>764815</v>
      </c>
      <c r="S21" s="57" t="n">
        <f aca="false">SUM(S22:S23)</f>
        <v>764815</v>
      </c>
      <c r="T21" s="57" t="n">
        <f aca="false">SUM(T22:T23)</f>
        <v>842665</v>
      </c>
      <c r="U21" s="57" t="n">
        <f aca="false">SUM(U22:U23)</f>
        <v>842665</v>
      </c>
      <c r="V21" s="57" t="n">
        <f aca="false">SUM(V22:V23)</f>
        <v>764815</v>
      </c>
      <c r="W21" s="57" t="n">
        <f aca="false">SUM(W22:W23)</f>
        <v>764815</v>
      </c>
      <c r="X21" s="57" t="n">
        <f aca="false">SUM(X22:X23)</f>
        <v>764815</v>
      </c>
      <c r="Y21" s="57" t="n">
        <f aca="false">SUM(Y22:Y23)</f>
        <v>764815</v>
      </c>
      <c r="Z21" s="57" t="n">
        <f aca="false">SUM(Z22:Z23)</f>
        <v>842665</v>
      </c>
      <c r="AA21" s="57" t="n">
        <f aca="false">SUM(AA22:AA23)</f>
        <v>1667875</v>
      </c>
      <c r="AB21" s="57" t="n">
        <f aca="false">SUM(AB22:AB23)</f>
        <v>764815</v>
      </c>
      <c r="AC21" s="57" t="n">
        <f aca="false">SUM(AC22:AC23)</f>
        <v>0</v>
      </c>
      <c r="AD21" s="57" t="n">
        <f aca="false">SUM(AD22:AD23)</f>
        <v>842665</v>
      </c>
      <c r="AE21" s="57" t="n">
        <f aca="false">SUM(AE22:AE23)</f>
        <v>764815</v>
      </c>
      <c r="AF21" s="57" t="n">
        <f aca="false">SUM(AF22:AF23)</f>
        <v>842665</v>
      </c>
      <c r="AG21" s="57" t="n">
        <f aca="false">SUM(AG22:AG23)</f>
        <v>764815</v>
      </c>
      <c r="AH21" s="57" t="n">
        <f aca="false">SUM(AH22:AH23)</f>
        <v>764815</v>
      </c>
      <c r="AI21" s="57" t="n">
        <f aca="false">SUM(AI22:AI23)</f>
        <v>764815</v>
      </c>
      <c r="AJ21" s="57" t="n">
        <f aca="false">SUM(AJ22:AJ23)</f>
        <v>764815</v>
      </c>
      <c r="AK21" s="57" t="n">
        <f aca="false">SUM(AK22:AK23)</f>
        <v>764815</v>
      </c>
      <c r="AL21" s="57" t="n">
        <f aca="false">SUM(AL22:AL23)</f>
        <v>764815</v>
      </c>
      <c r="AM21" s="57" t="n">
        <f aca="false">SUM(D21:AL21)</f>
        <v>28527936</v>
      </c>
      <c r="AN21" s="60" t="n">
        <f aca="false">SUM(AN22:AN23)</f>
        <v>764815</v>
      </c>
      <c r="AO21" s="60" t="n">
        <f aca="false">SUM(AO22:AO23)</f>
        <v>764815</v>
      </c>
      <c r="AP21" s="57" t="n">
        <f aca="false">SUM(AM21:AO21)</f>
        <v>30057566</v>
      </c>
      <c r="AQ21" s="54"/>
    </row>
    <row r="22" s="33" customFormat="true" ht="15.6" hidden="false" customHeight="false" outlineLevel="0" collapsed="false">
      <c r="A22" s="68" t="s">
        <v>116</v>
      </c>
      <c r="B22" s="69" t="n">
        <v>244</v>
      </c>
      <c r="C22" s="70" t="n">
        <v>226</v>
      </c>
      <c r="D22" s="65" t="n">
        <v>825210</v>
      </c>
      <c r="E22" s="65" t="n">
        <v>747360</v>
      </c>
      <c r="F22" s="65" t="n">
        <v>1494720</v>
      </c>
      <c r="G22" s="65" t="n">
        <v>747360</v>
      </c>
      <c r="H22" s="65" t="n">
        <v>747360</v>
      </c>
      <c r="I22" s="65" t="n">
        <v>825210</v>
      </c>
      <c r="J22" s="65" t="n">
        <v>825210</v>
      </c>
      <c r="K22" s="65" t="n">
        <v>825210</v>
      </c>
      <c r="L22" s="65" t="n">
        <v>747360</v>
      </c>
      <c r="M22" s="65" t="n">
        <v>825210</v>
      </c>
      <c r="N22" s="65" t="n">
        <v>747360</v>
      </c>
      <c r="O22" s="65" t="n">
        <v>747360</v>
      </c>
      <c r="P22" s="65" t="n">
        <v>747360</v>
      </c>
      <c r="Q22" s="65" t="n">
        <v>825210</v>
      </c>
      <c r="R22" s="65" t="n">
        <v>747360</v>
      </c>
      <c r="S22" s="65" t="n">
        <v>747360</v>
      </c>
      <c r="T22" s="65" t="n">
        <v>825210</v>
      </c>
      <c r="U22" s="65" t="n">
        <v>825210</v>
      </c>
      <c r="V22" s="65" t="n">
        <v>747360</v>
      </c>
      <c r="W22" s="65" t="n">
        <v>747360</v>
      </c>
      <c r="X22" s="65" t="n">
        <v>747360</v>
      </c>
      <c r="Y22" s="65" t="n">
        <v>747360</v>
      </c>
      <c r="Z22" s="65" t="n">
        <v>825210</v>
      </c>
      <c r="AA22" s="65" t="n">
        <v>1650420</v>
      </c>
      <c r="AB22" s="65" t="n">
        <v>747360</v>
      </c>
      <c r="AC22" s="65" t="n">
        <v>0</v>
      </c>
      <c r="AD22" s="65" t="n">
        <v>825210</v>
      </c>
      <c r="AE22" s="65" t="n">
        <v>747360</v>
      </c>
      <c r="AF22" s="65" t="n">
        <v>825210</v>
      </c>
      <c r="AG22" s="65" t="n">
        <v>747360</v>
      </c>
      <c r="AH22" s="65" t="n">
        <v>747360</v>
      </c>
      <c r="AI22" s="65" t="n">
        <v>747360</v>
      </c>
      <c r="AJ22" s="65" t="n">
        <v>747360</v>
      </c>
      <c r="AK22" s="65" t="n">
        <v>747360</v>
      </c>
      <c r="AL22" s="65" t="n">
        <v>747360</v>
      </c>
      <c r="AM22" s="65" t="n">
        <f aca="false">SUM(D22:AL22)</f>
        <v>27917010</v>
      </c>
      <c r="AN22" s="66" t="n">
        <v>747360</v>
      </c>
      <c r="AO22" s="66" t="n">
        <v>747360</v>
      </c>
      <c r="AP22" s="65" t="n">
        <f aca="false">SUM(AM22:AO22)</f>
        <v>29411730</v>
      </c>
      <c r="AQ22" s="71"/>
    </row>
    <row r="23" s="33" customFormat="true" ht="15.6" hidden="false" customHeight="false" outlineLevel="0" collapsed="false">
      <c r="A23" s="68" t="s">
        <v>115</v>
      </c>
      <c r="B23" s="69" t="n">
        <v>244</v>
      </c>
      <c r="C23" s="70" t="n">
        <v>226</v>
      </c>
      <c r="D23" s="65" t="n">
        <v>17455</v>
      </c>
      <c r="E23" s="65" t="n">
        <v>17455</v>
      </c>
      <c r="F23" s="65" t="n">
        <v>34911</v>
      </c>
      <c r="G23" s="65" t="n">
        <v>17455</v>
      </c>
      <c r="H23" s="65" t="n">
        <v>17455</v>
      </c>
      <c r="I23" s="65" t="n">
        <v>17455</v>
      </c>
      <c r="J23" s="65" t="n">
        <v>17455</v>
      </c>
      <c r="K23" s="65" t="n">
        <v>17455</v>
      </c>
      <c r="L23" s="65" t="n">
        <v>17455</v>
      </c>
      <c r="M23" s="65" t="n">
        <v>17455</v>
      </c>
      <c r="N23" s="65" t="n">
        <v>17455</v>
      </c>
      <c r="O23" s="65" t="n">
        <v>17455</v>
      </c>
      <c r="P23" s="65" t="n">
        <v>17455</v>
      </c>
      <c r="Q23" s="65" t="n">
        <v>17455</v>
      </c>
      <c r="R23" s="65" t="n">
        <v>17455</v>
      </c>
      <c r="S23" s="65" t="n">
        <v>17455</v>
      </c>
      <c r="T23" s="65" t="n">
        <v>17455</v>
      </c>
      <c r="U23" s="65" t="n">
        <v>17455</v>
      </c>
      <c r="V23" s="65" t="n">
        <v>17455</v>
      </c>
      <c r="W23" s="65" t="n">
        <v>17455</v>
      </c>
      <c r="X23" s="65" t="n">
        <v>17455</v>
      </c>
      <c r="Y23" s="65" t="n">
        <v>17455</v>
      </c>
      <c r="Z23" s="65" t="n">
        <v>17455</v>
      </c>
      <c r="AA23" s="65" t="n">
        <v>17455</v>
      </c>
      <c r="AB23" s="65" t="n">
        <v>17455</v>
      </c>
      <c r="AC23" s="65" t="n">
        <v>0</v>
      </c>
      <c r="AD23" s="65" t="n">
        <v>17455</v>
      </c>
      <c r="AE23" s="65" t="n">
        <v>17455</v>
      </c>
      <c r="AF23" s="65" t="n">
        <v>17455</v>
      </c>
      <c r="AG23" s="65" t="n">
        <v>17455</v>
      </c>
      <c r="AH23" s="65" t="n">
        <v>17455</v>
      </c>
      <c r="AI23" s="65" t="n">
        <v>17455</v>
      </c>
      <c r="AJ23" s="65" t="n">
        <v>17455</v>
      </c>
      <c r="AK23" s="65" t="n">
        <v>17455</v>
      </c>
      <c r="AL23" s="65" t="n">
        <v>17455</v>
      </c>
      <c r="AM23" s="65" t="n">
        <f aca="false">SUM(D23:AL23)</f>
        <v>610926</v>
      </c>
      <c r="AN23" s="66" t="n">
        <v>17455</v>
      </c>
      <c r="AO23" s="66" t="n">
        <v>17455</v>
      </c>
      <c r="AP23" s="65" t="n">
        <f aca="false">SUM(AM23:AO23)</f>
        <v>645836</v>
      </c>
      <c r="AQ23" s="71"/>
    </row>
    <row r="24" customFormat="false" ht="26.4" hidden="false" customHeight="false" outlineLevel="0" collapsed="false">
      <c r="A24" s="55" t="s">
        <v>117</v>
      </c>
      <c r="B24" s="46" t="n">
        <v>850</v>
      </c>
      <c r="C24" s="56" t="n">
        <v>290</v>
      </c>
      <c r="D24" s="72" t="n">
        <f aca="false">SUM(D25:D27)</f>
        <v>466523</v>
      </c>
      <c r="E24" s="72" t="n">
        <f aca="false">SUM(E25:E27)</f>
        <v>143834</v>
      </c>
      <c r="F24" s="72" t="n">
        <f aca="false">SUM(F25:F27)</f>
        <v>706000</v>
      </c>
      <c r="G24" s="72" t="n">
        <f aca="false">SUM(G25:G27)</f>
        <v>31052</v>
      </c>
      <c r="H24" s="72" t="n">
        <f aca="false">SUM(H25:H27)</f>
        <v>142612</v>
      </c>
      <c r="I24" s="72" t="n">
        <f aca="false">SUM(I25:I27)</f>
        <v>525336</v>
      </c>
      <c r="J24" s="72" t="n">
        <f aca="false">SUM(J25:J27)</f>
        <v>236786</v>
      </c>
      <c r="K24" s="72" t="n">
        <f aca="false">SUM(K25:K27)</f>
        <v>1313528</v>
      </c>
      <c r="L24" s="72" t="n">
        <f aca="false">SUM(L25:L27)</f>
        <v>47602</v>
      </c>
      <c r="M24" s="72" t="n">
        <f aca="false">SUM(M25:M27)</f>
        <v>78475</v>
      </c>
      <c r="N24" s="72" t="n">
        <f aca="false">SUM(N25:N27)</f>
        <v>64780</v>
      </c>
      <c r="O24" s="72" t="n">
        <f aca="false">SUM(O25:O27)</f>
        <v>53612</v>
      </c>
      <c r="P24" s="72" t="n">
        <f aca="false">SUM(P25:P27)</f>
        <v>1161113</v>
      </c>
      <c r="Q24" s="72" t="n">
        <f aca="false">SUM(Q25:Q27)</f>
        <v>116416</v>
      </c>
      <c r="R24" s="72" t="n">
        <f aca="false">SUM(R25:R27)</f>
        <v>26636</v>
      </c>
      <c r="S24" s="72" t="n">
        <f aca="false">SUM(S25:S27)</f>
        <v>367588</v>
      </c>
      <c r="T24" s="72" t="n">
        <f aca="false">SUM(T25:T27)</f>
        <v>121004</v>
      </c>
      <c r="U24" s="72" t="n">
        <f aca="false">SUM(U25:U27)</f>
        <v>503888</v>
      </c>
      <c r="V24" s="72" t="n">
        <f aca="false">SUM(V25:V27)</f>
        <v>14154</v>
      </c>
      <c r="W24" s="72" t="n">
        <f aca="false">SUM(W25:W27)</f>
        <v>29910</v>
      </c>
      <c r="X24" s="72" t="n">
        <f aca="false">SUM(X25:X27)</f>
        <v>58124</v>
      </c>
      <c r="Y24" s="72" t="n">
        <f aca="false">SUM(Y25:Y27)</f>
        <v>19870</v>
      </c>
      <c r="Z24" s="72" t="n">
        <f aca="false">SUM(Z25:Z27)</f>
        <v>27147</v>
      </c>
      <c r="AA24" s="72" t="n">
        <f aca="false">SUM(AA25:AA27)</f>
        <v>106021</v>
      </c>
      <c r="AB24" s="72" t="n">
        <f aca="false">SUM(AB25:AB27)</f>
        <v>13427</v>
      </c>
      <c r="AC24" s="72" t="n">
        <f aca="false">SUM(AC25:AC27)</f>
        <v>0</v>
      </c>
      <c r="AD24" s="72" t="n">
        <f aca="false">SUM(AD25:AD27)</f>
        <v>5646</v>
      </c>
      <c r="AE24" s="72" t="n">
        <f aca="false">SUM(AE25:AE27)</f>
        <v>49188</v>
      </c>
      <c r="AF24" s="72" t="n">
        <f aca="false">SUM(AF25:AF27)</f>
        <v>44655</v>
      </c>
      <c r="AG24" s="72" t="n">
        <f aca="false">SUM(AG25:AG27)</f>
        <v>1389910</v>
      </c>
      <c r="AH24" s="72" t="n">
        <f aca="false">SUM(AH25:AH27)</f>
        <v>15600</v>
      </c>
      <c r="AI24" s="72" t="n">
        <f aca="false">SUM(AI25:AI27)</f>
        <v>105001</v>
      </c>
      <c r="AJ24" s="72" t="n">
        <f aca="false">SUM(AJ25:AJ27)</f>
        <v>339020</v>
      </c>
      <c r="AK24" s="72" t="n">
        <f aca="false">SUM(AK25:AK27)</f>
        <v>9666</v>
      </c>
      <c r="AL24" s="72" t="n">
        <f aca="false">SUM(AL25:AL27)</f>
        <v>40532</v>
      </c>
      <c r="AM24" s="57" t="n">
        <f aca="false">SUM(D24:AL24)</f>
        <v>8374656</v>
      </c>
      <c r="AN24" s="73" t="n">
        <f aca="false">SUM(AN25:AN27)</f>
        <v>15600</v>
      </c>
      <c r="AO24" s="73" t="n">
        <f aca="false">SUM(AO25:AO27)</f>
        <v>105001</v>
      </c>
      <c r="AP24" s="57" t="n">
        <f aca="false">SUM(AM24:AO24)</f>
        <v>8495257</v>
      </c>
      <c r="AQ24" s="54"/>
    </row>
    <row r="25" customFormat="false" ht="15.6" hidden="false" customHeight="false" outlineLevel="0" collapsed="false">
      <c r="A25" s="68" t="s">
        <v>118</v>
      </c>
      <c r="B25" s="69" t="n">
        <v>851</v>
      </c>
      <c r="C25" s="70" t="n">
        <v>291</v>
      </c>
      <c r="D25" s="65" t="n">
        <v>245256</v>
      </c>
      <c r="E25" s="65" t="n">
        <v>29544</v>
      </c>
      <c r="F25" s="65" t="n">
        <v>378300</v>
      </c>
      <c r="G25" s="65" t="n">
        <v>8656</v>
      </c>
      <c r="H25" s="65" t="n">
        <v>116680</v>
      </c>
      <c r="I25" s="65" t="n">
        <v>203536</v>
      </c>
      <c r="J25" s="65" t="n">
        <v>0</v>
      </c>
      <c r="K25" s="65" t="n">
        <v>862728</v>
      </c>
      <c r="L25" s="65" t="n">
        <v>25776</v>
      </c>
      <c r="M25" s="65" t="n">
        <v>75248</v>
      </c>
      <c r="N25" s="65" t="n">
        <v>36508</v>
      </c>
      <c r="O25" s="65" t="n">
        <v>19784</v>
      </c>
      <c r="P25" s="65" t="n">
        <v>1121224</v>
      </c>
      <c r="Q25" s="65" t="n">
        <v>16044</v>
      </c>
      <c r="R25" s="65" t="n">
        <v>0</v>
      </c>
      <c r="S25" s="65" t="n">
        <v>338544</v>
      </c>
      <c r="T25" s="65" t="n">
        <v>121004</v>
      </c>
      <c r="U25" s="65" t="n">
        <v>316020</v>
      </c>
      <c r="V25" s="65" t="n">
        <v>0</v>
      </c>
      <c r="W25" s="65" t="n">
        <v>10784</v>
      </c>
      <c r="X25" s="65" t="n">
        <v>42280</v>
      </c>
      <c r="Y25" s="65" t="n">
        <v>7396</v>
      </c>
      <c r="Z25" s="65" t="n">
        <v>0</v>
      </c>
      <c r="AA25" s="65" t="n">
        <v>14288</v>
      </c>
      <c r="AB25" s="65" t="n">
        <v>0</v>
      </c>
      <c r="AC25" s="65" t="n">
        <v>0</v>
      </c>
      <c r="AD25" s="65" t="n">
        <v>80</v>
      </c>
      <c r="AE25" s="65" t="n">
        <v>14620</v>
      </c>
      <c r="AF25" s="65" t="n">
        <v>17172</v>
      </c>
      <c r="AG25" s="65" t="n">
        <v>1375232</v>
      </c>
      <c r="AH25" s="65" t="n">
        <v>0</v>
      </c>
      <c r="AI25" s="65" t="n">
        <v>83560</v>
      </c>
      <c r="AJ25" s="65" t="n">
        <v>298728</v>
      </c>
      <c r="AK25" s="65" t="n">
        <v>0</v>
      </c>
      <c r="AL25" s="65" t="n">
        <v>148</v>
      </c>
      <c r="AM25" s="65" t="n">
        <f aca="false">SUM(D25:AL25)</f>
        <v>5779140</v>
      </c>
      <c r="AN25" s="66" t="n">
        <v>0</v>
      </c>
      <c r="AO25" s="66" t="n">
        <v>83560</v>
      </c>
      <c r="AP25" s="65" t="n">
        <f aca="false">SUM(AM25:AO25)</f>
        <v>5862700</v>
      </c>
      <c r="AQ25" s="54"/>
    </row>
    <row r="26" customFormat="false" ht="15.6" hidden="false" customHeight="false" outlineLevel="0" collapsed="false">
      <c r="A26" s="68" t="s">
        <v>119</v>
      </c>
      <c r="B26" s="69" t="n">
        <v>851</v>
      </c>
      <c r="C26" s="70" t="n">
        <v>291</v>
      </c>
      <c r="D26" s="65" t="n">
        <v>217868</v>
      </c>
      <c r="E26" s="65" t="n">
        <v>113296</v>
      </c>
      <c r="F26" s="65" t="n">
        <v>321360</v>
      </c>
      <c r="G26" s="65" t="n">
        <v>22396</v>
      </c>
      <c r="H26" s="65" t="n">
        <v>22656</v>
      </c>
      <c r="I26" s="65" t="n">
        <v>315032</v>
      </c>
      <c r="J26" s="65" t="n">
        <v>234572</v>
      </c>
      <c r="K26" s="65" t="n">
        <v>446604</v>
      </c>
      <c r="L26" s="65" t="n">
        <v>17384</v>
      </c>
      <c r="M26" s="65" t="n">
        <v>0</v>
      </c>
      <c r="N26" s="65" t="n">
        <v>24152</v>
      </c>
      <c r="O26" s="65" t="n">
        <v>27640</v>
      </c>
      <c r="P26" s="65" t="n">
        <v>28968</v>
      </c>
      <c r="Q26" s="65" t="n">
        <v>100372</v>
      </c>
      <c r="R26" s="65" t="n">
        <v>21168</v>
      </c>
      <c r="S26" s="65" t="n">
        <v>24964</v>
      </c>
      <c r="T26" s="65" t="n">
        <v>0</v>
      </c>
      <c r="U26" s="65" t="n">
        <v>185256</v>
      </c>
      <c r="V26" s="65" t="n">
        <v>13308</v>
      </c>
      <c r="W26" s="65" t="n">
        <v>13308</v>
      </c>
      <c r="X26" s="65" t="n">
        <v>9656</v>
      </c>
      <c r="Y26" s="65" t="n">
        <v>11732</v>
      </c>
      <c r="Z26" s="65" t="n">
        <v>24668</v>
      </c>
      <c r="AA26" s="65" t="n">
        <v>86268</v>
      </c>
      <c r="AB26" s="65" t="n">
        <v>8912</v>
      </c>
      <c r="AC26" s="65" t="n">
        <v>0</v>
      </c>
      <c r="AD26" s="65" t="n">
        <v>0</v>
      </c>
      <c r="AE26" s="65" t="n">
        <v>27320</v>
      </c>
      <c r="AF26" s="65" t="n">
        <v>27164</v>
      </c>
      <c r="AG26" s="65" t="n">
        <v>13832</v>
      </c>
      <c r="AH26" s="65" t="n">
        <v>11604</v>
      </c>
      <c r="AI26" s="65" t="n">
        <v>13824</v>
      </c>
      <c r="AJ26" s="65" t="n">
        <v>33008</v>
      </c>
      <c r="AK26" s="65" t="n">
        <v>9248</v>
      </c>
      <c r="AL26" s="65" t="n">
        <v>33396</v>
      </c>
      <c r="AM26" s="65" t="n">
        <f aca="false">SUM(D26:AL26)</f>
        <v>2460936</v>
      </c>
      <c r="AN26" s="66" t="n">
        <v>11604</v>
      </c>
      <c r="AO26" s="66" t="n">
        <v>13824</v>
      </c>
      <c r="AP26" s="65" t="n">
        <f aca="false">SUM(AM26:AO26)</f>
        <v>2486364</v>
      </c>
      <c r="AQ26" s="54"/>
    </row>
    <row r="27" customFormat="false" ht="15.6" hidden="false" customHeight="false" outlineLevel="0" collapsed="false">
      <c r="A27" s="68" t="s">
        <v>120</v>
      </c>
      <c r="B27" s="69" t="n">
        <v>853</v>
      </c>
      <c r="C27" s="70" t="n">
        <v>291</v>
      </c>
      <c r="D27" s="65" t="n">
        <v>3399</v>
      </c>
      <c r="E27" s="65" t="n">
        <v>994</v>
      </c>
      <c r="F27" s="65" t="n">
        <v>6340</v>
      </c>
      <c r="G27" s="65" t="n">
        <v>0</v>
      </c>
      <c r="H27" s="65" t="n">
        <v>3276</v>
      </c>
      <c r="I27" s="65" t="n">
        <v>6768</v>
      </c>
      <c r="J27" s="65" t="n">
        <v>2214</v>
      </c>
      <c r="K27" s="65" t="n">
        <v>4196</v>
      </c>
      <c r="L27" s="65" t="n">
        <v>4442</v>
      </c>
      <c r="M27" s="65" t="n">
        <v>3227</v>
      </c>
      <c r="N27" s="65" t="n">
        <v>4120</v>
      </c>
      <c r="O27" s="65" t="n">
        <v>6188</v>
      </c>
      <c r="P27" s="65" t="n">
        <v>10921</v>
      </c>
      <c r="Q27" s="65" t="n">
        <v>0</v>
      </c>
      <c r="R27" s="65" t="n">
        <v>5468</v>
      </c>
      <c r="S27" s="65" t="n">
        <v>4080</v>
      </c>
      <c r="T27" s="65" t="n">
        <v>0</v>
      </c>
      <c r="U27" s="65" t="n">
        <v>2612</v>
      </c>
      <c r="V27" s="65" t="n">
        <v>846</v>
      </c>
      <c r="W27" s="65" t="n">
        <v>5818</v>
      </c>
      <c r="X27" s="65" t="n">
        <v>6188</v>
      </c>
      <c r="Y27" s="65" t="n">
        <v>742</v>
      </c>
      <c r="Z27" s="65" t="n">
        <v>2479</v>
      </c>
      <c r="AA27" s="65" t="n">
        <v>5465</v>
      </c>
      <c r="AB27" s="65" t="n">
        <v>4515</v>
      </c>
      <c r="AC27" s="65" t="n">
        <v>0</v>
      </c>
      <c r="AD27" s="65" t="n">
        <v>5566</v>
      </c>
      <c r="AE27" s="65" t="n">
        <v>7248</v>
      </c>
      <c r="AF27" s="65" t="n">
        <v>319</v>
      </c>
      <c r="AG27" s="65" t="n">
        <v>846</v>
      </c>
      <c r="AH27" s="65" t="n">
        <v>3996</v>
      </c>
      <c r="AI27" s="65" t="n">
        <v>7617</v>
      </c>
      <c r="AJ27" s="65" t="n">
        <v>7284</v>
      </c>
      <c r="AK27" s="65" t="n">
        <v>418</v>
      </c>
      <c r="AL27" s="65" t="n">
        <v>6988</v>
      </c>
      <c r="AM27" s="65" t="n">
        <f aca="false">SUM(D27:AL27)</f>
        <v>134580</v>
      </c>
      <c r="AN27" s="66" t="n">
        <v>3996</v>
      </c>
      <c r="AO27" s="66" t="n">
        <v>7617</v>
      </c>
      <c r="AP27" s="65" t="n">
        <f aca="false">SUM(AM27:AO27)</f>
        <v>146193</v>
      </c>
      <c r="AQ27" s="54"/>
    </row>
    <row r="28" customFormat="false" ht="26.4" hidden="false" customHeight="false" outlineLevel="0" collapsed="false">
      <c r="A28" s="55" t="s">
        <v>121</v>
      </c>
      <c r="B28" s="46" t="n">
        <v>244</v>
      </c>
      <c r="C28" s="56" t="n">
        <v>340</v>
      </c>
      <c r="D28" s="57" t="n">
        <f aca="false">SUM(D29:D30)</f>
        <v>0</v>
      </c>
      <c r="E28" s="57" t="n">
        <f aca="false">SUM(E29:E30)</f>
        <v>0</v>
      </c>
      <c r="F28" s="57" t="n">
        <f aca="false">SUM(F29:F30)</f>
        <v>0</v>
      </c>
      <c r="G28" s="57" t="n">
        <f aca="false">SUM(G29:G30)</f>
        <v>1747431.75</v>
      </c>
      <c r="H28" s="57" t="n">
        <f aca="false">SUM(H29:H30)</f>
        <v>0</v>
      </c>
      <c r="I28" s="57" t="n">
        <f aca="false">SUM(I29:I30)</f>
        <v>0</v>
      </c>
      <c r="J28" s="57" t="n">
        <f aca="false">SUM(J29:J30)</f>
        <v>0</v>
      </c>
      <c r="K28" s="57" t="n">
        <f aca="false">SUM(K29:K30)</f>
        <v>414190</v>
      </c>
      <c r="L28" s="57" t="n">
        <f aca="false">SUM(L29:L30)</f>
        <v>0</v>
      </c>
      <c r="M28" s="57" t="n">
        <f aca="false">SUM(M29:M30)</f>
        <v>1107527</v>
      </c>
      <c r="N28" s="57" t="n">
        <f aca="false">SUM(N29:N30)</f>
        <v>0</v>
      </c>
      <c r="O28" s="57" t="n">
        <f aca="false">SUM(O29:O30)</f>
        <v>0</v>
      </c>
      <c r="P28" s="57" t="n">
        <f aca="false">SUM(P29:P30)</f>
        <v>0</v>
      </c>
      <c r="Q28" s="57" t="n">
        <f aca="false">SUM(Q29:Q30)</f>
        <v>0</v>
      </c>
      <c r="R28" s="57" t="n">
        <f aca="false">SUM(R29:R30)</f>
        <v>0</v>
      </c>
      <c r="S28" s="57" t="n">
        <f aca="false">SUM(S29:S30)</f>
        <v>2977830.75</v>
      </c>
      <c r="T28" s="57" t="n">
        <f aca="false">SUM(T29:T30)</f>
        <v>0</v>
      </c>
      <c r="U28" s="57" t="n">
        <f aca="false">SUM(U29:U30)</f>
        <v>0</v>
      </c>
      <c r="V28" s="57" t="n">
        <f aca="false">SUM(V29:V30)</f>
        <v>0</v>
      </c>
      <c r="W28" s="57" t="n">
        <f aca="false">SUM(W29:W30)</f>
        <v>0</v>
      </c>
      <c r="X28" s="57" t="n">
        <f aca="false">SUM(X29:X30)</f>
        <v>0</v>
      </c>
      <c r="Y28" s="57" t="n">
        <f aca="false">SUM(Y29:Y30)</f>
        <v>0</v>
      </c>
      <c r="Z28" s="57" t="n">
        <f aca="false">SUM(Z29:Z30)</f>
        <v>0</v>
      </c>
      <c r="AA28" s="57" t="n">
        <f aca="false">SUM(AA29:AA30)</f>
        <v>0</v>
      </c>
      <c r="AB28" s="57" t="n">
        <f aca="false">SUM(AB29:AB30)</f>
        <v>0</v>
      </c>
      <c r="AC28" s="57" t="n">
        <f aca="false">SUM(AC29:AC30)</f>
        <v>0</v>
      </c>
      <c r="AD28" s="57" t="n">
        <f aca="false">SUM(AD29:AD30)</f>
        <v>0</v>
      </c>
      <c r="AE28" s="57" t="n">
        <f aca="false">SUM(AE29:AE30)</f>
        <v>0</v>
      </c>
      <c r="AF28" s="57" t="n">
        <f aca="false">SUM(AF29:AF30)</f>
        <v>0</v>
      </c>
      <c r="AG28" s="57" t="n">
        <f aca="false">SUM(AG29:AG30)</f>
        <v>0</v>
      </c>
      <c r="AH28" s="57" t="n">
        <f aca="false">SUM(AH29:AH30)</f>
        <v>0</v>
      </c>
      <c r="AI28" s="57" t="n">
        <f aca="false">SUM(AI29:AI30)</f>
        <v>0</v>
      </c>
      <c r="AJ28" s="57" t="n">
        <f aca="false">SUM(AJ29:AJ30)</f>
        <v>0</v>
      </c>
      <c r="AK28" s="57" t="n">
        <f aca="false">SUM(AK29:AK30)</f>
        <v>1734309.75</v>
      </c>
      <c r="AL28" s="57" t="n">
        <f aca="false">SUM(AL29:AL30)</f>
        <v>2356069.75</v>
      </c>
      <c r="AM28" s="57" t="n">
        <f aca="false">SUM(D28:AL28)</f>
        <v>10337359</v>
      </c>
      <c r="AN28" s="60" t="n">
        <f aca="false">SUM(AN29:AN30)</f>
        <v>0</v>
      </c>
      <c r="AO28" s="60" t="n">
        <f aca="false">SUM(AO29:AO30)</f>
        <v>0</v>
      </c>
      <c r="AP28" s="57" t="n">
        <f aca="false">SUM(AM28:AO28)</f>
        <v>10337359</v>
      </c>
      <c r="AQ28" s="54"/>
    </row>
    <row r="29" customFormat="false" ht="15.6" hidden="false" customHeight="false" outlineLevel="0" collapsed="false">
      <c r="A29" s="74" t="s">
        <v>122</v>
      </c>
      <c r="B29" s="69" t="n">
        <v>244</v>
      </c>
      <c r="C29" s="70" t="n">
        <v>342</v>
      </c>
      <c r="D29" s="65" t="n">
        <v>0</v>
      </c>
      <c r="E29" s="65" t="n">
        <v>0</v>
      </c>
      <c r="F29" s="65" t="n">
        <v>0</v>
      </c>
      <c r="G29" s="65" t="n">
        <v>0</v>
      </c>
      <c r="H29" s="65" t="n">
        <v>0</v>
      </c>
      <c r="I29" s="65" t="n">
        <v>0</v>
      </c>
      <c r="J29" s="65" t="n">
        <v>0</v>
      </c>
      <c r="K29" s="65" t="n">
        <v>414190</v>
      </c>
      <c r="L29" s="65" t="n">
        <v>0</v>
      </c>
      <c r="M29" s="65" t="n">
        <v>1107527</v>
      </c>
      <c r="N29" s="65" t="n">
        <v>0</v>
      </c>
      <c r="O29" s="65" t="n">
        <v>0</v>
      </c>
      <c r="P29" s="65" t="n">
        <v>0</v>
      </c>
      <c r="Q29" s="65" t="n">
        <v>0</v>
      </c>
      <c r="R29" s="65" t="n">
        <v>0</v>
      </c>
      <c r="S29" s="65" t="n">
        <v>0</v>
      </c>
      <c r="T29" s="65" t="n">
        <v>0</v>
      </c>
      <c r="U29" s="65" t="n">
        <v>0</v>
      </c>
      <c r="V29" s="65" t="n">
        <v>0</v>
      </c>
      <c r="W29" s="65" t="n">
        <v>0</v>
      </c>
      <c r="X29" s="65" t="n">
        <v>0</v>
      </c>
      <c r="Y29" s="65" t="n">
        <v>0</v>
      </c>
      <c r="Z29" s="65" t="n">
        <v>0</v>
      </c>
      <c r="AA29" s="65" t="n">
        <v>0</v>
      </c>
      <c r="AB29" s="65" t="n">
        <v>0</v>
      </c>
      <c r="AC29" s="65" t="n">
        <v>0</v>
      </c>
      <c r="AD29" s="65" t="n">
        <v>0</v>
      </c>
      <c r="AE29" s="65" t="n">
        <v>0</v>
      </c>
      <c r="AF29" s="65" t="n">
        <v>0</v>
      </c>
      <c r="AG29" s="65" t="n">
        <v>0</v>
      </c>
      <c r="AH29" s="65" t="n">
        <v>0</v>
      </c>
      <c r="AI29" s="65" t="n">
        <v>0</v>
      </c>
      <c r="AJ29" s="65" t="n">
        <v>0</v>
      </c>
      <c r="AK29" s="65" t="n">
        <v>0</v>
      </c>
      <c r="AL29" s="65" t="n">
        <v>0</v>
      </c>
      <c r="AM29" s="65" t="n">
        <f aca="false">SUM(D29:AL29)</f>
        <v>1521717</v>
      </c>
      <c r="AN29" s="66" t="n">
        <v>0</v>
      </c>
      <c r="AO29" s="66" t="n">
        <v>0</v>
      </c>
      <c r="AP29" s="65" t="n">
        <f aca="false">SUM(AM29:AO29)</f>
        <v>1521717</v>
      </c>
      <c r="AQ29" s="54"/>
    </row>
    <row r="30" customFormat="false" ht="15.6" hidden="false" customHeight="false" outlineLevel="0" collapsed="false">
      <c r="A30" s="74" t="s">
        <v>123</v>
      </c>
      <c r="B30" s="69" t="n">
        <v>244</v>
      </c>
      <c r="C30" s="70" t="n">
        <v>343</v>
      </c>
      <c r="D30" s="65" t="n">
        <v>0</v>
      </c>
      <c r="E30" s="65" t="n">
        <v>0</v>
      </c>
      <c r="F30" s="65" t="n">
        <v>0</v>
      </c>
      <c r="G30" s="65" t="n">
        <f aca="false">1878406-130974.25</f>
        <v>1747431.75</v>
      </c>
      <c r="H30" s="65" t="n">
        <v>0</v>
      </c>
      <c r="I30" s="65" t="n">
        <v>0</v>
      </c>
      <c r="J30" s="65" t="n">
        <v>0</v>
      </c>
      <c r="K30" s="65" t="n">
        <v>0</v>
      </c>
      <c r="L30" s="65" t="n">
        <v>0</v>
      </c>
      <c r="M30" s="65" t="n">
        <v>0</v>
      </c>
      <c r="N30" s="65" t="n">
        <v>0</v>
      </c>
      <c r="O30" s="65" t="n">
        <v>0</v>
      </c>
      <c r="P30" s="65" t="n">
        <v>0</v>
      </c>
      <c r="Q30" s="65" t="n">
        <v>0</v>
      </c>
      <c r="R30" s="65" t="n">
        <v>0</v>
      </c>
      <c r="S30" s="65" t="n">
        <f aca="false">3108805-130974.25</f>
        <v>2977830.75</v>
      </c>
      <c r="T30" s="65" t="n">
        <v>0</v>
      </c>
      <c r="U30" s="65" t="n">
        <v>0</v>
      </c>
      <c r="V30" s="65" t="n">
        <v>0</v>
      </c>
      <c r="W30" s="65" t="n">
        <v>0</v>
      </c>
      <c r="X30" s="65" t="n">
        <v>0</v>
      </c>
      <c r="Y30" s="65" t="n">
        <v>0</v>
      </c>
      <c r="Z30" s="65" t="n">
        <v>0</v>
      </c>
      <c r="AA30" s="65" t="n">
        <v>0</v>
      </c>
      <c r="AB30" s="65" t="n">
        <v>0</v>
      </c>
      <c r="AC30" s="65" t="n">
        <v>0</v>
      </c>
      <c r="AD30" s="65" t="n">
        <v>0</v>
      </c>
      <c r="AE30" s="65" t="n">
        <v>0</v>
      </c>
      <c r="AF30" s="65" t="n">
        <v>0</v>
      </c>
      <c r="AG30" s="65" t="n">
        <v>0</v>
      </c>
      <c r="AH30" s="65" t="n">
        <v>0</v>
      </c>
      <c r="AI30" s="65" t="n">
        <v>0</v>
      </c>
      <c r="AJ30" s="65" t="n">
        <v>0</v>
      </c>
      <c r="AK30" s="65" t="n">
        <f aca="false">1865284-130974.25</f>
        <v>1734309.75</v>
      </c>
      <c r="AL30" s="65" t="n">
        <f aca="false">2487044-130974.25</f>
        <v>2356069.75</v>
      </c>
      <c r="AM30" s="65" t="n">
        <f aca="false">SUM(D30:AL30)</f>
        <v>8815642</v>
      </c>
      <c r="AN30" s="66" t="n">
        <v>0</v>
      </c>
      <c r="AO30" s="66" t="n">
        <v>0</v>
      </c>
      <c r="AP30" s="65" t="n">
        <f aca="false">SUM(AM30:AO30)</f>
        <v>8815642</v>
      </c>
      <c r="AQ30" s="54"/>
    </row>
    <row r="32" customFormat="false" ht="13.2" hidden="false" customHeight="false" outlineLevel="0" collapsed="false">
      <c r="A32" s="75" t="s">
        <v>124</v>
      </c>
      <c r="B32" s="75"/>
      <c r="T32" s="33" t="s">
        <v>125</v>
      </c>
    </row>
    <row r="33" customFormat="false" ht="13.2" hidden="false" customHeight="false" outlineLevel="0" collapsed="false">
      <c r="A33" s="76"/>
      <c r="B33" s="77"/>
    </row>
    <row r="34" customFormat="false" ht="13.2" hidden="false" customHeight="false" outlineLevel="0" collapsed="false">
      <c r="A34" s="76" t="s">
        <v>126</v>
      </c>
      <c r="B34" s="77"/>
      <c r="T34" s="33" t="s">
        <v>127</v>
      </c>
    </row>
    <row r="67" customFormat="false" ht="13.2" hidden="false" customHeight="false" outlineLevel="0" collapsed="false">
      <c r="J67" s="33" t="e">
        <f aca="false">(0/F67)</f>
        <v>#DIV/0!</v>
      </c>
    </row>
    <row r="69" customFormat="false" ht="13.2" hidden="false" customHeight="false" outlineLevel="0" collapsed="false">
      <c r="J69" s="33" t="e">
        <f aca="false">22806/F69</f>
        <v>#DIV/0!</v>
      </c>
    </row>
    <row r="70" customFormat="false" ht="13.2" hidden="false" customHeight="false" outlineLevel="0" collapsed="false">
      <c r="J70" s="33" t="e">
        <f aca="false">60000/F70</f>
        <v>#DIV/0!</v>
      </c>
    </row>
    <row r="84" customFormat="false" ht="13.2" hidden="false" customHeight="false" outlineLevel="0" collapsed="false">
      <c r="E84" s="33" t="e">
        <f aca="false">0/C84</f>
        <v>#DIV/0!</v>
      </c>
    </row>
    <row r="92" customFormat="false" ht="13.2" hidden="false" customHeight="false" outlineLevel="0" collapsed="false">
      <c r="E92" s="33" t="e">
        <f aca="false">(0)/C92</f>
        <v>#DIV/0!</v>
      </c>
    </row>
  </sheetData>
  <mergeCells count="1">
    <mergeCell ref="D1:K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132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ЧИСЛЕННОСТЬ!B8+ЧИСЛЕННОСТЬ!B51+ЧИСЛЕННОСТЬ!B94</f>
        <v>1010</v>
      </c>
      <c r="B16" s="96" t="n">
        <f aca="false">ЧИСЛЕННОСТЬ!C8+ЧИСЛЕННОСТЬ!C51+ЧИСЛЕННОСТЬ!C94</f>
        <v>261</v>
      </c>
      <c r="C16" s="95" t="n">
        <f aca="false">ЧИСЛЕННОСТЬ!P8+ЧИСЛЕННОСТЬ!P51+ЧИСЛЕННОСТЬ!P94</f>
        <v>261</v>
      </c>
      <c r="D16" s="97" t="n">
        <f aca="false">ЧИСЛЕННОСТЬ!R8+ЧИСЛЕННОСТЬ!R51+ЧИСЛЕННОСТЬ!R94</f>
        <v>1010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99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ГОССТАНДАРТ!D8</f>
        <v>28904964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D28/D16*ЧИСЛЕННОСТЬ!R8</f>
        <v>11590604.3762376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D28/D16*ЧИСЛЕННОСТЬ!R51</f>
        <v>14423863.2237624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D28/D16*ЧИСЛЕННОСТЬ!R94</f>
        <v>2890496.4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28904964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ГОССТАНДАРТ!C8</f>
        <v>2840443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31745407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1010</v>
      </c>
      <c r="C55" s="128" t="n">
        <f aca="false">F71</f>
        <v>2135.79564356436</v>
      </c>
      <c r="D55" s="128" t="n">
        <f aca="false">E71</f>
        <v>2157153.6</v>
      </c>
      <c r="E55" s="129" t="n">
        <f aca="false">G71</f>
        <v>0.759367622222173</v>
      </c>
      <c r="F55" s="129" t="n">
        <f aca="false">D55*E55</f>
        <v>1638072.6</v>
      </c>
      <c r="G55" s="128" t="n">
        <f aca="false">F55/'1'!$D$16*ЧИСЛЕННОСТЬ!$R$8</f>
        <v>656850.894059406</v>
      </c>
      <c r="H55" s="128" t="n">
        <f aca="false">F55/$D$16*ЧИСЛЕННОСТЬ!$R$51</f>
        <v>817414.445940594</v>
      </c>
      <c r="I55" s="128" t="n">
        <f aca="false">F55/$D$16*ЧИСЛЕННОСТЬ!$R$94</f>
        <v>163807.26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1010</v>
      </c>
      <c r="C56" s="128" t="n">
        <f aca="false">F86</f>
        <v>2637.11128712871</v>
      </c>
      <c r="D56" s="128" t="n">
        <f aca="false">E86</f>
        <v>2663482.4</v>
      </c>
      <c r="E56" s="129" t="n">
        <f aca="false">G86</f>
        <v>0.642203004607802</v>
      </c>
      <c r="F56" s="129" t="n">
        <f aca="false">D56*E56</f>
        <v>1710496.4</v>
      </c>
      <c r="G56" s="128" t="n">
        <f aca="false">F56/'1'!$D$16*ЧИСЛЕННОСТЬ!$R$8</f>
        <v>685892.120792079</v>
      </c>
      <c r="H56" s="128" t="n">
        <f aca="false">F56/$D$16*ЧИСЛЕННОСТЬ!$R$51</f>
        <v>853554.639207921</v>
      </c>
      <c r="I56" s="128" t="n">
        <f aca="false">F56/$D$16*ЧИСЛЕННОСТЬ!$R$94</f>
        <v>171049.64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1010</v>
      </c>
      <c r="C57" s="128" t="n">
        <f aca="false">C96</f>
        <v>94.6435643564356</v>
      </c>
      <c r="D57" s="128" t="n">
        <f aca="false">B96</f>
        <v>95590</v>
      </c>
      <c r="E57" s="129" t="n">
        <f aca="false">D96</f>
        <v>0.711308714300659</v>
      </c>
      <c r="F57" s="129" t="n">
        <f aca="false">D57*E57</f>
        <v>67994</v>
      </c>
      <c r="G57" s="128" t="n">
        <f aca="false">F57/'1'!$D$16*ЧИСЛЕННОСТЬ!$R$8</f>
        <v>27264.9207920792</v>
      </c>
      <c r="H57" s="128" t="n">
        <f aca="false">F57/$D$16*ЧИСЛЕННОСТЬ!$R$51</f>
        <v>33929.6792079208</v>
      </c>
      <c r="I57" s="128" t="n">
        <f aca="false">F57/$D$16*ЧИСЛЕННОСТЬ!$R$94</f>
        <v>6799.4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1010</v>
      </c>
      <c r="C58" s="128" t="n">
        <f aca="false">C116</f>
        <v>669.20198019802</v>
      </c>
      <c r="D58" s="128" t="n">
        <f aca="false">B116</f>
        <v>675894</v>
      </c>
      <c r="E58" s="129" t="n">
        <f aca="false">D116</f>
        <v>1</v>
      </c>
      <c r="F58" s="129" t="n">
        <f aca="false">D58*E58</f>
        <v>675894</v>
      </c>
      <c r="G58" s="128" t="n">
        <f aca="false">F58/'1'!$D$16*ЧИСЛЕННОСТЬ!$R$8</f>
        <v>271026.801980198</v>
      </c>
      <c r="H58" s="128" t="n">
        <f aca="false">F58/$D$16*ЧИСЛЕННОСТЬ!$R$51</f>
        <v>337277.798019802</v>
      </c>
      <c r="I58" s="128" t="n">
        <f aca="false">F58/$D$16*ЧИСЛЕННОСТЬ!$R$94</f>
        <v>67589.4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5536.75247524753</v>
      </c>
      <c r="D59" s="132" t="n">
        <f aca="false">SUM(D55:D58)</f>
        <v>5592120</v>
      </c>
      <c r="E59" s="133" t="n">
        <f aca="false">F59/D59</f>
        <v>0.731825676129983</v>
      </c>
      <c r="F59" s="133" t="n">
        <f aca="false">SUM(F55:F58)</f>
        <v>4092457</v>
      </c>
      <c r="G59" s="133" t="n">
        <f aca="false">SUM(G55:G58)</f>
        <v>1641034.73762376</v>
      </c>
      <c r="H59" s="133" t="n">
        <f aca="false">SUM(H55:H58)</f>
        <v>2042176.56237624</v>
      </c>
      <c r="I59" s="133" t="n">
        <f aca="false">SUM(I55:I58)</f>
        <v>409245.7</v>
      </c>
    </row>
    <row r="60" s="138" customFormat="true" ht="13.2" hidden="false" customHeight="false" outlineLevel="0" collapsed="false">
      <c r="A60" s="134"/>
      <c r="B60" s="135"/>
      <c r="C60" s="136"/>
      <c r="D60" s="136" t="n">
        <f aca="false">'2021 ПОТРЕБНОСТЬ '!D8</f>
        <v>5592120</v>
      </c>
      <c r="E60" s="137"/>
      <c r="F60" s="137" t="n">
        <f aca="false">'УТВЕРЖДЕНО 2021'!D8</f>
        <v>4092457</v>
      </c>
      <c r="G60" s="137"/>
      <c r="H60" s="137"/>
      <c r="I60" s="137"/>
    </row>
    <row r="61" s="138" customFormat="true" ht="13.2" hidden="false" customHeight="false" outlineLevel="0" collapsed="false">
      <c r="A61" s="139"/>
      <c r="B61" s="139"/>
      <c r="C61" s="139"/>
      <c r="D61" s="140" t="n">
        <f aca="false">D59-D60</f>
        <v>0</v>
      </c>
      <c r="E61" s="139"/>
      <c r="F61" s="140" t="n">
        <f aca="false">F59-F60</f>
        <v>0</v>
      </c>
      <c r="G61" s="139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0.731825676129983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655.49*50%</f>
        <v>327.745</v>
      </c>
      <c r="D67" s="129" t="n">
        <f aca="false">E67/C67</f>
        <v>3279.91578818899</v>
      </c>
      <c r="E67" s="143" t="n">
        <f aca="false">'2021 ПОТРЕБНОСТЬ '!D13*50%</f>
        <v>1074976</v>
      </c>
      <c r="F67" s="129" t="n">
        <f aca="false">E67/D16</f>
        <v>1064.33267326733</v>
      </c>
      <c r="G67" s="129" t="n">
        <f aca="false">'УТВЕРЖДЕНО 2021'!D13*50%/E67</f>
        <v>0.517123172982467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'!D14*50%</f>
        <v>0</v>
      </c>
      <c r="F68" s="129" t="n">
        <f aca="false">E68/D16</f>
        <v>0</v>
      </c>
      <c r="G68" s="129" t="e">
        <f aca="false">'УТВЕРЖДЕНО 2021'!D14*50%/E68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73820*90%</f>
        <v>66438</v>
      </c>
      <c r="D69" s="129" t="n">
        <f aca="false">E69/C69</f>
        <v>11.5868870224871</v>
      </c>
      <c r="E69" s="143" t="n">
        <f aca="false">'2021 ПОТРЕБНОСТЬ '!D15*90%</f>
        <v>769809.6</v>
      </c>
      <c r="F69" s="129" t="n">
        <f aca="false">E69/D16</f>
        <v>762.187722772277</v>
      </c>
      <c r="G69" s="129" t="n">
        <f aca="false">'УТВЕРЖДЕНО 2021'!D15*90%/E69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(3589+2550)*100%</f>
        <v>6139</v>
      </c>
      <c r="D70" s="129" t="n">
        <f aca="false">E70/C70</f>
        <v>50.8825541619156</v>
      </c>
      <c r="E70" s="143" t="n">
        <f aca="false">'2021 ПОТРЕБНОСТЬ '!D16*100%</f>
        <v>312368</v>
      </c>
      <c r="F70" s="129" t="n">
        <f aca="false">E70/D16</f>
        <v>309.275247524752</v>
      </c>
      <c r="G70" s="129" t="n">
        <f aca="false">'УТВЕРЖДЕНО 2021'!D16*100%/E70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2157153.6</v>
      </c>
      <c r="F71" s="133" t="n">
        <f aca="false">SUM(F67:F70)</f>
        <v>2135.79564356436</v>
      </c>
      <c r="G71" s="133" t="n">
        <f aca="false">('УТВЕРЖДЕНО 2021'!D13*50%+'УТВЕРЖДЕНО 2021'!D14*50%+'УТВЕРЖДЕНО 2021'!D15*90%+'УТВЕРЖДЕНО 2021'!D16*100%)/E71</f>
        <v>0.759367622222173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0.759367622222173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'!D18</f>
        <v>129937</v>
      </c>
      <c r="F78" s="129" t="n">
        <f aca="false">E78/D16</f>
        <v>128.650495049505</v>
      </c>
      <c r="G78" s="129" t="n">
        <f aca="false">'УТВЕРЖДЕНО 2021'!D18/E78</f>
        <v>0.711298552375382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'!D22</f>
        <v>825210</v>
      </c>
      <c r="F79" s="129" t="n">
        <f aca="false">E79/$D$16</f>
        <v>817.039603960396</v>
      </c>
      <c r="G79" s="129" t="n">
        <f aca="false">'УТВЕРЖДЕНО 2021'!D22/E79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'!D19</f>
        <v>84701</v>
      </c>
      <c r="F80" s="129" t="n">
        <f aca="false">E80/$D$16</f>
        <v>83.8623762376238</v>
      </c>
      <c r="G80" s="129" t="n">
        <f aca="false">'УТВЕРЖДЕНО 2021'!D19/'1'!E80</f>
        <v>0.711302109774383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655.49*50%</f>
        <v>327.745</v>
      </c>
      <c r="D81" s="129" t="n">
        <f aca="false">E81/C81</f>
        <v>3279.91578818899</v>
      </c>
      <c r="E81" s="143" t="n">
        <f aca="false">'2021 ПОТРЕБНОСТЬ '!D13*50%</f>
        <v>1074976</v>
      </c>
      <c r="F81" s="129" t="n">
        <f aca="false">E81/D16</f>
        <v>1064.33267326733</v>
      </c>
      <c r="G81" s="129" t="n">
        <f aca="false">('УТВЕРЖДЕНО 2021'!D13*50%/E81)</f>
        <v>0.517123172982467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'!D14*50%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73820*10%</f>
        <v>7382</v>
      </c>
      <c r="D83" s="129" t="n">
        <f aca="false">E83/C83</f>
        <v>11.5868870224871</v>
      </c>
      <c r="E83" s="143" t="n">
        <f aca="false">'2021 ПОТРЕБНОСТЬ '!D15*10%</f>
        <v>85534.4</v>
      </c>
      <c r="F83" s="129" t="n">
        <f aca="false">E83/D16</f>
        <v>84.6875247524753</v>
      </c>
      <c r="G83" s="129" t="n">
        <f aca="false">('УТВЕРЖДЕНО 2021'!D15*10%)/E83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'!D26</f>
        <v>217868</v>
      </c>
      <c r="F84" s="129" t="n">
        <f aca="false">E84/D16</f>
        <v>215.710891089109</v>
      </c>
      <c r="G84" s="129" t="n">
        <f aca="false">('УТВЕРЖДЕНО 2021'!D26/E84)</f>
        <v>0.71130225641214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'!D25</f>
        <v>245256</v>
      </c>
      <c r="F85" s="129" t="n">
        <f aca="false">E85/D16</f>
        <v>242.827722772277</v>
      </c>
      <c r="G85" s="129" t="n">
        <f aca="false">('УТВЕРЖДЕНО 2021'!D25/E85)</f>
        <v>0.711301660305966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2663482.4</v>
      </c>
      <c r="F86" s="133" t="n">
        <f aca="false">SUM(F78:F85)</f>
        <v>2637.11128712871</v>
      </c>
      <c r="G86" s="133" t="n">
        <f aca="false">('УТВЕРЖДЕНО 2021'!D18+'УТВЕРЖДЕНО 2021'!D22+'УТВЕРЖДЕНО 2021'!D13*50%+'УТВЕРЖДЕНО 2021'!D15*10%+'УТВЕРЖДЕНО 2021'!D26+'УТВЕРЖДЕНО 2021'!D25+'УТВЕРЖДЕНО 2021'!D19)/E86</f>
        <v>0.642203004607802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0.642203004607802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'!D23+'2021 ПОТРЕБНОСТЬ '!D20</f>
        <v>92191</v>
      </c>
      <c r="C93" s="129" t="n">
        <f aca="false">B93/D16</f>
        <v>91.2782178217822</v>
      </c>
      <c r="D93" s="129" t="n">
        <f aca="false">('УТВЕРЖДЕНО 2021'!D23+'УТВЕРЖДЕНО 2021'!D20)/B93</f>
        <v>0.711305875844714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'!D27</f>
        <v>3399</v>
      </c>
      <c r="C94" s="129" t="n">
        <f aca="false">B94/D16</f>
        <v>3.36534653465347</v>
      </c>
      <c r="D94" s="129" t="n">
        <f aca="false">'УТВЕРЖДЕНО 2021'!D27/B94</f>
        <v>0.711385701676964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'!D28</f>
        <v>0</v>
      </c>
      <c r="C95" s="129" t="n">
        <f aca="false">B95/D16</f>
        <v>0</v>
      </c>
      <c r="D95" s="129" t="e">
        <f aca="false">'УТВЕРЖДЕНО 2021'!D28/B95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95590</v>
      </c>
      <c r="C96" s="152" t="n">
        <f aca="false">SUM(C93:C95)</f>
        <v>94.6435643564356</v>
      </c>
      <c r="D96" s="152" t="n">
        <f aca="false">('УТВЕРЖДЕНО 2021'!D20+'УТВЕРЖДЕНО 2021'!D23+'УТВЕРЖДЕНО 2021'!D27+'УТВЕРЖДЕНО 2021'!D28)/B96</f>
        <v>0.711308714300659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0.711308714300659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'!D8</f>
        <v>5592120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ЧИСЛЕННОСТЬ!R8</f>
        <v>405</v>
      </c>
      <c r="C105" s="159" t="n">
        <f aca="false">B102/B108*B105</f>
        <v>2242384.75247525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ЧИСЛЕННОСТЬ!R51</f>
        <v>504</v>
      </c>
      <c r="C106" s="159" t="n">
        <f aca="false">B102/B108*B106</f>
        <v>2790523.24752475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ЧИСЛЕННОСТЬ!R94</f>
        <v>101</v>
      </c>
      <c r="C107" s="159" t="n">
        <f aca="false">B102/B108*B107</f>
        <v>559212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1010</v>
      </c>
      <c r="C108" s="132" t="n">
        <f aca="false">SUM(C105:C107)</f>
        <v>5592120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'!D9</f>
        <v>519120</v>
      </c>
      <c r="C114" s="163" t="n">
        <f aca="false">B114/$D$16</f>
        <v>513.980198019802</v>
      </c>
      <c r="D114" s="118" t="n">
        <f aca="false">'УТВЕРЖДЕНО 2021'!D9/B114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'!D11</f>
        <v>156774</v>
      </c>
      <c r="C115" s="163" t="n">
        <f aca="false">B115/$D$16</f>
        <v>155.221782178218</v>
      </c>
      <c r="D115" s="118" t="n">
        <f aca="false">'УТВЕРЖДЕНО 2021'!D11/'1'!B115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675894</v>
      </c>
      <c r="C116" s="159" t="n">
        <f aca="false">SUM(C114:C115)</f>
        <v>669.20198019802</v>
      </c>
      <c r="D116" s="118" t="n">
        <f aca="false">('УТВЕРЖДЕНО 2021'!D9+'УТВЕРЖДЕНО 2021'!D11)/B116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212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ЧИСЛЕННОСТЬ!B9+ЧИСЛЕННОСТЬ!B52+ЧИСЛЕННОСТЬ!B95</f>
        <v>418</v>
      </c>
      <c r="B16" s="96" t="n">
        <f aca="false">ЧИСЛЕННОСТЬ!C9+ЧИСЛЕННОСТЬ!C52+ЧИСЛЕННОСТЬ!C95</f>
        <v>76</v>
      </c>
      <c r="C16" s="95" t="n">
        <f aca="false">ЧИСЛЕННОСТЬ!P9+ЧИСЛЕННОСТЬ!P52+ЧИСЛЕННОСТЬ!P95</f>
        <v>107</v>
      </c>
      <c r="D16" s="97" t="n">
        <f aca="false">ЧИСЛЕННОСТЬ!R9+ЧИСЛЕННОСТЬ!R52+ЧИСЛЕННОСТЬ!R95</f>
        <v>428</v>
      </c>
      <c r="E16" s="98"/>
      <c r="F16" s="98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98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16" customFormat="true" ht="17.4" hidden="false" customHeight="true" outlineLevel="0" collapsed="false">
      <c r="A28" s="104"/>
      <c r="B28" s="104"/>
      <c r="C28" s="104"/>
      <c r="D28" s="108" t="n">
        <f aca="false">ГОССТАНДАРТ!D9</f>
        <v>11546760</v>
      </c>
      <c r="E28" s="109" t="s">
        <v>152</v>
      </c>
      <c r="F28" s="109"/>
      <c r="G28" s="104"/>
      <c r="H28" s="115"/>
      <c r="I28" s="115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D28/D16*ЧИСЛЕННОСТЬ!R9</f>
        <v>4748200.37383178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D28/D16*ЧИСЛЕННОСТЬ!R52</f>
        <v>6124099.34579439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D28/D16*ЧИСЛЕННОСТЬ!R95</f>
        <v>674460.280373832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11546760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s="33" customFormat="tru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76"/>
    </row>
    <row r="35" s="33" customFormat="tru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76"/>
    </row>
    <row r="36" s="33" customFormat="tru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ГОССТАНДАРТ!C9</f>
        <v>895255</v>
      </c>
      <c r="H36" s="120" t="s">
        <v>159</v>
      </c>
      <c r="I36" s="76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12442015</v>
      </c>
      <c r="H38" s="120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428</v>
      </c>
      <c r="C55" s="128" t="n">
        <f aca="false">F71</f>
        <v>3731.30093457944</v>
      </c>
      <c r="D55" s="128" t="n">
        <f aca="false">E71</f>
        <v>1596996.8</v>
      </c>
      <c r="E55" s="129" t="n">
        <f aca="false">G71</f>
        <v>0.659938579714123</v>
      </c>
      <c r="F55" s="163" t="n">
        <f aca="false">D55*E55</f>
        <v>1053919.8</v>
      </c>
      <c r="G55" s="128" t="n">
        <f aca="false">F55/'2'!$D$16*ЧИСЛЕННОСТЬ!$R$9</f>
        <v>433387.581308411</v>
      </c>
      <c r="H55" s="128" t="n">
        <f aca="false">F55/$D$16*ЧИСЛЕННОСТЬ!$R$52</f>
        <v>558971.482710281</v>
      </c>
      <c r="I55" s="128" t="n">
        <f aca="false">F55/$D$16*ЧИСЛЕННОСТЬ!$R$95</f>
        <v>61560.7359813084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428</v>
      </c>
      <c r="C56" s="128" t="n">
        <f aca="false">F86</f>
        <v>5180.73177570093</v>
      </c>
      <c r="D56" s="128" t="n">
        <f aca="false">E86</f>
        <v>2217353.2</v>
      </c>
      <c r="E56" s="129" t="n">
        <f aca="false">G86</f>
        <v>0.618301225082229</v>
      </c>
      <c r="F56" s="163" t="n">
        <f aca="false">D56*E56</f>
        <v>1370992.2</v>
      </c>
      <c r="G56" s="128" t="n">
        <f aca="false">F56/'2'!$D$16*ЧИСЛЕННОСТЬ!$R$9</f>
        <v>563772.493457944</v>
      </c>
      <c r="H56" s="128" t="n">
        <f aca="false">F56/$D$16*ЧИСЛЕННОСТЬ!$R$52</f>
        <v>727138.386448598</v>
      </c>
      <c r="I56" s="128" t="n">
        <f aca="false">F56/$D$16*ЧИСЛЕННОСТЬ!$R$95</f>
        <v>80081.3200934579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428</v>
      </c>
      <c r="C57" s="128" t="n">
        <f aca="false">C96</f>
        <v>86.7593457943925</v>
      </c>
      <c r="D57" s="128" t="n">
        <f aca="false">B96</f>
        <v>37133</v>
      </c>
      <c r="E57" s="129" t="n">
        <f aca="false">D96</f>
        <v>0.711308000969488</v>
      </c>
      <c r="F57" s="163" t="n">
        <f aca="false">D57*E57</f>
        <v>26413</v>
      </c>
      <c r="G57" s="128" t="n">
        <f aca="false">F57/'2'!$D$16*ЧИСЛЕННОСТЬ!$R$9</f>
        <v>10861.4205607477</v>
      </c>
      <c r="H57" s="128" t="n">
        <f aca="false">F57/$D$16*ЧИСЛЕННОСТЬ!$R$52</f>
        <v>14008.7640186916</v>
      </c>
      <c r="I57" s="128" t="n">
        <f aca="false">F57/$D$16*ЧИСЛЕННОСТЬ!$R$95</f>
        <v>1542.81542056075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428</v>
      </c>
      <c r="C58" s="128" t="n">
        <f aca="false">C116</f>
        <v>526.397196261682</v>
      </c>
      <c r="D58" s="128" t="n">
        <f aca="false">B116</f>
        <v>225298</v>
      </c>
      <c r="E58" s="129" t="n">
        <f aca="false">D116</f>
        <v>1</v>
      </c>
      <c r="F58" s="163" t="n">
        <f aca="false">D58*E58</f>
        <v>225298</v>
      </c>
      <c r="G58" s="128" t="n">
        <f aca="false">F58/'2'!$D$16*ЧИСЛЕННОСТЬ!$R$9</f>
        <v>92645.9065420561</v>
      </c>
      <c r="H58" s="128" t="n">
        <f aca="false">F58/$D$16*ЧИСЛЕННОСТЬ!$R$52</f>
        <v>119492.163551402</v>
      </c>
      <c r="I58" s="128" t="n">
        <f aca="false">F58/$D$16*ЧИСЛЕННОСТЬ!$R$95</f>
        <v>13159.9299065421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9525.18925233645</v>
      </c>
      <c r="D59" s="132" t="n">
        <f aca="false">SUM(D55:D58)</f>
        <v>4076781</v>
      </c>
      <c r="E59" s="133" t="n">
        <f aca="false">F59/D59</f>
        <v>0.656553050065726</v>
      </c>
      <c r="F59" s="164" t="n">
        <f aca="false">SUM(F55:F58)</f>
        <v>2676623</v>
      </c>
      <c r="G59" s="164" t="n">
        <f aca="false">SUM(G55:G58)</f>
        <v>1100667.40186916</v>
      </c>
      <c r="H59" s="164" t="n">
        <f aca="false">SUM(H55:H58)</f>
        <v>1419610.79672897</v>
      </c>
      <c r="I59" s="164" t="n">
        <f aca="false">SUM(I55:I58)</f>
        <v>156344.801401869</v>
      </c>
    </row>
    <row r="60" s="138" customFormat="true" ht="13.2" hidden="false" customHeight="false" outlineLevel="0" collapsed="false">
      <c r="A60" s="134"/>
      <c r="B60" s="135"/>
      <c r="C60" s="136"/>
      <c r="D60" s="136" t="n">
        <f aca="false">'2021 ПОТРЕБНОСТЬ '!E8</f>
        <v>4076781</v>
      </c>
      <c r="E60" s="137"/>
      <c r="F60" s="165" t="n">
        <f aca="false">'УТВЕРЖДЕНО 2021'!E8</f>
        <v>2676623</v>
      </c>
      <c r="G60" s="137"/>
      <c r="H60" s="137"/>
      <c r="I60" s="137"/>
    </row>
    <row r="61" s="138" customFormat="true" ht="13.2" hidden="false" customHeight="false" outlineLevel="0" collapsed="false">
      <c r="A61" s="139"/>
      <c r="B61" s="139"/>
      <c r="C61" s="139"/>
      <c r="D61" s="140" t="n">
        <f aca="false">D59-D60</f>
        <v>0</v>
      </c>
      <c r="E61" s="140"/>
      <c r="F61" s="140" t="n">
        <f aca="false">F59-F60</f>
        <v>0</v>
      </c>
      <c r="G61" s="139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0.656553050065726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263.75*50%</f>
        <v>131.875</v>
      </c>
      <c r="D67" s="129" t="n">
        <f aca="false">E67/C67</f>
        <v>8515.39715639811</v>
      </c>
      <c r="E67" s="143" t="n">
        <f aca="false">'2021 ПОТРЕБНОСТЬ '!E13*50%</f>
        <v>1122968</v>
      </c>
      <c r="F67" s="129" t="n">
        <f aca="false">E67/D16</f>
        <v>2623.75700934579</v>
      </c>
      <c r="G67" s="129" t="n">
        <f aca="false">'УТВЕРЖДЕНО 2021'!E13*50%/E67</f>
        <v>0.516391384260282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'!E14*50%</f>
        <v>0</v>
      </c>
      <c r="F68" s="129" t="n">
        <f aca="false">E68/D16</f>
        <v>0</v>
      </c>
      <c r="G68" s="129" t="e">
        <f aca="false">'УТВЕРЖДЕНО 2021'!E14*50%/E68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36600*90%</f>
        <v>32940</v>
      </c>
      <c r="D69" s="129" t="n">
        <f aca="false">E69/C69</f>
        <v>11.9833879781421</v>
      </c>
      <c r="E69" s="143" t="n">
        <f aca="false">'2021 ПОТРЕБНОСТЬ '!E15*90%</f>
        <v>394732.8</v>
      </c>
      <c r="F69" s="129" t="n">
        <f aca="false">E69/D16</f>
        <v>922.272897196262</v>
      </c>
      <c r="G69" s="129" t="n">
        <f aca="false">'УТВЕРЖДЕНО 2021'!E15*90%/E69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1331*100%</f>
        <v>1331</v>
      </c>
      <c r="D70" s="129" t="n">
        <f aca="false">E70/C70</f>
        <v>59.5762584522915</v>
      </c>
      <c r="E70" s="143" t="n">
        <f aca="false">'2021 ПОТРЕБНОСТЬ '!E16*100%</f>
        <v>79296</v>
      </c>
      <c r="F70" s="129" t="n">
        <f aca="false">E70/D16</f>
        <v>185.271028037383</v>
      </c>
      <c r="G70" s="129" t="n">
        <f aca="false">'УТВЕРЖДЕНО 2021'!E16*100%/E70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1596996.8</v>
      </c>
      <c r="F71" s="133" t="n">
        <f aca="false">SUM(F67:F70)</f>
        <v>3731.30093457944</v>
      </c>
      <c r="G71" s="133" t="n">
        <f aca="false">('УТВЕРЖДЕНО 2021'!E13*50%+'УТВЕРЖДЕНО 2021'!E14*50%+'УТВЕРЖДЕНО 2021'!E15*90%+'УТВЕРЖДЕНО 2021'!E16*100%)/E71</f>
        <v>0.659938579714123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0.659938579714123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'!E18</f>
        <v>78714</v>
      </c>
      <c r="F78" s="129" t="n">
        <f aca="false">E78/D16</f>
        <v>183.911214953271</v>
      </c>
      <c r="G78" s="129" t="n">
        <f aca="false">'УТВЕРЖДЕНО 2021'!E18/E78</f>
        <v>0.711296592728104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'!E22</f>
        <v>747360</v>
      </c>
      <c r="F79" s="129" t="n">
        <f aca="false">E79/$D$16</f>
        <v>1746.16822429907</v>
      </c>
      <c r="G79" s="129" t="n">
        <f aca="false">'УТВЕРЖДЕНО 2021'!E22/E79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'!E19</f>
        <v>81612</v>
      </c>
      <c r="F80" s="129" t="n">
        <f aca="false">E80/$D$16</f>
        <v>190.682242990654</v>
      </c>
      <c r="G80" s="129" t="n">
        <f aca="false">'УТВЕРЖДЕНО 2021'!E19/'2'!E80</f>
        <v>0.711304710091653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263.75*50%</f>
        <v>131.875</v>
      </c>
      <c r="D81" s="129" t="n">
        <f aca="false">E81/C81</f>
        <v>8515.39715639811</v>
      </c>
      <c r="E81" s="143" t="n">
        <f aca="false">'2021 ПОТРЕБНОСТЬ '!E13*50%</f>
        <v>1122968</v>
      </c>
      <c r="F81" s="129" t="n">
        <f aca="false">E81/D16</f>
        <v>2623.75700934579</v>
      </c>
      <c r="G81" s="129" t="n">
        <f aca="false">('УТВЕРЖДЕНО 2021'!E13*50%/E81)</f>
        <v>0.516391384260282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'!E14*50%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36600*10%</f>
        <v>3660</v>
      </c>
      <c r="D83" s="129" t="n">
        <f aca="false">E83/C83</f>
        <v>11.9833879781421</v>
      </c>
      <c r="E83" s="143" t="n">
        <f aca="false">'2021 ПОТРЕБНОСТЬ '!E15*10%</f>
        <v>43859.2</v>
      </c>
      <c r="F83" s="129" t="n">
        <f aca="false">E83/D16</f>
        <v>102.47476635514</v>
      </c>
      <c r="G83" s="129" t="n">
        <f aca="false">('УТВЕРЖДЕНО 2021'!E15*10%)/E83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'!E26</f>
        <v>113296</v>
      </c>
      <c r="F84" s="129" t="n">
        <f aca="false">E84/D16</f>
        <v>264.710280373832</v>
      </c>
      <c r="G84" s="129" t="n">
        <f aca="false">('УТВЕРЖДЕНО 2021'!E26/E84)</f>
        <v>0.711304900437791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'!E25</f>
        <v>29544</v>
      </c>
      <c r="F85" s="129" t="n">
        <f aca="false">E85/D16</f>
        <v>69.0280373831776</v>
      </c>
      <c r="G85" s="129" t="n">
        <f aca="false">('УТВЕРЖДЕНО 2021'!E25/E85)</f>
        <v>0.711311941510967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2217353.2</v>
      </c>
      <c r="F86" s="133" t="n">
        <f aca="false">SUM(F78:F85)</f>
        <v>5180.73177570093</v>
      </c>
      <c r="G86" s="133" t="n">
        <f aca="false">('УТВЕРЖДЕНО 2021'!E18+'УТВЕРЖДЕНО 2021'!E22+'УТВЕРЖДЕНО 2021'!E13*50%+'УТВЕРЖДЕНО 2021'!E15*10%+'УТВЕРЖДЕНО 2021'!E26+'УТВЕРЖДЕНО 2021'!E25+'УТВЕРЖДЕНО 2021'!E19)/E86</f>
        <v>0.618301225082229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0.618301225082229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'!E23+'2021 ПОТРЕБНОСТЬ '!E20</f>
        <v>36139</v>
      </c>
      <c r="C93" s="129" t="n">
        <f aca="false">B93/D16</f>
        <v>84.4369158878505</v>
      </c>
      <c r="D93" s="129" t="n">
        <f aca="false">('УТВЕРЖДЕНО 2021'!E23+'УТВЕРЖДЕНО 2021'!E20)/B93</f>
        <v>0.711309112039625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'!E27</f>
        <v>994</v>
      </c>
      <c r="C94" s="129" t="n">
        <f aca="false">B94/D16</f>
        <v>2.32242990654206</v>
      </c>
      <c r="D94" s="129" t="n">
        <f aca="false">'УТВЕРЖДЕНО 2021'!E27/B94</f>
        <v>0.711267605633803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'!E28</f>
        <v>0</v>
      </c>
      <c r="C95" s="129" t="n">
        <f aca="false">B95/D16</f>
        <v>0</v>
      </c>
      <c r="D95" s="129" t="e">
        <f aca="false">'УТВЕРЖДЕНО 2021'!E28/B95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37133</v>
      </c>
      <c r="C96" s="152" t="n">
        <f aca="false">SUM(C93:C95)</f>
        <v>86.7593457943925</v>
      </c>
      <c r="D96" s="152" t="n">
        <f aca="false">('УТВЕРЖДЕНО 2021'!E23+'УТВЕРЖДЕНО 2021'!E20+'УТВЕРЖДЕНО 2021'!E27+'УТВЕРЖДЕНО 2021'!E28)/B96</f>
        <v>0.711308000969488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0.711308000969488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'!E8</f>
        <v>4076781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ЧИСЛЕННОСТЬ!R9</f>
        <v>176</v>
      </c>
      <c r="C105" s="159" t="n">
        <f aca="false">B102/B108*B105</f>
        <v>1676433.30841122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ЧИСЛЕННОСТЬ!R52</f>
        <v>227</v>
      </c>
      <c r="C106" s="159" t="n">
        <f aca="false">B102/B108*B106</f>
        <v>2162217.96028037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ЧИСЛЕННОСТЬ!R95</f>
        <v>25</v>
      </c>
      <c r="C107" s="159" t="n">
        <f aca="false">B102/B108*B107</f>
        <v>238129.731308411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428</v>
      </c>
      <c r="C108" s="132" t="n">
        <f aca="false">SUM(C105:C107)</f>
        <v>4076781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'!E9</f>
        <v>173040</v>
      </c>
      <c r="C114" s="163" t="n">
        <f aca="false">B114/$D$16</f>
        <v>404.299065420561</v>
      </c>
      <c r="D114" s="118" t="n">
        <f aca="false">'УТВЕРЖДЕНО 2021'!E9/B114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'!E11</f>
        <v>52258</v>
      </c>
      <c r="C115" s="163" t="n">
        <f aca="false">B115/$D$16</f>
        <v>122.098130841121</v>
      </c>
      <c r="D115" s="118" t="n">
        <f aca="false">'УТВЕРЖДЕНО 2021'!E11/'2'!B115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526.397196261682</v>
      </c>
      <c r="D116" s="118" t="n">
        <f aca="false">('УТВЕРЖДЕНО 2021'!E9+'УТВЕРЖДЕНО 2021'!E11)/B116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213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ЧИСЛЕННОСТЬ!B10+ЧИСЛЕННОСТЬ!B53+ЧИСЛЕННОСТЬ!B96</f>
        <v>831</v>
      </c>
      <c r="B16" s="96" t="n">
        <f aca="false">ЧИСЛЕННОСТЬ!C10+ЧИСЛЕННОСТЬ!C53+ЧИСЛЕННОСТЬ!C96</f>
        <v>213</v>
      </c>
      <c r="C16" s="95" t="n">
        <f aca="false">ЧИСЛЕННОСТЬ!P10+ЧИСЛЕННОСТЬ!P53+ЧИСЛЕННОСТЬ!P96</f>
        <v>215</v>
      </c>
      <c r="D16" s="97" t="n">
        <f aca="false">ЧИСЛЕННОСТЬ!R10+ЧИСЛЕННОСТЬ!R53+ЧИСЛЕННОСТЬ!R96</f>
        <v>831</v>
      </c>
      <c r="E16" s="98"/>
      <c r="F16" s="98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98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16" customFormat="true" ht="17.4" hidden="false" customHeight="true" outlineLevel="0" collapsed="false">
      <c r="A28" s="104"/>
      <c r="B28" s="104"/>
      <c r="C28" s="104"/>
      <c r="D28" s="108" t="n">
        <f aca="false">ГОССТАНДАРТ!D10</f>
        <v>22145538</v>
      </c>
      <c r="E28" s="109" t="s">
        <v>152</v>
      </c>
      <c r="F28" s="109"/>
      <c r="G28" s="104"/>
      <c r="H28" s="115"/>
      <c r="I28" s="115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D28/D16*ЧИСЛЕННОСТЬ!R10</f>
        <v>9620384.13718411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D28/D16*ЧИСЛЕННОСТЬ!R53</f>
        <v>10633056.1516245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D28/D16*ЧИСЛЕННОСТЬ!R96</f>
        <v>1892097.71119134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22145538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s="33" customFormat="true" ht="13.2" hidden="false" customHeight="false" outlineLevel="0" collapsed="false">
      <c r="A34" s="76"/>
      <c r="B34" s="120"/>
      <c r="C34" s="76"/>
      <c r="D34" s="114"/>
      <c r="E34" s="114"/>
      <c r="F34" s="114"/>
      <c r="G34" s="114"/>
      <c r="H34" s="76"/>
      <c r="I34" s="76"/>
    </row>
    <row r="35" s="33" customFormat="tru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76"/>
    </row>
    <row r="36" s="33" customFormat="tru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ГОССТАНДАРТ!C10</f>
        <v>2193610</v>
      </c>
      <c r="H36" s="120" t="s">
        <v>159</v>
      </c>
      <c r="I36" s="76"/>
    </row>
    <row r="37" s="33" customFormat="tru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76"/>
    </row>
    <row r="38" s="33" customFormat="tru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24339148</v>
      </c>
      <c r="H38" s="124" t="s">
        <v>159</v>
      </c>
      <c r="I38" s="76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831</v>
      </c>
      <c r="C55" s="128" t="n">
        <f aca="false">F71</f>
        <v>2072.86257521059</v>
      </c>
      <c r="D55" s="128" t="n">
        <f aca="false">E71</f>
        <v>1722548.8</v>
      </c>
      <c r="E55" s="129" t="n">
        <f aca="false">G71</f>
        <v>0.873006210332038</v>
      </c>
      <c r="F55" s="163" t="n">
        <f aca="false">D55*E55</f>
        <v>1503795.8</v>
      </c>
      <c r="G55" s="128" t="n">
        <f aca="false">F55/'3'!$D$16*ЧИСЛЕННОСТЬ!$R$10</f>
        <v>653273.506377858</v>
      </c>
      <c r="H55" s="128" t="n">
        <f aca="false">F55/$D$16*ЧИСЛЕННОСТЬ!$R$53</f>
        <v>722039.138628159</v>
      </c>
      <c r="I55" s="128" t="n">
        <f aca="false">F55/$D$16*ЧИСЛЕННОСТЬ!$R$96</f>
        <v>128483.154993983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831</v>
      </c>
      <c r="C56" s="128" t="n">
        <f aca="false">F86</f>
        <v>3690.17833935018</v>
      </c>
      <c r="D56" s="128" t="n">
        <f aca="false">E86</f>
        <v>3066538.2</v>
      </c>
      <c r="E56" s="129" t="n">
        <f aca="false">G86</f>
        <v>0.694439482280051</v>
      </c>
      <c r="F56" s="163" t="n">
        <f aca="false">D56*E56</f>
        <v>2129525.2</v>
      </c>
      <c r="G56" s="128" t="n">
        <f aca="false">F56/'3'!$D$16*ЧИСЛЕННОСТЬ!$R$10</f>
        <v>925100.598315283</v>
      </c>
      <c r="H56" s="128" t="n">
        <f aca="false">F56/$D$16*ЧИСЛЕННОСТЬ!$R$53</f>
        <v>1022479.60866426</v>
      </c>
      <c r="I56" s="128" t="n">
        <f aca="false">F56/$D$16*ЧИСЛЕННОСТЬ!$R$96</f>
        <v>181944.993020457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831</v>
      </c>
      <c r="C57" s="128" t="n">
        <f aca="false">C96</f>
        <v>49.6401925391095</v>
      </c>
      <c r="D57" s="128" t="n">
        <f aca="false">B96</f>
        <v>41251</v>
      </c>
      <c r="E57" s="129" t="n">
        <f aca="false">D96</f>
        <v>0.410317325640591</v>
      </c>
      <c r="F57" s="163" t="n">
        <f aca="false">D57*E57</f>
        <v>16926</v>
      </c>
      <c r="G57" s="128" t="n">
        <f aca="false">F57/'3'!$D$16*ЧИСЛЕННОСТЬ!$R$10</f>
        <v>7352.93140794224</v>
      </c>
      <c r="H57" s="128" t="n">
        <f aca="false">F57/$D$16*ЧИСЛЕННОСТЬ!$R$53</f>
        <v>8126.92418772563</v>
      </c>
      <c r="I57" s="128" t="n">
        <f aca="false">F57/$D$16*ЧИСЛЕННОСТЬ!$R$96</f>
        <v>1446.14440433213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831</v>
      </c>
      <c r="C58" s="128" t="n">
        <f aca="false">C116</f>
        <v>271.116726835138</v>
      </c>
      <c r="D58" s="128" t="n">
        <f aca="false">B116</f>
        <v>225298</v>
      </c>
      <c r="E58" s="129" t="n">
        <f aca="false">D116</f>
        <v>1</v>
      </c>
      <c r="F58" s="163" t="n">
        <f aca="false">D58*E58</f>
        <v>225298</v>
      </c>
      <c r="G58" s="128" t="n">
        <f aca="false">F58/'3'!$D$16*ЧИСЛЕННОСТЬ!$R$10</f>
        <v>97873.138387485</v>
      </c>
      <c r="H58" s="128" t="n">
        <f aca="false">F58/$D$16*ЧИСЛЕННОСТЬ!$R$53</f>
        <v>108175.57400722</v>
      </c>
      <c r="I58" s="128" t="n">
        <f aca="false">F58/$D$16*ЧИСЛЕННОСТЬ!$R$96</f>
        <v>19249.2876052948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6083.79783393502</v>
      </c>
      <c r="D59" s="132" t="n">
        <f aca="false">SUM(D55:D58)</f>
        <v>5055636</v>
      </c>
      <c r="E59" s="133" t="n">
        <f aca="false">F59/D59</f>
        <v>0.766579120806957</v>
      </c>
      <c r="F59" s="164" t="n">
        <f aca="false">SUM(F55:F58)</f>
        <v>3875545</v>
      </c>
      <c r="G59" s="164" t="n">
        <f aca="false">SUM(G55:G58)</f>
        <v>1683600.17448857</v>
      </c>
      <c r="H59" s="164" t="n">
        <f aca="false">SUM(H55:H58)</f>
        <v>1860821.24548737</v>
      </c>
      <c r="I59" s="164" t="n">
        <f aca="false">SUM(I55:I58)</f>
        <v>331123.580024067</v>
      </c>
    </row>
    <row r="60" s="138" customFormat="true" ht="13.2" hidden="false" customHeight="false" outlineLevel="0" collapsed="false">
      <c r="A60" s="134"/>
      <c r="B60" s="135"/>
      <c r="C60" s="136"/>
      <c r="D60" s="136" t="n">
        <f aca="false">'2021 ПОТРЕБНОСТЬ '!F8</f>
        <v>5055636</v>
      </c>
      <c r="E60" s="137"/>
      <c r="F60" s="165" t="n">
        <f aca="false">'УТВЕРЖДЕНО 2021'!F8</f>
        <v>3875545</v>
      </c>
      <c r="G60" s="137"/>
      <c r="H60" s="137"/>
      <c r="I60" s="137"/>
    </row>
    <row r="61" s="138" customFormat="true" ht="13.2" hidden="false" customHeight="false" outlineLevel="0" collapsed="false">
      <c r="A61" s="139"/>
      <c r="B61" s="139"/>
      <c r="C61" s="139"/>
      <c r="D61" s="140" t="n">
        <f aca="false">D59-D60</f>
        <v>0</v>
      </c>
      <c r="E61" s="140"/>
      <c r="F61" s="140" t="n">
        <f aca="false">F59-F60</f>
        <v>0</v>
      </c>
      <c r="G61" s="139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0.766579120806957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289.21*50%</f>
        <v>144.605</v>
      </c>
      <c r="D67" s="129" t="n">
        <f aca="false">E67/C67</f>
        <v>3280.10788008713</v>
      </c>
      <c r="E67" s="143" t="n">
        <f aca="false">'2021 ПОТРЕБНОСТЬ '!F13*50%</f>
        <v>474320</v>
      </c>
      <c r="F67" s="129" t="n">
        <f aca="false">E67/D16</f>
        <v>570.782190132371</v>
      </c>
      <c r="G67" s="129" t="n">
        <f aca="false">'УТВЕРЖДЕНО 2021'!F13*50%/E67</f>
        <v>0.538807134424018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'!F14*50%</f>
        <v>0</v>
      </c>
      <c r="F68" s="129" t="n">
        <f aca="false">E68/D16</f>
        <v>0</v>
      </c>
      <c r="G68" s="129" t="e">
        <f aca="false">'УТВЕРЖДЕНО 2021'!F14*50%/E68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92920*90%</f>
        <v>83628</v>
      </c>
      <c r="D69" s="129" t="n">
        <f aca="false">E69/C69</f>
        <v>11.2229014205768</v>
      </c>
      <c r="E69" s="143" t="n">
        <f aca="false">'2021 ПОТРЕБНОСТЬ '!F15*90%</f>
        <v>938548.8</v>
      </c>
      <c r="F69" s="129" t="n">
        <f aca="false">E69/D16</f>
        <v>1129.42093862816</v>
      </c>
      <c r="G69" s="129" t="n">
        <f aca="false">'УТВЕРЖДЕНО 2021'!F15*90%/E69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(3678+2310)*100%</f>
        <v>5988</v>
      </c>
      <c r="D70" s="129" t="n">
        <f aca="false">E70/C70</f>
        <v>51.7167668670675</v>
      </c>
      <c r="E70" s="143" t="n">
        <f aca="false">'2021 ПОТРЕБНОСТЬ '!F16*100%</f>
        <v>309680</v>
      </c>
      <c r="F70" s="129" t="n">
        <f aca="false">E70/D16</f>
        <v>372.65944645006</v>
      </c>
      <c r="G70" s="129" t="n">
        <f aca="false">'УТВЕРЖДЕНО 2021'!F16*100%/E70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1722548.8</v>
      </c>
      <c r="F71" s="133" t="n">
        <f aca="false">SUM(F67:F70)</f>
        <v>2072.86257521059</v>
      </c>
      <c r="G71" s="133" t="n">
        <f aca="false">('УТВЕРЖДЕНО 2021'!F13*50%+'УТВЕРЖДЕНО 2021'!F14*50%+'УТВЕРЖДЕНО 2021'!F15*90%+'УТВЕРЖДЕНО 2021'!F16*100%)/E71</f>
        <v>0.873006210332038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0.873006210332038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'!F18</f>
        <v>144083</v>
      </c>
      <c r="F78" s="129" t="n">
        <f aca="false">E78/D16</f>
        <v>173.385078219013</v>
      </c>
      <c r="G78" s="129" t="n">
        <f aca="false">'УТВЕРЖДЕНО 2021'!F18/E78</f>
        <v>0.71130528931241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'!F22</f>
        <v>1494720</v>
      </c>
      <c r="F79" s="129" t="n">
        <f aca="false">E79/$D$16</f>
        <v>1798.70036101083</v>
      </c>
      <c r="G79" s="129" t="n">
        <f aca="false">'УТВЕРЖДЕНО 2021'!F22/E79</f>
        <v>0.711302451295226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'!F19</f>
        <v>149472</v>
      </c>
      <c r="F80" s="129" t="n">
        <f aca="false">E80/$D$16</f>
        <v>179.870036101083</v>
      </c>
      <c r="G80" s="129" t="n">
        <f aca="false">'УТВЕРЖДЕНО 2021'!F19/'3'!E80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289.21*50%</f>
        <v>144.605</v>
      </c>
      <c r="D81" s="129" t="n">
        <f aca="false">E81/C81</f>
        <v>3280.10788008713</v>
      </c>
      <c r="E81" s="143" t="n">
        <f aca="false">'2021 ПОТРЕБНОСТЬ '!F13*50%</f>
        <v>474320</v>
      </c>
      <c r="F81" s="129" t="n">
        <f aca="false">E81/D16</f>
        <v>570.782190132371</v>
      </c>
      <c r="G81" s="129" t="n">
        <f aca="false">('УТВЕРЖДЕНО 2021'!F13*50%/E81)</f>
        <v>0.538807134424018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'!F14*50%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92920*10%</f>
        <v>9292</v>
      </c>
      <c r="D83" s="129" t="n">
        <f aca="false">E83/C83</f>
        <v>11.2229014205768</v>
      </c>
      <c r="E83" s="143" t="n">
        <f aca="false">'2021 ПОТРЕБНОСТЬ '!F15*10%</f>
        <v>104283.2</v>
      </c>
      <c r="F83" s="129" t="n">
        <f aca="false">E83/D16</f>
        <v>125.491215403129</v>
      </c>
      <c r="G83" s="129" t="n">
        <f aca="false">('УТВЕРЖДЕНО 2021'!F15*10%)/E83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'!F26</f>
        <v>321360</v>
      </c>
      <c r="F84" s="129" t="n">
        <f aca="false">E84/D16</f>
        <v>386.714801444043</v>
      </c>
      <c r="G84" s="129" t="n">
        <f aca="false">('УТВЕРЖДЕНО 2021'!F26/E84)</f>
        <v>0.711301966641772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'!F25</f>
        <v>378300</v>
      </c>
      <c r="F85" s="129" t="n">
        <f aca="false">E85/D16</f>
        <v>455.234657039711</v>
      </c>
      <c r="G85" s="129" t="n">
        <f aca="false">('УТВЕРЖДЕНО 2021'!F25/E85)</f>
        <v>0.711303198519693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3066538.2</v>
      </c>
      <c r="F86" s="133" t="n">
        <f aca="false">SUM(F78:F85)</f>
        <v>3690.17833935018</v>
      </c>
      <c r="G86" s="133" t="n">
        <f aca="false">('УТВЕРЖДЕНО 2021'!F18+'УТВЕРЖДЕНО 2021'!F22+'УТВЕРЖДЕНО 2021'!F13*50%+'УТВЕРЖДЕНО 2021'!F15*10%+'УТВЕРЖДЕНО 2021'!F26+'УТВЕРЖДЕНО 2021'!F25+'УТВЕРЖДЕНО 2021'!F19)/E86</f>
        <v>0.694439482280051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0.694439482280051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'!F23+'2021 ПОТРЕБНОСТЬ '!F20</f>
        <v>34911</v>
      </c>
      <c r="C93" s="129" t="n">
        <f aca="false">B93/D16</f>
        <v>42.0108303249098</v>
      </c>
      <c r="D93" s="129" t="n">
        <f aca="false">('2021 ПОТРЕБНОСТЬ '!F20+'УТВЕРЖДЕНО 2021'!F23)/B93</f>
        <v>0.355647217209475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'!F27</f>
        <v>6340</v>
      </c>
      <c r="C94" s="129" t="n">
        <f aca="false">B94/D16</f>
        <v>7.62936221419976</v>
      </c>
      <c r="D94" s="129" t="n">
        <f aca="false">'УТВЕРЖДЕНО 2021'!F27/B94</f>
        <v>0.711356466876972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'!F28</f>
        <v>0</v>
      </c>
      <c r="C95" s="129" t="n">
        <f aca="false">B95/D16</f>
        <v>0</v>
      </c>
      <c r="D95" s="129" t="e">
        <f aca="false">'УТВЕРЖДЕНО 2021'!F28/B95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41251</v>
      </c>
      <c r="C96" s="152" t="n">
        <f aca="false">SUM(C93:C95)</f>
        <v>49.6401925391095</v>
      </c>
      <c r="D96" s="152" t="n">
        <f aca="false">('УТВЕРЖДЕНО 2021'!F20+'УТВЕРЖДЕНО 2021'!F23+'УТВЕРЖДЕНО 2021'!F27+'УТВЕРЖДЕНО 2021'!F28)/B96</f>
        <v>0.410317325640591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0.410317325640591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'!F8</f>
        <v>5055636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ЧИСЛЕННОСТЬ!R10</f>
        <v>361</v>
      </c>
      <c r="C105" s="159" t="n">
        <f aca="false">B102/B108*B105</f>
        <v>2196251.01805054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ЧИСЛЕННОСТЬ!R53</f>
        <v>399</v>
      </c>
      <c r="C106" s="159" t="n">
        <f aca="false">B102/B108*B106</f>
        <v>2427435.33574007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ЧИСЛЕННОСТЬ!R96</f>
        <v>71</v>
      </c>
      <c r="C107" s="159" t="n">
        <f aca="false">B102/B108*B107</f>
        <v>431949.646209386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831</v>
      </c>
      <c r="C108" s="132" t="n">
        <f aca="false">SUM(C105:C107)</f>
        <v>5055636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'!F9</f>
        <v>173040</v>
      </c>
      <c r="C114" s="163" t="n">
        <f aca="false">B114/$D$16</f>
        <v>208.231046931408</v>
      </c>
      <c r="D114" s="118" t="n">
        <f aca="false">'УТВЕРЖДЕНО 2021'!F9/B114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'!F11</f>
        <v>52258</v>
      </c>
      <c r="C115" s="163" t="n">
        <f aca="false">B115/$D$16</f>
        <v>62.8856799037304</v>
      </c>
      <c r="D115" s="118" t="n">
        <f aca="false">'УТВЕРЖДЕНО 2021'!F11/'3'!B115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225298</v>
      </c>
      <c r="C116" s="159" t="n">
        <f aca="false">SUM(C114:C115)</f>
        <v>271.116726835138</v>
      </c>
      <c r="D116" s="118" t="n">
        <f aca="false">('УТВЕРЖДЕНО 2021'!F9+'УТВЕРЖДЕНО 2021'!F11)/B116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214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ЧИСЛЕННОСТЬ!B13+ЧИСЛЕННОСТЬ!B56+ЧИСЛЕННОСТЬ!B99</f>
        <v>1033</v>
      </c>
      <c r="B16" s="96" t="n">
        <f aca="false">ЧИСЛЕННОСТЬ!C13+ЧИСЛЕННОСТЬ!C56+ЧИСЛЕННОСТЬ!C99</f>
        <v>250</v>
      </c>
      <c r="C16" s="95" t="n">
        <f aca="false">ЧИСЛЕННОСТЬ!P13+ЧИСЛЕННОСТЬ!P56+ЧИСЛЕННОСТЬ!P99</f>
        <v>294</v>
      </c>
      <c r="D16" s="97" t="n">
        <f aca="false">ЧИСЛЕННОСТЬ!R13+ЧИСЛЕННОСТЬ!R56+ЧИСЛЕННОСТЬ!R99</f>
        <v>1047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ГОССТАНДАРТ!D13</f>
        <v>28263121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D28/D16*ЧИСЛЕННОСТЬ!R13</f>
        <v>12282445.1337154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D28/D16*ЧИСЛЕННОСТЬ!R56</f>
        <v>13659158.7640879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D28/D16*ЧИСЛЕННОСТЬ!R99</f>
        <v>2321517.10219675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28263121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ГОССТАНДАРТ!C13</f>
        <v>2479529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30742650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1047</v>
      </c>
      <c r="C55" s="128" t="n">
        <f aca="false">F71</f>
        <v>1930.91499522445</v>
      </c>
      <c r="D55" s="128" t="n">
        <f aca="false">E71</f>
        <v>2021668</v>
      </c>
      <c r="E55" s="129" t="n">
        <f aca="false">G71</f>
        <v>0.858611552440856</v>
      </c>
      <c r="F55" s="129" t="n">
        <f aca="false">D55*E55</f>
        <v>1735827.5</v>
      </c>
      <c r="G55" s="128" t="n">
        <f aca="false">F55/'6'!$D$16*ЧИСЛЕННОСТЬ!$R$13</f>
        <v>754347.194364852</v>
      </c>
      <c r="H55" s="128" t="n">
        <f aca="false">F55/$D$16*ЧИСЛЕННОСТЬ!$R$56</f>
        <v>838900.396370583</v>
      </c>
      <c r="I55" s="128" t="n">
        <f aca="false">F55/$D$16*ЧИСЛЕННОСТЬ!$R$99</f>
        <v>142579.909264565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1047</v>
      </c>
      <c r="C56" s="128" t="n">
        <f aca="false">F86</f>
        <v>2237.08595988539</v>
      </c>
      <c r="D56" s="128" t="n">
        <f aca="false">E86</f>
        <v>2342229</v>
      </c>
      <c r="E56" s="129" t="n">
        <f aca="false">G86</f>
        <v>0.679609252553871</v>
      </c>
      <c r="F56" s="129" t="n">
        <f aca="false">D56*E56</f>
        <v>1591800.5</v>
      </c>
      <c r="G56" s="128" t="n">
        <f aca="false">F56/'6'!$D$16*ЧИСЛЕННОСТЬ!$R$13</f>
        <v>691756.664278892</v>
      </c>
      <c r="H56" s="128" t="n">
        <f aca="false">F56/$D$16*ЧИСЛЕННОСТЬ!$R$56</f>
        <v>769294.224450812</v>
      </c>
      <c r="I56" s="128" t="n">
        <f aca="false">F56/$D$16*ЧИСЛЕННОСТЬ!$R$99</f>
        <v>130749.611270296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1047</v>
      </c>
      <c r="C57" s="128" t="n">
        <f aca="false">C96</f>
        <v>58.8261700095511</v>
      </c>
      <c r="D57" s="128" t="n">
        <f aca="false">B96</f>
        <v>61591</v>
      </c>
      <c r="E57" s="129" t="n">
        <f aca="false">D96</f>
        <v>0.711305223165722</v>
      </c>
      <c r="F57" s="129" t="n">
        <f aca="false">D57*E57</f>
        <v>43810</v>
      </c>
      <c r="G57" s="128" t="n">
        <f aca="false">F57/'6'!$D$16*ЧИСЛЕННОСТЬ!$R$13</f>
        <v>19038.7297039159</v>
      </c>
      <c r="H57" s="128" t="n">
        <f aca="false">F57/$D$16*ЧИСЛЕННОСТЬ!$R$56</f>
        <v>21172.741165234</v>
      </c>
      <c r="I57" s="128" t="n">
        <f aca="false">F57/$D$16*ЧИСЛЕННОСТЬ!$R$99</f>
        <v>3598.52913085005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1047</v>
      </c>
      <c r="C58" s="128" t="n">
        <f aca="false">C116</f>
        <v>283.723973256924</v>
      </c>
      <c r="D58" s="128" t="n">
        <f aca="false">B116</f>
        <v>297059</v>
      </c>
      <c r="E58" s="129" t="n">
        <f aca="false">D116</f>
        <v>1</v>
      </c>
      <c r="F58" s="129" t="n">
        <f aca="false">D58*E58</f>
        <v>297059</v>
      </c>
      <c r="G58" s="128" t="n">
        <f aca="false">F58/'6'!$D$16*ЧИСЛЕННОСТЬ!$R$13</f>
        <v>129094.407831901</v>
      </c>
      <c r="H58" s="128" t="n">
        <f aca="false">F58/$D$16*ЧИСЛЕННОСТЬ!$R$56</f>
        <v>143564.330468004</v>
      </c>
      <c r="I58" s="128" t="n">
        <f aca="false">F58/$D$16*ЧИСЛЕННОСТЬ!$R$99</f>
        <v>24400.2617000955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4510.55109837631</v>
      </c>
      <c r="D59" s="132" t="n">
        <f aca="false">SUM(D55:D58)</f>
        <v>4722547</v>
      </c>
      <c r="E59" s="133" t="n">
        <f aca="false">F59/D59</f>
        <v>0.776804762345404</v>
      </c>
      <c r="F59" s="133" t="n">
        <f aca="false">SUM(F55:F58)</f>
        <v>3668497</v>
      </c>
      <c r="G59" s="164" t="n">
        <f aca="false">SUM(G55:G58)</f>
        <v>1594236.99617956</v>
      </c>
      <c r="H59" s="164" t="n">
        <f aca="false">SUM(H55:H58)</f>
        <v>1772931.69245463</v>
      </c>
      <c r="I59" s="164" t="n">
        <f aca="false">SUM(I55:I58)</f>
        <v>301328.311365807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'!I8</f>
        <v>4722547</v>
      </c>
      <c r="E60" s="137"/>
      <c r="F60" s="137" t="n">
        <f aca="false">'УТВЕРЖДЕНО 2021'!I8</f>
        <v>3668497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0.776804762345404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371.01*50%</f>
        <v>185.505</v>
      </c>
      <c r="D67" s="129" t="n">
        <f aca="false">E67/C67</f>
        <v>3280.20808064473</v>
      </c>
      <c r="E67" s="143" t="n">
        <f aca="false">'2021 ПОТРЕБНОСТЬ '!I13*50%</f>
        <v>608495</v>
      </c>
      <c r="F67" s="129" t="n">
        <f aca="false">E67/D16</f>
        <v>581.179560649475</v>
      </c>
      <c r="G67" s="129" t="n">
        <f aca="false">'УТВЕРЖДЕНО 2021'!I13*50%/E67</f>
        <v>0.530250043139221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'!I14*50%</f>
        <v>0</v>
      </c>
      <c r="F68" s="129" t="n">
        <f aca="false">E68/D16</f>
        <v>0</v>
      </c>
      <c r="G68" s="129" t="e">
        <f aca="false">'УТВЕРЖДЕНО 2021'!I14*50%/E68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111080*90%</f>
        <v>99972</v>
      </c>
      <c r="D69" s="129" t="n">
        <f aca="false">E69/C69</f>
        <v>11.2060676989557</v>
      </c>
      <c r="E69" s="143" t="n">
        <f aca="false">'2021 ПОТРЕБНОСТЬ '!I15*90%</f>
        <v>1120293</v>
      </c>
      <c r="F69" s="129" t="n">
        <f aca="false">E69/D16</f>
        <v>1070.00286532951</v>
      </c>
      <c r="G69" s="129" t="n">
        <f aca="false">'УТВЕРЖДЕНО 2021'!I15*90%/E69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(3093+2820)*100%</f>
        <v>5913</v>
      </c>
      <c r="D70" s="129" t="n">
        <f aca="false">E70/C70</f>
        <v>49.5315406730932</v>
      </c>
      <c r="E70" s="143" t="n">
        <f aca="false">'2021 ПОТРЕБНОСТЬ '!I16*100%</f>
        <v>292880</v>
      </c>
      <c r="F70" s="129" t="n">
        <f aca="false">E70/D16</f>
        <v>279.732569245463</v>
      </c>
      <c r="G70" s="129" t="n">
        <f aca="false">'УТВЕРЖДЕНО 2021'!I16*100%/E70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2021668</v>
      </c>
      <c r="F71" s="133" t="n">
        <f aca="false">SUM(F67:F70)</f>
        <v>1930.91499522445</v>
      </c>
      <c r="G71" s="133" t="n">
        <f aca="false">('УТВЕРЖДЕНО 2021'!I13*50%+'УТВЕРЖДЕНО 2021'!I14*50%+'УТВЕРЖДЕНО 2021'!I15*90%+'УТВЕРЖДЕНО 2021'!I16*100%)/E71</f>
        <v>0.858611552440856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0.858611552440856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'!I18</f>
        <v>168322</v>
      </c>
      <c r="F78" s="129" t="n">
        <f aca="false">E78/D16</f>
        <v>160.76599808978</v>
      </c>
      <c r="G78" s="129" t="n">
        <f aca="false">'УТВЕРЖДЕНО 2021'!I18/E78</f>
        <v>0.711303335274058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'!I22</f>
        <v>825210</v>
      </c>
      <c r="F79" s="129" t="n">
        <f aca="false">E79/$D$16</f>
        <v>788.166189111748</v>
      </c>
      <c r="G79" s="129" t="n">
        <f aca="false">'УТВЕРЖДЕНО 2021'!I22/E79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'!I19</f>
        <v>97157</v>
      </c>
      <c r="F80" s="129" t="n">
        <f aca="false">E80/$D$16</f>
        <v>92.7956064947469</v>
      </c>
      <c r="G80" s="129" t="n">
        <f aca="false">'УТВЕРЖДЕНО 2021'!I19/'6'!E80</f>
        <v>0.711302325102669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371.01*50%</f>
        <v>185.505</v>
      </c>
      <c r="D81" s="129" t="n">
        <f aca="false">E81/C81</f>
        <v>3280.20808064473</v>
      </c>
      <c r="E81" s="143" t="n">
        <f aca="false">'2021 ПОТРЕБНОСТЬ '!I13*50%</f>
        <v>608495</v>
      </c>
      <c r="F81" s="129" t="n">
        <f aca="false">E81/D16</f>
        <v>581.179560649475</v>
      </c>
      <c r="G81" s="129" t="n">
        <f aca="false">('УТВЕРЖДЕНО 2021'!I13*50%/E81)</f>
        <v>0.530250043139221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'!I14*50%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111080*10%</f>
        <v>11108</v>
      </c>
      <c r="D83" s="129" t="n">
        <f aca="false">E83/C83</f>
        <v>11.2060676989557</v>
      </c>
      <c r="E83" s="143" t="n">
        <f aca="false">'2021 ПОТРЕБНОСТЬ '!I15*10%</f>
        <v>124477</v>
      </c>
      <c r="F83" s="129" t="n">
        <f aca="false">E83/D16</f>
        <v>118.889207258835</v>
      </c>
      <c r="G83" s="129" t="n">
        <f aca="false">('УТВЕРЖДЕНО 2021'!I15*10%)/E83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'!I26</f>
        <v>315032</v>
      </c>
      <c r="F84" s="129" t="n">
        <f aca="false">E84/D16</f>
        <v>300.890162368672</v>
      </c>
      <c r="G84" s="129" t="n">
        <f aca="false">('УТВЕРЖДЕНО 2021'!I26/E84)</f>
        <v>0.711302343888875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'!I25</f>
        <v>203536</v>
      </c>
      <c r="F85" s="129" t="n">
        <f aca="false">E85/D16</f>
        <v>194.39923591213</v>
      </c>
      <c r="G85" s="129" t="n">
        <f aca="false">('УТВЕРЖДЕНО 2021'!I25/E85)</f>
        <v>0.711304142756073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2342229</v>
      </c>
      <c r="F86" s="133" t="n">
        <f aca="false">SUM(F78:F85)</f>
        <v>2237.08595988539</v>
      </c>
      <c r="G86" s="133" t="n">
        <f aca="false">('УТВЕРЖДЕНО 2021'!I18+'УТВЕРЖДЕНО 2021'!I22+'УТВЕРЖДЕНО 2021'!I13*50%+'УТВЕРЖДЕНО 2021'!I15*10%+'УТВЕРЖДЕНО 2021'!I26+'УТВЕРЖДЕНО 2021'!I25+'УТВЕРЖДЕНО 2021'!I19)/E86</f>
        <v>0.679609252553871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0.679609252553871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'!I20+'2021 ПОТРЕБНОСТЬ '!I23</f>
        <v>54823</v>
      </c>
      <c r="C93" s="129" t="n">
        <f aca="false">B93/D16</f>
        <v>52.3619866284623</v>
      </c>
      <c r="D93" s="129" t="n">
        <f aca="false">('УТВЕРЖДЕНО 2021'!I20+'УТВЕРЖДЕНО 2021'!I23)/B93</f>
        <v>0.711307298031848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'!I27</f>
        <v>6768</v>
      </c>
      <c r="C94" s="129" t="n">
        <f aca="false">B94/D16</f>
        <v>6.46418338108883</v>
      </c>
      <c r="D94" s="129" t="n">
        <f aca="false">'УТВЕРЖДЕНО 2021'!I27/B94</f>
        <v>0.71128841607565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'!I28</f>
        <v>0</v>
      </c>
      <c r="C95" s="129" t="n">
        <f aca="false">B95/D16</f>
        <v>0</v>
      </c>
      <c r="D95" s="129" t="e">
        <f aca="false">'УТВЕРЖДЕНО 2021'!I28/B95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61591</v>
      </c>
      <c r="C96" s="152" t="n">
        <f aca="false">SUM(C93:C95)</f>
        <v>58.8261700095511</v>
      </c>
      <c r="D96" s="152" t="n">
        <f aca="false">('УТВЕРЖДЕНО 2021'!I20+'УТВЕРЖДЕНО 2021'!I23+'УТВЕРЖДЕНО 2021'!I27+'УТВЕРЖДЕНО 2021'!I28)/B96</f>
        <v>0.711305223165722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0.711305223165722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'!I8</f>
        <v>4722547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ЧИСЛЕННОСТЬ!R13</f>
        <v>455</v>
      </c>
      <c r="C105" s="159" t="n">
        <f aca="false">B102/B108*B105</f>
        <v>2052300.74976122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ЧИСЛЕННОСТЬ!R56</f>
        <v>506</v>
      </c>
      <c r="C106" s="159" t="n">
        <f aca="false">B102/B108*B106</f>
        <v>2282338.85577841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ЧИСЛЕННОСТЬ!R99</f>
        <v>86</v>
      </c>
      <c r="C107" s="159" t="n">
        <f aca="false">B102/B108*B107</f>
        <v>387907.394460363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1047</v>
      </c>
      <c r="C108" s="132" t="n">
        <f aca="false">SUM(C105:C107)</f>
        <v>4722547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'!I9+'2021 ПОТРЕБНОСТЬ '!I10</f>
        <v>228156</v>
      </c>
      <c r="C114" s="163" t="n">
        <f aca="false">B114/$D$16</f>
        <v>217.914040114613</v>
      </c>
      <c r="D114" s="118" t="n">
        <f aca="false">('УТВЕРЖДЕНО 2021'!I9+'УТВЕРЖДЕНО 2021'!I10)/B114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'!I11</f>
        <v>68903</v>
      </c>
      <c r="C115" s="163" t="n">
        <f aca="false">B115/$D$16</f>
        <v>65.8099331423114</v>
      </c>
      <c r="D115" s="118" t="n">
        <f aca="false">'УТВЕРЖДЕНО 2021'!I11/'6'!B115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297059</v>
      </c>
      <c r="C116" s="159" t="n">
        <f aca="false">SUM(C114:C115)</f>
        <v>283.723973256924</v>
      </c>
      <c r="D116" s="118" t="n">
        <f aca="false">('УТВЕРЖДЕНО 2021'!I9+'УТВЕРЖДЕНО 2021'!I10+'УТВЕРЖДЕНО 2021'!I11)/B116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true"/>
  </sheetPr>
  <dimension ref="A1:J132"/>
  <sheetViews>
    <sheetView showFormulas="false" showGridLines="tru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A37" activeCellId="0" sqref="A37"/>
    </sheetView>
  </sheetViews>
  <sheetFormatPr defaultRowHeight="13.2" zeroHeight="false" outlineLevelRow="0" outlineLevelCol="0"/>
  <cols>
    <col collapsed="false" customWidth="true" hidden="false" outlineLevel="0" max="1" min="1" style="78" width="29.66"/>
    <col collapsed="false" customWidth="true" hidden="false" outlineLevel="0" max="2" min="2" style="78" width="14.66"/>
    <col collapsed="false" customWidth="true" hidden="false" outlineLevel="0" max="3" min="3" style="78" width="16.67"/>
    <col collapsed="false" customWidth="true" hidden="false" outlineLevel="0" max="4" min="4" style="78" width="13.89"/>
    <col collapsed="false" customWidth="true" hidden="false" outlineLevel="0" max="5" min="5" style="78" width="15"/>
    <col collapsed="false" customWidth="true" hidden="false" outlineLevel="0" max="6" min="6" style="78" width="13.01"/>
    <col collapsed="false" customWidth="true" hidden="false" outlineLevel="0" max="7" min="7" style="78" width="14.88"/>
    <col collapsed="false" customWidth="true" hidden="false" outlineLevel="0" max="8" min="8" style="78" width="12.66"/>
    <col collapsed="false" customWidth="true" hidden="false" outlineLevel="0" max="9" min="9" style="78" width="11.66"/>
    <col collapsed="false" customWidth="true" hidden="false" outlineLevel="0" max="1025" min="10" style="0" width="8.67"/>
  </cols>
  <sheetData>
    <row r="1" s="33" customFormat="true" ht="54" hidden="false" customHeight="true" outlineLevel="0" collapsed="false">
      <c r="A1" s="88" t="s">
        <v>215</v>
      </c>
      <c r="B1" s="88"/>
      <c r="C1" s="88"/>
      <c r="D1" s="88"/>
      <c r="E1" s="88"/>
      <c r="F1" s="88"/>
      <c r="G1" s="88"/>
      <c r="H1" s="76"/>
      <c r="I1" s="76"/>
    </row>
    <row r="2" s="33" customFormat="true" ht="34.8" hidden="false" customHeight="true" outlineLevel="0" collapsed="false">
      <c r="A2" s="89" t="s">
        <v>133</v>
      </c>
      <c r="B2" s="89"/>
      <c r="C2" s="89"/>
      <c r="D2" s="89"/>
      <c r="E2" s="89"/>
      <c r="F2" s="89"/>
      <c r="G2" s="89"/>
      <c r="H2" s="76"/>
      <c r="I2" s="76"/>
    </row>
    <row r="3" s="33" customFormat="true" ht="13.2" hidden="false" customHeight="false" outlineLevel="0" collapsed="false">
      <c r="A3" s="90" t="s">
        <v>134</v>
      </c>
      <c r="B3" s="91" t="s">
        <v>135</v>
      </c>
      <c r="C3" s="91"/>
      <c r="D3" s="92" t="s">
        <v>136</v>
      </c>
      <c r="E3" s="76"/>
      <c r="F3" s="76"/>
      <c r="G3" s="76"/>
      <c r="H3" s="76"/>
    </row>
    <row r="4" s="33" customFormat="true" ht="13.2" hidden="false" customHeight="false" outlineLevel="0" collapsed="false">
      <c r="A4" s="90"/>
      <c r="B4" s="93" t="n">
        <v>12</v>
      </c>
      <c r="C4" s="93"/>
      <c r="D4" s="92"/>
      <c r="E4" s="76"/>
      <c r="F4" s="76"/>
      <c r="G4" s="76"/>
      <c r="H4" s="76"/>
      <c r="I4" s="76"/>
    </row>
    <row r="5" s="33" customFormat="true" ht="13.2" hidden="false" customHeight="false" outlineLevel="0" collapsed="false">
      <c r="A5" s="76"/>
      <c r="B5" s="76"/>
      <c r="C5" s="76"/>
      <c r="D5" s="76"/>
      <c r="E5" s="76"/>
      <c r="F5" s="76"/>
      <c r="G5" s="76"/>
      <c r="H5" s="76"/>
      <c r="I5" s="76"/>
    </row>
    <row r="6" s="33" customFormat="true" ht="13.2" hidden="false" customHeight="false" outlineLevel="0" collapsed="false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="33" customFormat="true" ht="13.2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</row>
    <row r="8" s="33" customFormat="true" ht="13.2" hidden="false" customHeight="false" outlineLevel="0" collapsed="false">
      <c r="A8" s="76" t="s">
        <v>138</v>
      </c>
      <c r="B8" s="76"/>
      <c r="C8" s="76"/>
      <c r="D8" s="76"/>
      <c r="E8" s="76"/>
      <c r="F8" s="76"/>
      <c r="G8" s="76"/>
      <c r="H8" s="76"/>
      <c r="I8" s="76"/>
    </row>
    <row r="9" s="33" customFormat="true" ht="33" hidden="false" customHeight="true" outlineLevel="0" collapsed="false">
      <c r="A9" s="89" t="s">
        <v>139</v>
      </c>
      <c r="B9" s="89"/>
      <c r="C9" s="89"/>
      <c r="D9" s="89"/>
      <c r="E9" s="89"/>
      <c r="F9" s="89"/>
      <c r="G9" s="89"/>
      <c r="H9" s="76"/>
      <c r="I9" s="76"/>
    </row>
    <row r="10" s="33" customFormat="true" ht="13.2" hidden="false" customHeight="false" outlineLevel="0" collapsed="false">
      <c r="A10" s="76"/>
      <c r="B10" s="76"/>
      <c r="C10" s="76"/>
      <c r="D10" s="76"/>
      <c r="E10" s="76"/>
      <c r="F10" s="76"/>
      <c r="G10" s="76"/>
      <c r="H10" s="76"/>
      <c r="I10" s="76"/>
    </row>
    <row r="11" s="33" customFormat="true" ht="13.2" hidden="false" customHeight="false" outlineLevel="0" collapsed="false">
      <c r="A11" s="76" t="s">
        <v>140</v>
      </c>
      <c r="B11" s="76"/>
      <c r="C11" s="76"/>
      <c r="D11" s="76"/>
      <c r="E11" s="76"/>
      <c r="F11" s="76"/>
      <c r="G11" s="76"/>
      <c r="H11" s="76"/>
      <c r="I11" s="76"/>
    </row>
    <row r="12" s="33" customFormat="true" ht="13.2" hidden="false" customHeight="false" outlineLevel="0" collapsed="false">
      <c r="A12" s="76"/>
      <c r="B12" s="76"/>
      <c r="C12" s="76"/>
      <c r="D12" s="76"/>
      <c r="E12" s="76"/>
      <c r="F12" s="76"/>
      <c r="G12" s="76"/>
      <c r="H12" s="76"/>
      <c r="I12" s="76"/>
    </row>
    <row r="13" s="33" customFormat="true" ht="13.2" hidden="false" customHeight="false" outlineLevel="0" collapsed="false">
      <c r="A13" s="76" t="s">
        <v>141</v>
      </c>
      <c r="B13" s="76"/>
      <c r="C13" s="76"/>
      <c r="D13" s="76"/>
      <c r="E13" s="76"/>
      <c r="F13" s="76"/>
      <c r="G13" s="76"/>
      <c r="H13" s="76"/>
      <c r="I13" s="76"/>
    </row>
    <row r="14" s="33" customFormat="true" ht="13.2" hidden="false" customHeight="false" outlineLevel="0" collapsed="false">
      <c r="A14" s="76"/>
      <c r="B14" s="76"/>
      <c r="C14" s="76"/>
      <c r="D14" s="76"/>
      <c r="E14" s="76"/>
      <c r="F14" s="76"/>
      <c r="G14" s="76"/>
      <c r="H14" s="76"/>
      <c r="I14" s="76"/>
    </row>
    <row r="15" s="33" customFormat="true" ht="66" hidden="false" customHeight="false" outlineLevel="0" collapsed="false">
      <c r="A15" s="4" t="s">
        <v>142</v>
      </c>
      <c r="B15" s="5" t="s">
        <v>143</v>
      </c>
      <c r="C15" s="4" t="s">
        <v>144</v>
      </c>
      <c r="D15" s="4" t="s">
        <v>145</v>
      </c>
      <c r="E15" s="94"/>
      <c r="F15" s="94"/>
      <c r="G15" s="76"/>
      <c r="H15" s="76"/>
      <c r="I15" s="76"/>
    </row>
    <row r="16" s="33" customFormat="true" ht="13.2" hidden="false" customHeight="false" outlineLevel="0" collapsed="false">
      <c r="A16" s="95" t="n">
        <f aca="false">ЧИСЛЕННОСТЬ!B14+ЧИСЛЕННОСТЬ!B57+ЧИСЛЕННОСТЬ!B100</f>
        <v>798</v>
      </c>
      <c r="B16" s="96" t="n">
        <f aca="false">ЧИСЛЕННОСТЬ!C14+ЧИСЛЕННОСТЬ!C57+ЧИСЛЕННОСТЬ!C100</f>
        <v>180</v>
      </c>
      <c r="C16" s="95" t="n">
        <f aca="false">ЧИСЛЕННОСТЬ!P14+ЧИСЛЕННОСТЬ!P57+ЧИСЛЕННОСТЬ!P100</f>
        <v>210</v>
      </c>
      <c r="D16" s="97" t="n">
        <f aca="false">ЧИСЛЕННОСТЬ!R14+ЧИСЛЕННОСТЬ!R57+ЧИСЛЕННОСТЬ!R100</f>
        <v>808</v>
      </c>
      <c r="E16" s="98"/>
      <c r="F16" s="94"/>
      <c r="G16" s="76"/>
      <c r="H16" s="76"/>
      <c r="I16" s="76"/>
    </row>
    <row r="17" customFormat="false" ht="13.2" hidden="false" customHeight="false" outlineLevel="0" collapsed="false">
      <c r="A17" s="100"/>
      <c r="B17" s="100"/>
      <c r="C17" s="100"/>
      <c r="D17" s="100"/>
      <c r="E17" s="101"/>
      <c r="F17" s="101"/>
      <c r="G17" s="100"/>
      <c r="H17" s="100"/>
      <c r="I17" s="100"/>
    </row>
    <row r="18" customFormat="false" ht="87.6" hidden="false" customHeight="true" outlineLevel="0" collapsed="false">
      <c r="A18" s="102" t="s">
        <v>146</v>
      </c>
      <c r="B18" s="102"/>
      <c r="C18" s="102"/>
      <c r="D18" s="102"/>
      <c r="E18" s="102"/>
      <c r="F18" s="102"/>
      <c r="G18" s="102"/>
      <c r="H18" s="103"/>
      <c r="I18" s="103"/>
    </row>
    <row r="19" customFormat="false" ht="13.2" hidden="false" customHeight="false" outlineLevel="0" collapsed="false">
      <c r="A19" s="76"/>
      <c r="B19" s="76"/>
      <c r="C19" s="76"/>
      <c r="D19" s="76" t="s">
        <v>147</v>
      </c>
      <c r="E19" s="76"/>
      <c r="F19" s="76"/>
      <c r="G19" s="76"/>
      <c r="H19" s="100"/>
      <c r="I19" s="100"/>
    </row>
    <row r="20" customFormat="false" ht="13.2" hidden="false" customHeight="false" outlineLevel="0" collapsed="false">
      <c r="A20" s="76"/>
      <c r="B20" s="76"/>
      <c r="C20" s="76"/>
      <c r="D20" s="76"/>
      <c r="E20" s="76"/>
      <c r="F20" s="76"/>
      <c r="G20" s="76"/>
      <c r="H20" s="100"/>
      <c r="I20" s="100"/>
    </row>
    <row r="21" customFormat="false" ht="13.2" hidden="false" customHeight="false" outlineLevel="0" collapsed="false">
      <c r="A21" s="76" t="s">
        <v>148</v>
      </c>
      <c r="B21" s="76"/>
      <c r="C21" s="76"/>
      <c r="D21" s="76"/>
      <c r="E21" s="76"/>
      <c r="F21" s="76"/>
      <c r="G21" s="76"/>
      <c r="H21" s="100"/>
      <c r="I21" s="100"/>
    </row>
    <row r="22" customFormat="false" ht="13.2" hidden="false" customHeight="false" outlineLevel="0" collapsed="false">
      <c r="A22" s="76"/>
      <c r="B22" s="76"/>
      <c r="C22" s="76"/>
      <c r="D22" s="76"/>
      <c r="E22" s="76"/>
      <c r="F22" s="76"/>
      <c r="G22" s="76"/>
      <c r="H22" s="100"/>
      <c r="I22" s="100"/>
    </row>
    <row r="23" customFormat="false" ht="13.2" hidden="false" customHeight="false" outlineLevel="0" collapsed="false">
      <c r="A23" s="76" t="s">
        <v>149</v>
      </c>
      <c r="B23" s="76"/>
      <c r="C23" s="76"/>
      <c r="D23" s="76"/>
      <c r="E23" s="76"/>
      <c r="F23" s="76"/>
      <c r="G23" s="76"/>
      <c r="H23" s="100"/>
      <c r="I23" s="100"/>
    </row>
    <row r="24" customFormat="false" ht="13.2" hidden="false" customHeight="false" outlineLevel="0" collapsed="false">
      <c r="A24" s="76"/>
      <c r="B24" s="76"/>
      <c r="C24" s="76"/>
      <c r="D24" s="76"/>
      <c r="E24" s="76"/>
      <c r="F24" s="76"/>
      <c r="G24" s="76"/>
      <c r="H24" s="100"/>
      <c r="I24" s="100"/>
    </row>
    <row r="25" customFormat="false" ht="13.2" hidden="false" customHeight="false" outlineLevel="0" collapsed="false">
      <c r="A25" s="76" t="s">
        <v>150</v>
      </c>
      <c r="B25" s="76"/>
      <c r="C25" s="76"/>
      <c r="D25" s="76"/>
      <c r="E25" s="76"/>
      <c r="F25" s="76"/>
      <c r="G25" s="76"/>
      <c r="H25" s="100"/>
      <c r="I25" s="100"/>
    </row>
    <row r="26" customFormat="false" ht="13.2" hidden="false" customHeight="false" outlineLevel="0" collapsed="false">
      <c r="A26" s="76"/>
      <c r="B26" s="76"/>
      <c r="C26" s="76"/>
      <c r="D26" s="76"/>
      <c r="E26" s="76"/>
      <c r="F26" s="76"/>
      <c r="G26" s="76"/>
      <c r="H26" s="100"/>
      <c r="I26" s="100"/>
    </row>
    <row r="27" s="106" customFormat="true" ht="28.5" hidden="false" customHeight="true" outlineLevel="0" collapsed="false">
      <c r="A27" s="104" t="s">
        <v>151</v>
      </c>
      <c r="B27" s="104"/>
      <c r="C27" s="104"/>
      <c r="D27" s="104"/>
      <c r="E27" s="104"/>
      <c r="F27" s="104"/>
      <c r="G27" s="104"/>
      <c r="H27" s="105"/>
      <c r="I27" s="105"/>
    </row>
    <row r="28" s="106" customFormat="true" ht="17.4" hidden="false" customHeight="true" outlineLevel="0" collapsed="false">
      <c r="A28" s="107"/>
      <c r="B28" s="107"/>
      <c r="C28" s="107"/>
      <c r="D28" s="108" t="n">
        <f aca="false">ГОССТАНДАРТ!D14</f>
        <v>22736136</v>
      </c>
      <c r="E28" s="109" t="s">
        <v>152</v>
      </c>
      <c r="F28" s="109"/>
      <c r="G28" s="107"/>
      <c r="H28" s="105"/>
      <c r="I28" s="110"/>
    </row>
    <row r="29" s="116" customFormat="true" ht="98.25" hidden="false" customHeight="true" outlineLevel="0" collapsed="false">
      <c r="A29" s="111" t="s">
        <v>153</v>
      </c>
      <c r="B29" s="112" t="s">
        <v>154</v>
      </c>
      <c r="C29" s="113"/>
      <c r="D29" s="114"/>
      <c r="E29" s="114"/>
      <c r="F29" s="114"/>
      <c r="G29" s="114"/>
      <c r="H29" s="115"/>
      <c r="I29" s="115"/>
    </row>
    <row r="30" s="116" customFormat="true" ht="28.5" hidden="false" customHeight="true" outlineLevel="0" collapsed="false">
      <c r="A30" s="117" t="s">
        <v>155</v>
      </c>
      <c r="B30" s="118" t="n">
        <f aca="false">D28/D16*ЧИСЛЕННОСТЬ!R14</f>
        <v>10158100.3663366</v>
      </c>
      <c r="C30" s="119"/>
      <c r="D30" s="114"/>
      <c r="E30" s="114"/>
      <c r="F30" s="114"/>
      <c r="G30" s="114"/>
      <c r="H30" s="115"/>
      <c r="I30" s="115"/>
    </row>
    <row r="31" s="116" customFormat="true" ht="28.5" hidden="false" customHeight="true" outlineLevel="0" collapsed="false">
      <c r="A31" s="117" t="s">
        <v>156</v>
      </c>
      <c r="B31" s="118" t="n">
        <f aca="false">D28/D16*ЧИСЛЕННОСТЬ!R57</f>
        <v>10945986.2673267</v>
      </c>
      <c r="C31" s="119"/>
      <c r="D31" s="114"/>
      <c r="E31" s="114"/>
      <c r="F31" s="114"/>
      <c r="G31" s="114"/>
      <c r="H31" s="115"/>
      <c r="I31" s="115"/>
    </row>
    <row r="32" s="116" customFormat="true" ht="28.5" hidden="false" customHeight="true" outlineLevel="0" collapsed="false">
      <c r="A32" s="117" t="s">
        <v>157</v>
      </c>
      <c r="B32" s="118" t="n">
        <f aca="false">D28/D16*ЧИСЛЕННОСТЬ!R100</f>
        <v>1632049.36633663</v>
      </c>
      <c r="C32" s="119"/>
      <c r="D32" s="114"/>
      <c r="E32" s="114"/>
      <c r="F32" s="114"/>
      <c r="G32" s="114"/>
      <c r="H32" s="115"/>
      <c r="I32" s="115"/>
    </row>
    <row r="33" s="33" customFormat="true" ht="13.2" hidden="false" customHeight="false" outlineLevel="0" collapsed="false">
      <c r="A33" s="117" t="s">
        <v>41</v>
      </c>
      <c r="B33" s="118" t="n">
        <f aca="false">SUM(B30:B32)</f>
        <v>22736136</v>
      </c>
      <c r="C33" s="120" t="n">
        <f aca="false">D28-B33</f>
        <v>0</v>
      </c>
      <c r="D33" s="114"/>
      <c r="E33" s="114"/>
      <c r="F33" s="114"/>
      <c r="G33" s="114"/>
      <c r="H33" s="76"/>
      <c r="I33" s="76"/>
    </row>
    <row r="34" customFormat="false" ht="13.2" hidden="false" customHeight="false" outlineLevel="0" collapsed="false">
      <c r="A34" s="100"/>
      <c r="B34" s="121"/>
      <c r="C34" s="100"/>
      <c r="D34" s="122"/>
      <c r="E34" s="122"/>
      <c r="F34" s="122"/>
      <c r="G34" s="122"/>
      <c r="H34" s="100"/>
      <c r="I34" s="100"/>
    </row>
    <row r="35" customFormat="false" ht="18" hidden="false" customHeight="true" outlineLevel="0" collapsed="false">
      <c r="A35" s="109" t="s">
        <v>158</v>
      </c>
      <c r="B35" s="109"/>
      <c r="C35" s="109"/>
      <c r="D35" s="109"/>
      <c r="E35" s="109"/>
      <c r="F35" s="109"/>
      <c r="G35" s="109"/>
      <c r="H35" s="120"/>
      <c r="I35" s="100"/>
    </row>
    <row r="36" customFormat="false" ht="18" hidden="false" customHeight="true" outlineLevel="0" collapsed="false">
      <c r="A36" s="104"/>
      <c r="B36" s="104"/>
      <c r="C36" s="104"/>
      <c r="D36" s="104"/>
      <c r="E36" s="104"/>
      <c r="F36" s="104"/>
      <c r="G36" s="104" t="n">
        <f aca="false">ГОССТАНДАРТ!C14</f>
        <v>2038932</v>
      </c>
      <c r="H36" s="120" t="s">
        <v>159</v>
      </c>
      <c r="I36" s="100"/>
      <c r="J36" s="123"/>
    </row>
    <row r="37" customFormat="false" ht="30.6" hidden="false" customHeight="true" outlineLevel="0" collapsed="false">
      <c r="A37" s="109" t="s">
        <v>160</v>
      </c>
      <c r="B37" s="109"/>
      <c r="C37" s="109"/>
      <c r="D37" s="109"/>
      <c r="E37" s="109"/>
      <c r="F37" s="109"/>
      <c r="G37" s="109"/>
      <c r="H37" s="120"/>
      <c r="I37" s="100"/>
    </row>
    <row r="38" customFormat="false" ht="18" hidden="false" customHeight="true" outlineLevel="0" collapsed="false">
      <c r="A38" s="104"/>
      <c r="B38" s="104"/>
      <c r="C38" s="104"/>
      <c r="D38" s="104"/>
      <c r="E38" s="104"/>
      <c r="F38" s="104"/>
      <c r="G38" s="108" t="n">
        <f aca="false">D28+G36</f>
        <v>24775068</v>
      </c>
      <c r="H38" s="124" t="s">
        <v>159</v>
      </c>
      <c r="I38" s="100"/>
    </row>
    <row r="39" customFormat="false" ht="13.2" hidden="false" customHeight="false" outlineLevel="0" collapsed="false">
      <c r="A39" s="100"/>
      <c r="B39" s="121"/>
      <c r="C39" s="100"/>
      <c r="D39" s="100"/>
      <c r="E39" s="100"/>
      <c r="F39" s="100"/>
      <c r="G39" s="100"/>
      <c r="H39" s="100"/>
      <c r="I39" s="100"/>
    </row>
    <row r="40" customFormat="false" ht="40.8" hidden="false" customHeight="true" outlineLevel="0" collapsed="false">
      <c r="A40" s="102" t="s">
        <v>161</v>
      </c>
      <c r="B40" s="102"/>
      <c r="C40" s="102"/>
      <c r="D40" s="102"/>
      <c r="E40" s="102"/>
      <c r="F40" s="102"/>
      <c r="G40" s="102"/>
      <c r="H40" s="103"/>
      <c r="I40" s="103"/>
    </row>
    <row r="41" customFormat="false" ht="13.2" hidden="false" customHeight="false" outlineLevel="0" collapsed="false">
      <c r="A41" s="33"/>
      <c r="B41" s="33"/>
      <c r="C41" s="33"/>
      <c r="D41" s="33"/>
      <c r="E41" s="33"/>
      <c r="F41" s="33"/>
      <c r="G41" s="33"/>
    </row>
    <row r="42" customFormat="false" ht="13.2" hidden="false" customHeight="false" outlineLevel="0" collapsed="false">
      <c r="A42" s="76" t="s">
        <v>162</v>
      </c>
      <c r="B42" s="76"/>
      <c r="C42" s="76"/>
      <c r="D42" s="76"/>
      <c r="E42" s="76"/>
      <c r="F42" s="76"/>
      <c r="G42" s="76"/>
    </row>
    <row r="43" customFormat="false" ht="13.2" hidden="false" customHeight="false" outlineLevel="0" collapsed="false">
      <c r="A43" s="76"/>
      <c r="B43" s="76"/>
      <c r="C43" s="76"/>
      <c r="D43" s="76"/>
      <c r="E43" s="76"/>
      <c r="F43" s="76"/>
      <c r="G43" s="76"/>
    </row>
    <row r="44" customFormat="false" ht="13.2" hidden="false" customHeight="false" outlineLevel="0" collapsed="false">
      <c r="A44" s="76" t="s">
        <v>163</v>
      </c>
      <c r="B44" s="76"/>
      <c r="C44" s="76"/>
      <c r="D44" s="76"/>
      <c r="E44" s="76"/>
      <c r="F44" s="76"/>
      <c r="G44" s="76"/>
    </row>
    <row r="45" customFormat="false" ht="13.2" hidden="false" customHeight="false" outlineLevel="0" collapsed="false">
      <c r="A45" s="76"/>
      <c r="B45" s="76"/>
      <c r="C45" s="76"/>
      <c r="D45" s="76"/>
      <c r="E45" s="76"/>
      <c r="F45" s="76"/>
      <c r="G45" s="76"/>
    </row>
    <row r="46" customFormat="false" ht="13.2" hidden="false" customHeight="false" outlineLevel="0" collapsed="false">
      <c r="A46" s="76" t="s">
        <v>164</v>
      </c>
      <c r="B46" s="76"/>
      <c r="C46" s="76"/>
      <c r="D46" s="76"/>
      <c r="E46" s="76"/>
      <c r="F46" s="76"/>
      <c r="G46" s="76"/>
    </row>
    <row r="47" customFormat="false" ht="13.2" hidden="false" customHeight="false" outlineLevel="0" collapsed="false">
      <c r="A47" s="76"/>
      <c r="B47" s="76"/>
      <c r="C47" s="76"/>
      <c r="D47" s="76"/>
      <c r="E47" s="76"/>
      <c r="F47" s="76"/>
      <c r="G47" s="76"/>
    </row>
    <row r="48" customFormat="false" ht="13.2" hidden="false" customHeight="false" outlineLevel="0" collapsed="false">
      <c r="A48" s="76" t="s">
        <v>165</v>
      </c>
      <c r="B48" s="76"/>
      <c r="C48" s="76"/>
      <c r="D48" s="76"/>
      <c r="E48" s="76"/>
      <c r="F48" s="76"/>
      <c r="G48" s="76"/>
    </row>
    <row r="49" customFormat="false" ht="13.2" hidden="false" customHeight="false" outlineLevel="0" collapsed="false">
      <c r="A49" s="76"/>
      <c r="B49" s="76"/>
      <c r="C49" s="76"/>
      <c r="D49" s="76"/>
      <c r="E49" s="76"/>
      <c r="F49" s="76"/>
      <c r="G49" s="76"/>
    </row>
    <row r="50" customFormat="false" ht="13.2" hidden="false" customHeight="false" outlineLevel="0" collapsed="false">
      <c r="A50" s="76" t="s">
        <v>166</v>
      </c>
      <c r="B50" s="76"/>
      <c r="C50" s="76"/>
      <c r="D50" s="76"/>
      <c r="E50" s="76"/>
      <c r="F50" s="76"/>
      <c r="G50" s="76"/>
    </row>
    <row r="51" customFormat="false" ht="13.2" hidden="false" customHeight="false" outlineLevel="0" collapsed="false">
      <c r="A51" s="76"/>
      <c r="B51" s="76"/>
      <c r="C51" s="76"/>
      <c r="D51" s="76"/>
      <c r="E51" s="76"/>
      <c r="F51" s="76"/>
      <c r="G51" s="76"/>
    </row>
    <row r="52" customFormat="false" ht="13.2" hidden="false" customHeight="false" outlineLevel="0" collapsed="false">
      <c r="A52" s="76" t="s">
        <v>167</v>
      </c>
      <c r="B52" s="76"/>
      <c r="C52" s="76"/>
      <c r="D52" s="76"/>
      <c r="E52" s="76"/>
      <c r="F52" s="76"/>
      <c r="G52" s="76"/>
    </row>
    <row r="53" customFormat="false" ht="13.2" hidden="false" customHeight="false" outlineLevel="0" collapsed="false">
      <c r="A53" s="100"/>
      <c r="B53" s="100"/>
      <c r="C53" s="100"/>
      <c r="D53" s="100"/>
      <c r="E53" s="100"/>
      <c r="F53" s="100"/>
      <c r="G53" s="100"/>
    </row>
    <row r="54" customFormat="false" ht="52.8" hidden="false" customHeight="false" outlineLevel="0" collapsed="false">
      <c r="A54" s="111" t="s">
        <v>168</v>
      </c>
      <c r="B54" s="125" t="s">
        <v>169</v>
      </c>
      <c r="C54" s="111" t="s">
        <v>170</v>
      </c>
      <c r="D54" s="111" t="s">
        <v>171</v>
      </c>
      <c r="E54" s="111" t="s">
        <v>172</v>
      </c>
      <c r="F54" s="111" t="s">
        <v>173</v>
      </c>
      <c r="G54" s="28" t="s">
        <v>174</v>
      </c>
      <c r="H54" s="29" t="s">
        <v>52</v>
      </c>
      <c r="I54" s="29" t="s">
        <v>53</v>
      </c>
    </row>
    <row r="55" customFormat="false" ht="13.2" hidden="false" customHeight="false" outlineLevel="0" collapsed="false">
      <c r="A55" s="126" t="s">
        <v>175</v>
      </c>
      <c r="B55" s="127" t="n">
        <f aca="false">D16</f>
        <v>808</v>
      </c>
      <c r="C55" s="128" t="n">
        <f aca="false">F71</f>
        <v>2759.38985148515</v>
      </c>
      <c r="D55" s="128" t="n">
        <f aca="false">E71</f>
        <v>2229587</v>
      </c>
      <c r="E55" s="129" t="n">
        <f aca="false">G71</f>
        <v>0.838918597928675</v>
      </c>
      <c r="F55" s="129" t="n">
        <f aca="false">D55*E55</f>
        <v>1870442</v>
      </c>
      <c r="G55" s="128" t="n">
        <f aca="false">F55/'7'!$D$16*ЧИСЛЕННОСТЬ!$R$14</f>
        <v>835680.150990099</v>
      </c>
      <c r="H55" s="128" t="n">
        <f aca="false">F55/$D$16*ЧИСЛЕННОСТЬ!$R$57</f>
        <v>900497.448019802</v>
      </c>
      <c r="I55" s="128" t="n">
        <f aca="false">F55/$D$16*ЧИСЛЕННОСТЬ!$R$100</f>
        <v>134264.400990099</v>
      </c>
    </row>
    <row r="56" customFormat="false" ht="13.2" hidden="false" customHeight="false" outlineLevel="0" collapsed="false">
      <c r="A56" s="126" t="s">
        <v>176</v>
      </c>
      <c r="B56" s="127" t="n">
        <f aca="false">D16</f>
        <v>808</v>
      </c>
      <c r="C56" s="128" t="n">
        <f aca="false">F86</f>
        <v>2619.25247524752</v>
      </c>
      <c r="D56" s="128" t="n">
        <f aca="false">E86</f>
        <v>2116356</v>
      </c>
      <c r="E56" s="129" t="n">
        <f aca="false">G86</f>
        <v>0.661599938762666</v>
      </c>
      <c r="F56" s="129" t="n">
        <f aca="false">D56*E56</f>
        <v>1400181</v>
      </c>
      <c r="G56" s="128" t="n">
        <f aca="false">F56/'7'!$D$16*ЧИСЛЕННОСТЬ!$R$14</f>
        <v>625575.917079208</v>
      </c>
      <c r="H56" s="128" t="n">
        <f aca="false">F56/$D$16*ЧИСЛЕННОСТЬ!$R$57</f>
        <v>674097.040841584</v>
      </c>
      <c r="I56" s="128" t="n">
        <f aca="false">F56/$D$16*ЧИСЛЕННОСТЬ!$R$100</f>
        <v>100508.042079208</v>
      </c>
    </row>
    <row r="57" customFormat="false" ht="13.2" hidden="false" customHeight="false" outlineLevel="0" collapsed="false">
      <c r="A57" s="126" t="s">
        <v>177</v>
      </c>
      <c r="B57" s="127" t="n">
        <f aca="false">D16</f>
        <v>808</v>
      </c>
      <c r="C57" s="128" t="n">
        <f aca="false">C96</f>
        <v>56.5235148514851</v>
      </c>
      <c r="D57" s="128" t="n">
        <f aca="false">B96</f>
        <v>45671</v>
      </c>
      <c r="E57" s="129" t="n">
        <f aca="false">D96</f>
        <v>0.71130476670097</v>
      </c>
      <c r="F57" s="129" t="n">
        <f aca="false">D57*E57</f>
        <v>32486</v>
      </c>
      <c r="G57" s="128" t="n">
        <f aca="false">F57/'7'!$D$16*ЧИСЛЕННОСТЬ!$R$14</f>
        <v>14514.1658415842</v>
      </c>
      <c r="H57" s="128" t="n">
        <f aca="false">F57/$D$16*ЧИСЛЕННОСТЬ!$R$57</f>
        <v>15639.9183168317</v>
      </c>
      <c r="I57" s="128" t="n">
        <f aca="false">F57/$D$16*ЧИСЛЕННОСТЬ!$R$100</f>
        <v>2331.91584158416</v>
      </c>
    </row>
    <row r="58" customFormat="false" ht="13.2" hidden="false" customHeight="false" outlineLevel="0" collapsed="false">
      <c r="A58" s="126" t="s">
        <v>178</v>
      </c>
      <c r="B58" s="127" t="n">
        <f aca="false">D16</f>
        <v>808</v>
      </c>
      <c r="C58" s="128" t="n">
        <f aca="false">C116</f>
        <v>418.251237623762</v>
      </c>
      <c r="D58" s="128" t="n">
        <f aca="false">B116</f>
        <v>337947</v>
      </c>
      <c r="E58" s="129" t="n">
        <f aca="false">D116</f>
        <v>1</v>
      </c>
      <c r="F58" s="129" t="n">
        <f aca="false">D58*E58</f>
        <v>337947</v>
      </c>
      <c r="G58" s="128" t="n">
        <f aca="false">F58/'7'!$D$16*ЧИСЛЕННОСТЬ!$R$14</f>
        <v>150988.696782178</v>
      </c>
      <c r="H58" s="128" t="n">
        <f aca="false">F58/$D$16*ЧИСЛЕННОСТЬ!$R$57</f>
        <v>162699.731435644</v>
      </c>
      <c r="I58" s="128" t="n">
        <f aca="false">F58/$D$16*ЧИСЛЕННОСТЬ!$R$100</f>
        <v>24258.5717821782</v>
      </c>
    </row>
    <row r="59" customFormat="false" ht="13.2" hidden="false" customHeight="false" outlineLevel="0" collapsed="false">
      <c r="A59" s="130" t="s">
        <v>179</v>
      </c>
      <c r="B59" s="131"/>
      <c r="C59" s="132" t="n">
        <f aca="false">SUM(C55:C58)</f>
        <v>5853.41707920792</v>
      </c>
      <c r="D59" s="132" t="n">
        <f aca="false">SUM(D55:D58)</f>
        <v>4729561</v>
      </c>
      <c r="E59" s="133" t="n">
        <f aca="false">F59/D59</f>
        <v>0.769850732446415</v>
      </c>
      <c r="F59" s="133" t="n">
        <f aca="false">SUM(F55:F58)</f>
        <v>3641056</v>
      </c>
      <c r="G59" s="164" t="n">
        <f aca="false">SUM(G55:G58)</f>
        <v>1626758.93069307</v>
      </c>
      <c r="H59" s="164" t="n">
        <f aca="false">SUM(H55:H58)</f>
        <v>1752934.13861386</v>
      </c>
      <c r="I59" s="164" t="n">
        <f aca="false">SUM(I55:I58)</f>
        <v>261362.930693069</v>
      </c>
    </row>
    <row r="60" customFormat="false" ht="13.2" hidden="false" customHeight="false" outlineLevel="0" collapsed="false">
      <c r="A60" s="166"/>
      <c r="B60" s="167"/>
      <c r="C60" s="168"/>
      <c r="D60" s="136" t="n">
        <f aca="false">'2021 ПОТРЕБНОСТЬ '!J8</f>
        <v>4729561</v>
      </c>
      <c r="E60" s="137"/>
      <c r="F60" s="137" t="n">
        <f aca="false">'УТВЕРЖДЕНО 2021'!J8</f>
        <v>3641056</v>
      </c>
      <c r="G60" s="169"/>
      <c r="H60" s="169"/>
      <c r="I60" s="169"/>
    </row>
    <row r="61" customFormat="false" ht="13.2" hidden="false" customHeight="false" outlineLevel="0" collapsed="false">
      <c r="A61" s="100"/>
      <c r="B61" s="100"/>
      <c r="C61" s="100"/>
      <c r="D61" s="140" t="n">
        <f aca="false">D59-D60</f>
        <v>0</v>
      </c>
      <c r="E61" s="139"/>
      <c r="F61" s="140" t="n">
        <f aca="false">F59-F60</f>
        <v>0</v>
      </c>
      <c r="G61" s="100"/>
    </row>
    <row r="62" customFormat="false" ht="29.25" hidden="false" customHeight="true" outlineLevel="0" collapsed="false">
      <c r="A62" s="141" t="s">
        <v>180</v>
      </c>
      <c r="B62" s="141"/>
      <c r="C62" s="141"/>
      <c r="D62" s="141"/>
      <c r="E62" s="141"/>
      <c r="F62" s="141"/>
      <c r="G62" s="141"/>
    </row>
    <row r="63" customFormat="false" ht="13.2" hidden="false" customHeight="false" outlineLevel="0" collapsed="false">
      <c r="A63" s="76"/>
      <c r="B63" s="76"/>
      <c r="C63" s="76"/>
      <c r="D63" s="76"/>
      <c r="E63" s="76"/>
      <c r="F63" s="76"/>
      <c r="G63" s="120" t="n">
        <f aca="false">E59</f>
        <v>0.769850732446415</v>
      </c>
    </row>
    <row r="64" s="33" customFormat="true" ht="16.2" hidden="false" customHeight="true" outlineLevel="0" collapsed="false">
      <c r="A64" s="76" t="s">
        <v>181</v>
      </c>
      <c r="B64" s="76"/>
      <c r="C64" s="76"/>
      <c r="D64" s="76"/>
      <c r="E64" s="76"/>
      <c r="F64" s="76"/>
      <c r="G64" s="76"/>
    </row>
    <row r="65" s="33" customFormat="true" ht="13.2" hidden="false" customHeight="false" outlineLevel="0" collapsed="false">
      <c r="A65" s="76"/>
      <c r="B65" s="76"/>
      <c r="C65" s="76"/>
      <c r="D65" s="76"/>
      <c r="E65" s="76"/>
      <c r="F65" s="76"/>
      <c r="G65" s="76"/>
    </row>
    <row r="66" s="33" customFormat="true" ht="66" hidden="false" customHeight="false" outlineLevel="0" collapsed="false">
      <c r="A66" s="111" t="s">
        <v>182</v>
      </c>
      <c r="B66" s="111" t="s">
        <v>183</v>
      </c>
      <c r="C66" s="111" t="s">
        <v>184</v>
      </c>
      <c r="D66" s="111" t="s">
        <v>185</v>
      </c>
      <c r="E66" s="111" t="s">
        <v>186</v>
      </c>
      <c r="F66" s="111" t="s">
        <v>170</v>
      </c>
      <c r="G66" s="111" t="s">
        <v>172</v>
      </c>
    </row>
    <row r="67" s="33" customFormat="true" ht="30.75" hidden="false" customHeight="true" outlineLevel="0" collapsed="false">
      <c r="A67" s="142" t="s">
        <v>107</v>
      </c>
      <c r="B67" s="28" t="s">
        <v>187</v>
      </c>
      <c r="C67" s="129" t="n">
        <f aca="false">430.39*50%</f>
        <v>215.195</v>
      </c>
      <c r="D67" s="129" t="n">
        <f aca="false">E67/C67</f>
        <v>3508.92911080648</v>
      </c>
      <c r="E67" s="143" t="n">
        <f aca="false">'2021 ПОТРЕБНОСТЬ '!J13*50%</f>
        <v>755104</v>
      </c>
      <c r="F67" s="129" t="n">
        <f aca="false">E67/D16</f>
        <v>934.534653465347</v>
      </c>
      <c r="G67" s="129" t="n">
        <f aca="false">'УТВЕРЖДЕНО 2021'!J13*50%/E67</f>
        <v>0.52437677458999</v>
      </c>
      <c r="H67" s="144"/>
    </row>
    <row r="68" s="33" customFormat="true" ht="30.75" hidden="false" customHeight="true" outlineLevel="0" collapsed="false">
      <c r="A68" s="142" t="s">
        <v>108</v>
      </c>
      <c r="B68" s="28" t="s">
        <v>188</v>
      </c>
      <c r="C68" s="129" t="n">
        <v>0</v>
      </c>
      <c r="D68" s="129" t="e">
        <f aca="false">E68/C68</f>
        <v>#DIV/0!</v>
      </c>
      <c r="E68" s="143" t="n">
        <f aca="false">'2021 ПОТРЕБНОСТЬ '!J14*50%</f>
        <v>0</v>
      </c>
      <c r="F68" s="129" t="n">
        <f aca="false">E68/D16</f>
        <v>0</v>
      </c>
      <c r="G68" s="129" t="e">
        <f aca="false">'УТВЕРЖДЕНО 2021'!J14*50%/E68</f>
        <v>#DIV/0!</v>
      </c>
      <c r="H68" s="144"/>
    </row>
    <row r="69" s="33" customFormat="true" ht="30.75" hidden="false" customHeight="true" outlineLevel="0" collapsed="false">
      <c r="A69" s="142" t="s">
        <v>109</v>
      </c>
      <c r="B69" s="28" t="s">
        <v>189</v>
      </c>
      <c r="C69" s="129" t="n">
        <f aca="false">97570*90%</f>
        <v>87813</v>
      </c>
      <c r="D69" s="129" t="n">
        <f aca="false">E69/C69</f>
        <v>12.7659116531721</v>
      </c>
      <c r="E69" s="143" t="n">
        <f aca="false">'2021 ПОТРЕБНОСТЬ '!J15*90%</f>
        <v>1121013</v>
      </c>
      <c r="F69" s="129" t="n">
        <f aca="false">E69/D16</f>
        <v>1387.39232673267</v>
      </c>
      <c r="G69" s="129" t="n">
        <f aca="false">'УТВЕРЖДЕНО 2021'!J15*90%/E69</f>
        <v>1</v>
      </c>
      <c r="H69" s="144"/>
    </row>
    <row r="70" s="33" customFormat="true" ht="30.75" hidden="false" customHeight="true" outlineLevel="0" collapsed="false">
      <c r="A70" s="142" t="s">
        <v>110</v>
      </c>
      <c r="B70" s="28" t="s">
        <v>188</v>
      </c>
      <c r="C70" s="129" t="n">
        <f aca="false">(3710+3400)*100%</f>
        <v>7110</v>
      </c>
      <c r="D70" s="129" t="n">
        <f aca="false">E70/C70</f>
        <v>49.7144866385373</v>
      </c>
      <c r="E70" s="143" t="n">
        <f aca="false">'2021 ПОТРЕБНОСТЬ '!J16*100%</f>
        <v>353470</v>
      </c>
      <c r="F70" s="129" t="n">
        <f aca="false">E70/D16</f>
        <v>437.462871287129</v>
      </c>
      <c r="G70" s="129" t="n">
        <f aca="false">'УТВЕРЖДЕНО 2021'!J16*100%/E70</f>
        <v>1</v>
      </c>
      <c r="H70" s="144"/>
    </row>
    <row r="71" s="33" customFormat="true" ht="19.5" hidden="false" customHeight="true" outlineLevel="0" collapsed="false">
      <c r="A71" s="145" t="s">
        <v>41</v>
      </c>
      <c r="B71" s="146"/>
      <c r="C71" s="133"/>
      <c r="D71" s="133"/>
      <c r="E71" s="133" t="n">
        <f aca="false">SUM(E67:E70)</f>
        <v>2229587</v>
      </c>
      <c r="F71" s="133" t="n">
        <f aca="false">SUM(F67:F70)</f>
        <v>2759.38985148515</v>
      </c>
      <c r="G71" s="133" t="n">
        <f aca="false">('УТВЕРЖДЕНО 2021'!J13*50%+'УТВЕРЖДЕНО 2021'!J14*50%+'УТВЕРЖДЕНО 2021'!J15*90%+'УТВЕРЖДЕНО 2021'!J16*100%)/E71</f>
        <v>0.838918597928675</v>
      </c>
    </row>
    <row r="72" customFormat="false" ht="13.2" hidden="false" customHeight="false" outlineLevel="0" collapsed="false">
      <c r="A72" s="100"/>
      <c r="B72" s="100"/>
      <c r="C72" s="100"/>
      <c r="D72" s="100"/>
      <c r="E72" s="100"/>
      <c r="F72" s="100"/>
      <c r="G72" s="100"/>
    </row>
    <row r="73" s="33" customFormat="true" ht="13.2" hidden="false" customHeight="true" outlineLevel="0" collapsed="false">
      <c r="A73" s="141" t="s">
        <v>190</v>
      </c>
      <c r="B73" s="141"/>
      <c r="C73" s="141"/>
      <c r="D73" s="141"/>
      <c r="E73" s="141"/>
      <c r="F73" s="141"/>
      <c r="G73" s="141"/>
    </row>
    <row r="74" s="33" customFormat="true" ht="13.2" hidden="false" customHeight="false" outlineLevel="0" collapsed="false">
      <c r="A74" s="76"/>
      <c r="B74" s="76"/>
      <c r="C74" s="76"/>
      <c r="D74" s="76"/>
      <c r="E74" s="76"/>
      <c r="F74" s="76"/>
      <c r="G74" s="120" t="n">
        <f aca="false">G71</f>
        <v>0.838918597928675</v>
      </c>
    </row>
    <row r="75" s="33" customFormat="true" ht="13.2" hidden="false" customHeight="false" outlineLevel="0" collapsed="false">
      <c r="A75" s="76" t="s">
        <v>191</v>
      </c>
      <c r="B75" s="76"/>
      <c r="C75" s="76"/>
      <c r="D75" s="76"/>
      <c r="E75" s="76"/>
      <c r="F75" s="76"/>
      <c r="G75" s="76"/>
    </row>
    <row r="76" s="33" customFormat="true" ht="13.2" hidden="false" customHeight="false" outlineLevel="0" collapsed="false">
      <c r="A76" s="76"/>
      <c r="B76" s="76"/>
      <c r="C76" s="76"/>
      <c r="D76" s="76"/>
      <c r="E76" s="76"/>
      <c r="F76" s="76"/>
      <c r="G76" s="76"/>
    </row>
    <row r="77" s="33" customFormat="true" ht="69.75" hidden="false" customHeight="true" outlineLevel="0" collapsed="false">
      <c r="A77" s="111" t="s">
        <v>182</v>
      </c>
      <c r="B77" s="111" t="s">
        <v>183</v>
      </c>
      <c r="C77" s="111" t="s">
        <v>192</v>
      </c>
      <c r="D77" s="111" t="s">
        <v>193</v>
      </c>
      <c r="E77" s="111" t="s">
        <v>186</v>
      </c>
      <c r="F77" s="111" t="s">
        <v>170</v>
      </c>
      <c r="G77" s="111" t="s">
        <v>172</v>
      </c>
    </row>
    <row r="78" s="33" customFormat="true" ht="31.5" hidden="false" customHeight="true" outlineLevel="0" collapsed="false">
      <c r="A78" s="142" t="s">
        <v>194</v>
      </c>
      <c r="B78" s="112"/>
      <c r="C78" s="129"/>
      <c r="D78" s="129"/>
      <c r="E78" s="143" t="n">
        <f aca="false">'2021 ПОТРЕБНОСТЬ '!J18</f>
        <v>102177</v>
      </c>
      <c r="F78" s="129" t="n">
        <f aca="false">E78/D16</f>
        <v>126.456683168317</v>
      </c>
      <c r="G78" s="129" t="n">
        <f aca="false">'УТВЕРЖДЕНО 2021'!J18/E78</f>
        <v>0.711304892490482</v>
      </c>
      <c r="H78" s="144"/>
    </row>
    <row r="79" s="33" customFormat="true" ht="21.75" hidden="false" customHeight="true" outlineLevel="0" collapsed="false">
      <c r="A79" s="142" t="s">
        <v>195</v>
      </c>
      <c r="B79" s="112"/>
      <c r="C79" s="129"/>
      <c r="D79" s="129"/>
      <c r="E79" s="143" t="n">
        <f aca="false">'2021 ПОТРЕБНОСТЬ '!J22</f>
        <v>825210</v>
      </c>
      <c r="F79" s="129" t="n">
        <f aca="false">E79/$D$16</f>
        <v>1021.2995049505</v>
      </c>
      <c r="G79" s="129" t="n">
        <f aca="false">'УТВЕРЖДЕНО 2021'!J22/E79</f>
        <v>0.711302577525721</v>
      </c>
      <c r="H79" s="144"/>
    </row>
    <row r="80" s="33" customFormat="true" ht="26.4" hidden="false" customHeight="true" outlineLevel="0" collapsed="false">
      <c r="A80" s="142" t="s">
        <v>196</v>
      </c>
      <c r="B80" s="112"/>
      <c r="C80" s="129"/>
      <c r="D80" s="129"/>
      <c r="E80" s="143" t="n">
        <f aca="false">'2021 ПОТРЕБНОСТЬ '!J19</f>
        <v>74736</v>
      </c>
      <c r="F80" s="129" t="n">
        <f aca="false">E80/$D$16</f>
        <v>92.4950495049505</v>
      </c>
      <c r="G80" s="129" t="n">
        <f aca="false">'УТВЕРЖДЕНО 2021'!J19/'7'!E80</f>
        <v>0.711303789338471</v>
      </c>
      <c r="H80" s="144"/>
    </row>
    <row r="81" s="33" customFormat="true" ht="39.75" hidden="false" customHeight="true" outlineLevel="0" collapsed="false">
      <c r="A81" s="142" t="s">
        <v>107</v>
      </c>
      <c r="B81" s="28" t="s">
        <v>187</v>
      </c>
      <c r="C81" s="129" t="n">
        <f aca="false">430.39*50%</f>
        <v>215.195</v>
      </c>
      <c r="D81" s="129" t="n">
        <f aca="false">E81/C81</f>
        <v>3508.92911080648</v>
      </c>
      <c r="E81" s="143" t="n">
        <f aca="false">'2021 ПОТРЕБНОСТЬ '!J13*50%</f>
        <v>755104</v>
      </c>
      <c r="F81" s="129" t="n">
        <f aca="false">E81/D16</f>
        <v>934.534653465347</v>
      </c>
      <c r="G81" s="129" t="n">
        <f aca="false">('УТВЕРЖДЕНО 2021'!J13*50%/E81)</f>
        <v>0.52437677458999</v>
      </c>
      <c r="H81" s="144"/>
      <c r="I81" s="144"/>
    </row>
    <row r="82" s="33" customFormat="true" ht="13.2" hidden="false" customHeight="false" outlineLevel="0" collapsed="false">
      <c r="A82" s="142" t="s">
        <v>108</v>
      </c>
      <c r="B82" s="28" t="s">
        <v>188</v>
      </c>
      <c r="C82" s="129" t="n">
        <v>0</v>
      </c>
      <c r="D82" s="129" t="e">
        <f aca="false">E82/C82</f>
        <v>#DIV/0!</v>
      </c>
      <c r="E82" s="143" t="n">
        <f aca="false">'2021 ПОТРЕБНОСТЬ '!J14*50%</f>
        <v>0</v>
      </c>
      <c r="F82" s="129" t="n">
        <f aca="false">E82/D16</f>
        <v>0</v>
      </c>
      <c r="G82" s="129" t="n">
        <v>0</v>
      </c>
      <c r="H82" s="144"/>
    </row>
    <row r="83" s="33" customFormat="true" ht="25.5" hidden="false" customHeight="true" outlineLevel="0" collapsed="false">
      <c r="A83" s="142" t="s">
        <v>109</v>
      </c>
      <c r="B83" s="28" t="s">
        <v>189</v>
      </c>
      <c r="C83" s="129" t="n">
        <f aca="false">97570*10%</f>
        <v>9757</v>
      </c>
      <c r="D83" s="129" t="n">
        <f aca="false">E83/C83</f>
        <v>12.7659116531721</v>
      </c>
      <c r="E83" s="143" t="n">
        <f aca="false">'2021 ПОТРЕБНОСТЬ '!J15*10%</f>
        <v>124557</v>
      </c>
      <c r="F83" s="129" t="n">
        <f aca="false">E83/D16</f>
        <v>154.154702970297</v>
      </c>
      <c r="G83" s="129" t="n">
        <f aca="false">('УТВЕРЖДЕНО 2021'!J15*10%)/E83</f>
        <v>1</v>
      </c>
      <c r="H83" s="144"/>
    </row>
    <row r="84" s="33" customFormat="true" ht="13.2" hidden="false" customHeight="false" outlineLevel="0" collapsed="false">
      <c r="A84" s="142" t="s">
        <v>197</v>
      </c>
      <c r="B84" s="112"/>
      <c r="C84" s="129"/>
      <c r="D84" s="129"/>
      <c r="E84" s="143" t="n">
        <f aca="false">'2021 ПОТРЕБНОСТЬ '!J26</f>
        <v>234572</v>
      </c>
      <c r="F84" s="129" t="n">
        <f aca="false">E84/D16</f>
        <v>290.311881188119</v>
      </c>
      <c r="G84" s="129" t="n">
        <f aca="false">('УТВЕРЖДЕНО 2021'!J26/E84)</f>
        <v>0.711303991951299</v>
      </c>
      <c r="H84" s="144"/>
    </row>
    <row r="85" s="33" customFormat="true" ht="25.5" hidden="false" customHeight="true" outlineLevel="0" collapsed="false">
      <c r="A85" s="142" t="s">
        <v>198</v>
      </c>
      <c r="B85" s="112"/>
      <c r="C85" s="129"/>
      <c r="D85" s="129"/>
      <c r="E85" s="143" t="n">
        <f aca="false">'2021 ПОТРЕБНОСТЬ '!J25</f>
        <v>0</v>
      </c>
      <c r="F85" s="129" t="n">
        <f aca="false">E85/D16</f>
        <v>0</v>
      </c>
      <c r="G85" s="129" t="e">
        <f aca="false">('УТВЕРЖДЕНО 2021'!J25/E85)</f>
        <v>#DIV/0!</v>
      </c>
      <c r="H85" s="144"/>
    </row>
    <row r="86" s="33" customFormat="true" ht="13.2" hidden="false" customHeight="false" outlineLevel="0" collapsed="false">
      <c r="A86" s="145" t="s">
        <v>41</v>
      </c>
      <c r="B86" s="147"/>
      <c r="C86" s="133"/>
      <c r="D86" s="133"/>
      <c r="E86" s="133" t="n">
        <f aca="false">SUM(E78:E85)</f>
        <v>2116356</v>
      </c>
      <c r="F86" s="133" t="n">
        <f aca="false">SUM(F78:F85)</f>
        <v>2619.25247524752</v>
      </c>
      <c r="G86" s="133" t="n">
        <f aca="false">('УТВЕРЖДЕНО 2021'!J18+'УТВЕРЖДЕНО 2021'!J22+'УТВЕРЖДЕНО 2021'!J13*50%+'УТВЕРЖДЕНО 2021'!J15*10%+'УТВЕРЖДЕНО 2021'!J26+'УТВЕРЖДЕНО 2021'!J25+'УТВЕРЖДЕНО 2021'!J19)/E86</f>
        <v>0.661599938762666</v>
      </c>
      <c r="H86" s="144"/>
    </row>
    <row r="87" s="33" customFormat="true" ht="13.2" hidden="false" customHeight="false" outlineLevel="0" collapsed="false">
      <c r="A87" s="76"/>
      <c r="B87" s="76"/>
      <c r="C87" s="76"/>
      <c r="D87" s="76"/>
      <c r="E87" s="76"/>
      <c r="F87" s="76"/>
      <c r="G87" s="76"/>
    </row>
    <row r="88" s="33" customFormat="true" ht="15.6" hidden="false" customHeight="true" outlineLevel="0" collapsed="false">
      <c r="A88" s="141" t="s">
        <v>199</v>
      </c>
      <c r="B88" s="141"/>
      <c r="C88" s="141"/>
      <c r="D88" s="141"/>
      <c r="E88" s="141"/>
      <c r="F88" s="141"/>
      <c r="G88" s="141"/>
    </row>
    <row r="89" s="33" customFormat="true" ht="13.2" hidden="false" customHeight="false" outlineLevel="0" collapsed="false">
      <c r="A89" s="76"/>
      <c r="B89" s="76"/>
      <c r="C89" s="76"/>
      <c r="D89" s="76"/>
      <c r="E89" s="76"/>
      <c r="F89" s="76"/>
      <c r="G89" s="120" t="n">
        <f aca="false">G86</f>
        <v>0.661599938762666</v>
      </c>
    </row>
    <row r="90" s="33" customFormat="true" ht="13.2" hidden="false" customHeight="false" outlineLevel="0" collapsed="false">
      <c r="A90" s="76" t="s">
        <v>200</v>
      </c>
      <c r="B90" s="76"/>
      <c r="C90" s="76"/>
      <c r="D90" s="76"/>
      <c r="E90" s="76"/>
      <c r="F90" s="76"/>
      <c r="G90" s="76"/>
    </row>
    <row r="91" s="33" customFormat="true" ht="13.2" hidden="false" customHeight="false" outlineLevel="0" collapsed="false">
      <c r="A91" s="76"/>
      <c r="B91" s="76"/>
      <c r="C91" s="76"/>
      <c r="D91" s="76"/>
      <c r="E91" s="76"/>
      <c r="F91" s="76"/>
      <c r="G91" s="76"/>
    </row>
    <row r="92" s="33" customFormat="true" ht="52.8" hidden="false" customHeight="false" outlineLevel="0" collapsed="false">
      <c r="A92" s="111" t="s">
        <v>182</v>
      </c>
      <c r="B92" s="111" t="s">
        <v>186</v>
      </c>
      <c r="C92" s="111" t="s">
        <v>170</v>
      </c>
      <c r="D92" s="111" t="s">
        <v>172</v>
      </c>
      <c r="E92" s="148"/>
      <c r="F92" s="148"/>
      <c r="G92" s="148"/>
    </row>
    <row r="93" s="33" customFormat="true" ht="13.2" hidden="false" customHeight="false" outlineLevel="0" collapsed="false">
      <c r="A93" s="142" t="s">
        <v>201</v>
      </c>
      <c r="B93" s="149" t="n">
        <f aca="false">'2021 ПОТРЕБНОСТЬ '!J20+'2021 ПОТРЕБНОСТЬ '!J23</f>
        <v>43457</v>
      </c>
      <c r="C93" s="129" t="n">
        <f aca="false">B93/D16</f>
        <v>53.7834158415842</v>
      </c>
      <c r="D93" s="129" t="n">
        <f aca="false">('УТВЕРЖДЕНО 2021'!J20+'УТВЕРЖДЕНО 2021'!J23)/B93</f>
        <v>0.711300826103965</v>
      </c>
      <c r="E93" s="150"/>
      <c r="F93" s="151"/>
      <c r="G93" s="151"/>
    </row>
    <row r="94" s="33" customFormat="true" ht="13.2" hidden="false" customHeight="false" outlineLevel="0" collapsed="false">
      <c r="A94" s="142" t="s">
        <v>202</v>
      </c>
      <c r="B94" s="149" t="n">
        <f aca="false">'2021 ПОТРЕБНОСТЬ '!J27</f>
        <v>2214</v>
      </c>
      <c r="C94" s="129" t="n">
        <f aca="false">B94/D16</f>
        <v>2.74009900990099</v>
      </c>
      <c r="D94" s="129" t="n">
        <f aca="false">'УТВЕРЖДЕНО 2021'!J27/B94</f>
        <v>0.711382113821138</v>
      </c>
      <c r="E94" s="150"/>
      <c r="F94" s="151"/>
      <c r="G94" s="151"/>
    </row>
    <row r="95" s="33" customFormat="true" ht="13.2" hidden="false" customHeight="false" outlineLevel="0" collapsed="false">
      <c r="A95" s="142" t="s">
        <v>203</v>
      </c>
      <c r="B95" s="149" t="n">
        <f aca="false">'2021 ПОТРЕБНОСТЬ '!J28</f>
        <v>0</v>
      </c>
      <c r="C95" s="129" t="n">
        <f aca="false">B95/D16</f>
        <v>0</v>
      </c>
      <c r="D95" s="129" t="e">
        <f aca="false">'УТВЕРЖДЕНО 2021'!J28/B95</f>
        <v>#DIV/0!</v>
      </c>
      <c r="E95" s="150"/>
      <c r="F95" s="151"/>
      <c r="G95" s="151"/>
    </row>
    <row r="96" s="33" customFormat="true" ht="13.2" hidden="false" customHeight="false" outlineLevel="0" collapsed="false">
      <c r="A96" s="145" t="s">
        <v>41</v>
      </c>
      <c r="B96" s="152" t="n">
        <f aca="false">SUM(B93:B95)</f>
        <v>45671</v>
      </c>
      <c r="C96" s="152" t="n">
        <f aca="false">SUM(C93:C95)</f>
        <v>56.5235148514851</v>
      </c>
      <c r="D96" s="152" t="n">
        <f aca="false">('УТВЕРЖДЕНО 2021'!J20+'УТВЕРЖДЕНО 2021'!J23+'УТВЕРЖДЕНО 2021'!J27+'УТВЕРЖДЕНО 2021'!J28)/B96</f>
        <v>0.71130476670097</v>
      </c>
      <c r="E96" s="153"/>
      <c r="F96" s="153"/>
      <c r="G96" s="153"/>
    </row>
    <row r="97" s="33" customFormat="true" ht="13.2" hidden="false" customHeight="false" outlineLevel="0" collapsed="false">
      <c r="A97" s="76"/>
      <c r="B97" s="76"/>
      <c r="C97" s="76"/>
      <c r="D97" s="76"/>
      <c r="E97" s="76"/>
      <c r="F97" s="76"/>
      <c r="G97" s="76"/>
    </row>
    <row r="98" s="33" customFormat="true" ht="14.4" hidden="false" customHeight="true" outlineLevel="0" collapsed="false">
      <c r="A98" s="141" t="s">
        <v>204</v>
      </c>
      <c r="B98" s="141"/>
      <c r="C98" s="141"/>
      <c r="D98" s="141"/>
      <c r="E98" s="141"/>
      <c r="F98" s="141"/>
      <c r="G98" s="141"/>
    </row>
    <row r="99" s="33" customFormat="true" ht="13.2" hidden="false" customHeight="false" outlineLevel="0" collapsed="false">
      <c r="A99" s="76"/>
      <c r="B99" s="76"/>
      <c r="C99" s="76"/>
      <c r="D99" s="76"/>
      <c r="E99" s="76"/>
      <c r="F99" s="120"/>
      <c r="G99" s="120" t="n">
        <f aca="false">D96</f>
        <v>0.71130476670097</v>
      </c>
    </row>
    <row r="100" customFormat="false" ht="13.2" hidden="false" customHeight="false" outlineLevel="0" collapsed="false">
      <c r="A100" s="100"/>
      <c r="B100" s="100"/>
      <c r="C100" s="100"/>
      <c r="D100" s="100"/>
      <c r="E100" s="100"/>
      <c r="F100" s="100"/>
      <c r="G100" s="100"/>
    </row>
    <row r="101" customFormat="false" ht="42.75" hidden="false" customHeight="true" outlineLevel="0" collapsed="false">
      <c r="A101" s="154" t="s">
        <v>205</v>
      </c>
      <c r="B101" s="154"/>
      <c r="C101" s="154"/>
      <c r="D101" s="154"/>
      <c r="E101" s="154"/>
      <c r="F101" s="154"/>
      <c r="G101" s="154"/>
    </row>
    <row r="102" customFormat="false" ht="12.6" hidden="false" customHeight="true" outlineLevel="0" collapsed="false">
      <c r="A102" s="155"/>
      <c r="B102" s="156" t="n">
        <f aca="false">'2021 ПОТРЕБНОСТЬ '!J8</f>
        <v>4729561</v>
      </c>
      <c r="C102" s="157" t="s">
        <v>206</v>
      </c>
      <c r="D102" s="157"/>
      <c r="E102" s="155"/>
      <c r="F102" s="155"/>
      <c r="G102" s="155"/>
    </row>
    <row r="103" customFormat="false" ht="13.2" hidden="false" customHeight="false" outlineLevel="0" collapsed="false">
      <c r="A103" s="100"/>
      <c r="B103" s="100"/>
      <c r="C103" s="100"/>
      <c r="D103" s="100"/>
      <c r="E103" s="100"/>
      <c r="F103" s="100"/>
      <c r="G103" s="100"/>
    </row>
    <row r="104" s="33" customFormat="true" ht="58.2" hidden="false" customHeight="true" outlineLevel="0" collapsed="false">
      <c r="A104" s="111" t="s">
        <v>153</v>
      </c>
      <c r="B104" s="112" t="s">
        <v>207</v>
      </c>
      <c r="C104" s="112" t="s">
        <v>208</v>
      </c>
      <c r="D104" s="76"/>
      <c r="E104" s="76"/>
      <c r="F104" s="76"/>
      <c r="G104" s="76"/>
    </row>
    <row r="105" s="33" customFormat="true" ht="13.2" hidden="false" customHeight="false" outlineLevel="0" collapsed="false">
      <c r="A105" s="117" t="s">
        <v>155</v>
      </c>
      <c r="B105" s="158" t="n">
        <f aca="false">ЧИСЛЕННОСТЬ!R14</f>
        <v>361</v>
      </c>
      <c r="C105" s="159" t="n">
        <f aca="false">B102/B108*B105</f>
        <v>2113083.56559406</v>
      </c>
      <c r="D105" s="76"/>
      <c r="F105" s="76"/>
      <c r="G105" s="76"/>
    </row>
    <row r="106" s="33" customFormat="true" ht="13.2" hidden="false" customHeight="false" outlineLevel="0" collapsed="false">
      <c r="A106" s="117" t="s">
        <v>156</v>
      </c>
      <c r="B106" s="158" t="n">
        <f aca="false">ЧИСЛЕННОСТЬ!R57</f>
        <v>389</v>
      </c>
      <c r="C106" s="159" t="n">
        <f aca="false">B102/B108*B106</f>
        <v>2276979.24381188</v>
      </c>
      <c r="D106" s="76"/>
      <c r="F106" s="76"/>
      <c r="G106" s="76"/>
    </row>
    <row r="107" s="33" customFormat="true" ht="13.2" hidden="false" customHeight="false" outlineLevel="0" collapsed="false">
      <c r="A107" s="117" t="s">
        <v>157</v>
      </c>
      <c r="B107" s="158" t="n">
        <f aca="false">ЧИСЛЕННОСТЬ!R100</f>
        <v>58</v>
      </c>
      <c r="C107" s="159" t="n">
        <f aca="false">B102/B108*B107</f>
        <v>339498.190594059</v>
      </c>
      <c r="D107" s="76"/>
      <c r="F107" s="76"/>
      <c r="G107" s="76"/>
    </row>
    <row r="108" s="33" customFormat="true" ht="13.2" hidden="false" customHeight="false" outlineLevel="0" collapsed="false">
      <c r="A108" s="160" t="s">
        <v>41</v>
      </c>
      <c r="B108" s="161" t="n">
        <f aca="false">SUM(B105:B107)</f>
        <v>808</v>
      </c>
      <c r="C108" s="132" t="n">
        <f aca="false">SUM(C105:C107)</f>
        <v>4729561</v>
      </c>
      <c r="D108" s="76"/>
      <c r="F108" s="76"/>
      <c r="G108" s="76"/>
    </row>
    <row r="109" customFormat="false" ht="13.2" hidden="false" customHeight="false" outlineLevel="0" collapsed="false">
      <c r="A109" s="100"/>
      <c r="B109" s="100"/>
      <c r="C109" s="100"/>
      <c r="D109" s="100"/>
      <c r="E109" s="100"/>
      <c r="F109" s="100"/>
      <c r="G109" s="100"/>
    </row>
    <row r="110" customFormat="false" ht="13.2" hidden="false" customHeight="true" outlineLevel="0" collapsed="false">
      <c r="A110" s="102" t="s">
        <v>209</v>
      </c>
      <c r="B110" s="102"/>
      <c r="C110" s="102"/>
      <c r="D110" s="102"/>
      <c r="E110" s="102"/>
      <c r="F110" s="102"/>
      <c r="G110" s="102"/>
    </row>
    <row r="111" customFormat="false" ht="13.2" hidden="false" customHeight="false" outlineLevel="0" collapsed="false">
      <c r="A111" s="162"/>
      <c r="B111" s="162"/>
      <c r="C111" s="162"/>
      <c r="D111" s="162"/>
      <c r="E111" s="162"/>
      <c r="F111" s="162"/>
      <c r="G111" s="162"/>
    </row>
    <row r="112" customFormat="false" ht="13.2" hidden="false" customHeight="false" outlineLevel="0" collapsed="false">
      <c r="A112" s="162"/>
      <c r="B112" s="162"/>
      <c r="C112" s="162"/>
      <c r="D112" s="162"/>
      <c r="E112" s="162"/>
      <c r="F112" s="162"/>
      <c r="G112" s="162"/>
    </row>
    <row r="113" customFormat="false" ht="52.8" hidden="false" customHeight="false" outlineLevel="0" collapsed="false">
      <c r="A113" s="111" t="s">
        <v>182</v>
      </c>
      <c r="B113" s="111" t="s">
        <v>186</v>
      </c>
      <c r="C113" s="111" t="s">
        <v>170</v>
      </c>
      <c r="D113" s="111" t="s">
        <v>172</v>
      </c>
      <c r="E113" s="100"/>
      <c r="F113" s="100"/>
      <c r="G113" s="100"/>
    </row>
    <row r="114" customFormat="false" ht="13.2" hidden="false" customHeight="false" outlineLevel="0" collapsed="false">
      <c r="A114" s="159" t="s">
        <v>210</v>
      </c>
      <c r="B114" s="159" t="n">
        <f aca="false">'2021 ПОТРЕБНОСТЬ '!J9+'2021 ПОТРЕБНОСТЬ '!J10</f>
        <v>259560</v>
      </c>
      <c r="C114" s="163" t="n">
        <f aca="false">B114/$D$16</f>
        <v>321.237623762376</v>
      </c>
      <c r="D114" s="118" t="n">
        <f aca="false">('УТВЕРЖДЕНО 2021'!J9+'УТВЕРЖДЕНО 2021'!J10)/B114</f>
        <v>1</v>
      </c>
      <c r="E114" s="100"/>
      <c r="F114" s="100"/>
      <c r="G114" s="100"/>
    </row>
    <row r="115" customFormat="false" ht="13.2" hidden="false" customHeight="false" outlineLevel="0" collapsed="false">
      <c r="A115" s="159" t="s">
        <v>211</v>
      </c>
      <c r="B115" s="159" t="n">
        <f aca="false">'2021 ПОТРЕБНОСТЬ '!J11</f>
        <v>78387</v>
      </c>
      <c r="C115" s="163" t="n">
        <f aca="false">B115/$D$16</f>
        <v>97.0136138613861</v>
      </c>
      <c r="D115" s="118" t="n">
        <f aca="false">'УТВЕРЖДЕНО 2021'!J11/'7'!B115</f>
        <v>1</v>
      </c>
      <c r="E115" s="100"/>
      <c r="F115" s="100"/>
      <c r="G115" s="100"/>
    </row>
    <row r="116" customFormat="false" ht="13.2" hidden="false" customHeight="false" outlineLevel="0" collapsed="false">
      <c r="A116" s="159"/>
      <c r="B116" s="159" t="n">
        <f aca="false">SUM(B114:B115)</f>
        <v>337947</v>
      </c>
      <c r="C116" s="159" t="n">
        <f aca="false">SUM(C114:C115)</f>
        <v>418.251237623762</v>
      </c>
      <c r="D116" s="118" t="n">
        <f aca="false">('УТВЕРЖДЕНО 2021'!J9+'УТВЕРЖДЕНО 2021'!J10+'УТВЕРЖДЕНО 2021'!J11)/B116</f>
        <v>1</v>
      </c>
      <c r="E116" s="100"/>
      <c r="F116" s="100"/>
      <c r="G116" s="100"/>
    </row>
    <row r="117" customFormat="false" ht="25.8" hidden="false" customHeight="true" outlineLevel="0" collapsed="false">
      <c r="A117" s="100"/>
      <c r="B117" s="100"/>
      <c r="C117" s="100"/>
      <c r="D117" s="121"/>
      <c r="E117" s="100"/>
      <c r="F117" s="100"/>
      <c r="G117" s="100"/>
    </row>
    <row r="118" customFormat="false" ht="13.2" hidden="false" customHeight="false" outlineLevel="0" collapsed="false">
      <c r="A118" s="100"/>
      <c r="B118" s="100"/>
      <c r="C118" s="100"/>
      <c r="D118" s="100"/>
      <c r="E118" s="100"/>
      <c r="F118" s="100"/>
      <c r="G118" s="100"/>
    </row>
    <row r="119" customFormat="false" ht="13.2" hidden="false" customHeight="false" outlineLevel="0" collapsed="false">
      <c r="A119" s="100"/>
      <c r="B119" s="100"/>
      <c r="C119" s="100"/>
      <c r="D119" s="100"/>
      <c r="E119" s="100"/>
      <c r="F119" s="100"/>
      <c r="G119" s="100"/>
    </row>
    <row r="120" customFormat="false" ht="13.2" hidden="false" customHeight="false" outlineLevel="0" collapsed="false">
      <c r="A120" s="100"/>
      <c r="B120" s="100"/>
      <c r="C120" s="100"/>
      <c r="D120" s="100"/>
      <c r="E120" s="100"/>
      <c r="F120" s="100"/>
      <c r="G120" s="100"/>
    </row>
    <row r="121" customFormat="false" ht="13.2" hidden="false" customHeight="false" outlineLevel="0" collapsed="false">
      <c r="A121" s="100"/>
      <c r="B121" s="100"/>
      <c r="C121" s="100"/>
      <c r="D121" s="100"/>
      <c r="E121" s="100"/>
      <c r="F121" s="100"/>
      <c r="G121" s="100"/>
    </row>
    <row r="122" customFormat="false" ht="13.2" hidden="false" customHeight="false" outlineLevel="0" collapsed="false">
      <c r="A122" s="100"/>
      <c r="B122" s="100"/>
      <c r="C122" s="100"/>
      <c r="D122" s="100"/>
      <c r="E122" s="100"/>
      <c r="F122" s="100"/>
      <c r="G122" s="100"/>
    </row>
    <row r="123" customFormat="false" ht="13.2" hidden="false" customHeight="false" outlineLevel="0" collapsed="false">
      <c r="A123" s="100"/>
      <c r="B123" s="100"/>
      <c r="C123" s="100"/>
      <c r="D123" s="100"/>
      <c r="E123" s="100"/>
      <c r="F123" s="100"/>
      <c r="G123" s="100"/>
    </row>
    <row r="124" customFormat="false" ht="13.2" hidden="false" customHeight="false" outlineLevel="0" collapsed="false">
      <c r="A124" s="100"/>
      <c r="B124" s="100"/>
      <c r="C124" s="100"/>
      <c r="D124" s="100"/>
      <c r="E124" s="100"/>
      <c r="F124" s="100"/>
      <c r="G124" s="100"/>
    </row>
    <row r="125" customFormat="false" ht="13.2" hidden="false" customHeight="false" outlineLevel="0" collapsed="false">
      <c r="A125" s="100"/>
      <c r="B125" s="100"/>
      <c r="C125" s="100"/>
      <c r="D125" s="100"/>
      <c r="E125" s="100"/>
      <c r="F125" s="100"/>
      <c r="G125" s="100"/>
    </row>
    <row r="126" customFormat="false" ht="13.2" hidden="false" customHeight="false" outlineLevel="0" collapsed="false">
      <c r="A126" s="100"/>
      <c r="B126" s="100"/>
      <c r="C126" s="100"/>
      <c r="D126" s="100"/>
      <c r="E126" s="100"/>
      <c r="F126" s="100"/>
      <c r="G126" s="100"/>
    </row>
    <row r="127" customFormat="false" ht="13.2" hidden="false" customHeight="false" outlineLevel="0" collapsed="false">
      <c r="A127" s="100"/>
      <c r="B127" s="100"/>
      <c r="C127" s="100"/>
      <c r="D127" s="100"/>
      <c r="E127" s="100"/>
      <c r="F127" s="100"/>
      <c r="G127" s="100"/>
    </row>
    <row r="128" customFormat="false" ht="13.2" hidden="false" customHeight="false" outlineLevel="0" collapsed="false">
      <c r="A128" s="100"/>
      <c r="B128" s="100"/>
      <c r="C128" s="100"/>
      <c r="D128" s="100"/>
      <c r="E128" s="100"/>
      <c r="F128" s="100"/>
      <c r="G128" s="100"/>
    </row>
    <row r="129" customFormat="false" ht="13.2" hidden="false" customHeight="false" outlineLevel="0" collapsed="false">
      <c r="A129" s="100"/>
      <c r="B129" s="100"/>
      <c r="C129" s="100"/>
      <c r="D129" s="100"/>
      <c r="E129" s="100"/>
      <c r="F129" s="100"/>
      <c r="G129" s="100"/>
    </row>
    <row r="130" customFormat="false" ht="13.2" hidden="false" customHeight="false" outlineLevel="0" collapsed="false">
      <c r="A130" s="100"/>
      <c r="B130" s="100"/>
      <c r="C130" s="100"/>
      <c r="D130" s="100"/>
      <c r="E130" s="100"/>
      <c r="F130" s="100"/>
      <c r="G130" s="100"/>
    </row>
    <row r="131" customFormat="false" ht="13.2" hidden="false" customHeight="false" outlineLevel="0" collapsed="false">
      <c r="A131" s="100"/>
      <c r="B131" s="100"/>
      <c r="C131" s="100"/>
      <c r="D131" s="100"/>
      <c r="E131" s="100"/>
      <c r="F131" s="100"/>
      <c r="G131" s="100"/>
    </row>
    <row r="132" customFormat="false" ht="13.2" hidden="false" customHeight="false" outlineLevel="0" collapsed="false">
      <c r="A132" s="100"/>
      <c r="B132" s="100"/>
      <c r="C132" s="100"/>
      <c r="D132" s="100"/>
      <c r="E132" s="100"/>
      <c r="F132" s="100"/>
      <c r="G132" s="100"/>
    </row>
  </sheetData>
  <mergeCells count="20">
    <mergeCell ref="A1:G1"/>
    <mergeCell ref="A2:G2"/>
    <mergeCell ref="A3:A4"/>
    <mergeCell ref="B3:C3"/>
    <mergeCell ref="D3:D4"/>
    <mergeCell ref="B4:C4"/>
    <mergeCell ref="A9:G9"/>
    <mergeCell ref="A18:G18"/>
    <mergeCell ref="A27:G27"/>
    <mergeCell ref="E28:F28"/>
    <mergeCell ref="A35:G35"/>
    <mergeCell ref="A37:G37"/>
    <mergeCell ref="A40:G40"/>
    <mergeCell ref="A62:G62"/>
    <mergeCell ref="A73:G73"/>
    <mergeCell ref="A88:G88"/>
    <mergeCell ref="A98:G98"/>
    <mergeCell ref="A101:G101"/>
    <mergeCell ref="C102:D102"/>
    <mergeCell ref="A110:G11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2015-12-02T11:00:34Z</dcterms:created>
  <dc:creator>Экономист</dc:creator>
  <dc:description/>
  <dc:language>ru-RU</dc:language>
  <cp:lastModifiedBy/>
  <cp:lastPrinted>2020-12-03T07:39:21Z</cp:lastPrinted>
  <dcterms:modified xsi:type="dcterms:W3CDTF">2021-09-30T10:54:13Z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