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титульный" sheetId="5" r:id="rId1"/>
    <sheet name="Table4 (2)" sheetId="9" r:id="rId2"/>
    <sheet name="Table7" sheetId="3" r:id="rId3"/>
    <sheet name="Table6" sheetId="4" r:id="rId4"/>
    <sheet name="31.03.2022" sheetId="6" r:id="rId5"/>
    <sheet name="МЗ КОСГУ(Б)" sheetId="7" r:id="rId6"/>
    <sheet name="внебюджет" sheetId="8" r:id="rId7"/>
    <sheet name="Лист1" sheetId="10" r:id="rId8"/>
  </sheets>
  <externalReferences>
    <externalReference r:id="rId9"/>
  </externalReferences>
  <definedNames>
    <definedName name="_xlnm._FilterDatabase" localSheetId="4" hidden="1">'31.03.2022'!$A$29:$J$108</definedName>
    <definedName name="_xlnm.Print_Area" localSheetId="4">'31.03.2022'!$A$1:$L$106</definedName>
    <definedName name="_xlnm.Print_Area" localSheetId="1">'Table4 (2)'!$A$1:$G$88</definedName>
  </definedNames>
  <calcPr calcId="162913"/>
</workbook>
</file>

<file path=xl/calcChain.xml><?xml version="1.0" encoding="utf-8"?>
<calcChain xmlns="http://schemas.openxmlformats.org/spreadsheetml/2006/main">
  <c r="D6" i="7" l="1"/>
  <c r="D5" i="7"/>
  <c r="E71" i="9"/>
  <c r="E9" i="9"/>
  <c r="E19" i="9"/>
  <c r="E35" i="9"/>
  <c r="E34" i="9"/>
  <c r="F75" i="6"/>
  <c r="C34" i="7"/>
  <c r="C32" i="7"/>
  <c r="E68" i="9"/>
  <c r="E75" i="9"/>
  <c r="E66" i="9"/>
  <c r="E65" i="9"/>
  <c r="E64" i="9"/>
  <c r="E62" i="9" s="1"/>
  <c r="E21" i="3"/>
  <c r="L73" i="6"/>
  <c r="L72" i="6"/>
  <c r="L67" i="6"/>
  <c r="L68" i="6"/>
  <c r="L69" i="6"/>
  <c r="L70" i="6"/>
  <c r="L71" i="6"/>
  <c r="J89" i="6"/>
  <c r="K89" i="6"/>
  <c r="J85" i="6"/>
  <c r="L88" i="6"/>
  <c r="E7" i="9" l="1"/>
  <c r="E73" i="9"/>
  <c r="E57" i="9" s="1"/>
  <c r="I11" i="7"/>
  <c r="J11" i="7" s="1"/>
  <c r="I12" i="7"/>
  <c r="I15" i="7"/>
  <c r="I16" i="7"/>
  <c r="I17" i="7"/>
  <c r="I19" i="7"/>
  <c r="I20" i="7"/>
  <c r="I21" i="7"/>
  <c r="I22" i="7"/>
  <c r="I23" i="7"/>
  <c r="I25" i="7"/>
  <c r="I26" i="7"/>
  <c r="E36" i="3"/>
  <c r="D34" i="7"/>
  <c r="E34" i="7"/>
  <c r="G34" i="7"/>
  <c r="H34" i="7"/>
  <c r="C35" i="7"/>
  <c r="D35" i="7"/>
  <c r="E35" i="7"/>
  <c r="F35" i="7"/>
  <c r="H35" i="7"/>
  <c r="J12" i="7"/>
  <c r="J15" i="7"/>
  <c r="J16" i="7"/>
  <c r="J17" i="7"/>
  <c r="J19" i="7"/>
  <c r="J20" i="7"/>
  <c r="J21" i="7"/>
  <c r="J22" i="7"/>
  <c r="J23" i="7"/>
  <c r="J25" i="7"/>
  <c r="J26" i="7"/>
  <c r="J28" i="7"/>
  <c r="J29" i="7"/>
  <c r="J39" i="7"/>
  <c r="I7" i="7"/>
  <c r="J7" i="7" s="1"/>
  <c r="I8" i="7"/>
  <c r="J8" i="7" s="1"/>
  <c r="F47" i="9"/>
  <c r="G47" i="9"/>
  <c r="F62" i="9"/>
  <c r="G62" i="9"/>
  <c r="F57" i="9"/>
  <c r="F30" i="9" s="1"/>
  <c r="G57" i="9"/>
  <c r="G30" i="9" s="1"/>
  <c r="F39" i="9"/>
  <c r="G39" i="9"/>
  <c r="F12" i="9"/>
  <c r="G12" i="9"/>
  <c r="H9" i="10"/>
  <c r="F43" i="6"/>
  <c r="F42" i="6"/>
  <c r="F33" i="6"/>
  <c r="F32" i="6"/>
  <c r="F31" i="6"/>
  <c r="F30" i="6"/>
  <c r="AQ19" i="5"/>
  <c r="F8" i="8"/>
  <c r="G28" i="8"/>
  <c r="G14" i="8"/>
  <c r="E38" i="8"/>
  <c r="H29" i="8"/>
  <c r="H30" i="8"/>
  <c r="G18" i="7"/>
  <c r="I18" i="7" s="1"/>
  <c r="J18" i="7" s="1"/>
  <c r="F24" i="7"/>
  <c r="I24" i="7" s="1"/>
  <c r="J24" i="7" s="1"/>
  <c r="F14" i="7"/>
  <c r="I14" i="7" s="1"/>
  <c r="J14" i="7" s="1"/>
  <c r="F13" i="7"/>
  <c r="I13" i="7" s="1"/>
  <c r="J13" i="7" s="1"/>
  <c r="F10" i="7"/>
  <c r="F34" i="7" s="1"/>
  <c r="E9" i="7"/>
  <c r="E6" i="7"/>
  <c r="I6" i="7" s="1"/>
  <c r="J6" i="7" s="1"/>
  <c r="E5" i="7"/>
  <c r="I5" i="7" s="1"/>
  <c r="J5" i="7" s="1"/>
  <c r="D9" i="7"/>
  <c r="I9" i="7" s="1"/>
  <c r="J9" i="7" s="1"/>
  <c r="G35" i="7" l="1"/>
  <c r="I35" i="7" s="1"/>
  <c r="J35" i="7" s="1"/>
  <c r="I10" i="7"/>
  <c r="J10" i="7" s="1"/>
  <c r="I34" i="7"/>
  <c r="J34" i="7" s="1"/>
  <c r="E12" i="9"/>
  <c r="E39" i="9"/>
  <c r="E32" i="9" s="1"/>
  <c r="E30" i="9" s="1"/>
  <c r="K85" i="6"/>
  <c r="F11" i="6"/>
  <c r="E47" i="9"/>
  <c r="Z19" i="5" l="1"/>
  <c r="V19" i="5"/>
  <c r="I18" i="6"/>
  <c r="H18" i="6"/>
  <c r="L76" i="6"/>
  <c r="E23" i="3"/>
  <c r="D27" i="7"/>
  <c r="I27" i="7" s="1"/>
  <c r="J27" i="7" s="1"/>
  <c r="E27" i="7"/>
  <c r="F27" i="7"/>
  <c r="G27" i="7"/>
  <c r="H27" i="7"/>
  <c r="C27" i="7"/>
  <c r="L75" i="6"/>
  <c r="L58" i="6"/>
  <c r="L25" i="6"/>
  <c r="C38" i="7" l="1"/>
  <c r="L60" i="6"/>
  <c r="K105" i="6" l="1"/>
  <c r="K102" i="6"/>
  <c r="D3" i="7"/>
  <c r="F34" i="3"/>
  <c r="G34" i="3"/>
  <c r="E34" i="3"/>
  <c r="F19" i="3"/>
  <c r="G19" i="3"/>
  <c r="G17" i="3" s="1"/>
  <c r="G6" i="3" s="1"/>
  <c r="E19" i="3"/>
  <c r="L86" i="6"/>
  <c r="G89" i="6"/>
  <c r="H89" i="6"/>
  <c r="I89" i="6"/>
  <c r="F89" i="6"/>
  <c r="E108" i="6"/>
  <c r="E17" i="3" l="1"/>
  <c r="E6" i="3" s="1"/>
  <c r="I57" i="9" s="1"/>
  <c r="J57" i="9" s="1"/>
  <c r="F17" i="3"/>
  <c r="F6" i="3" s="1"/>
  <c r="H85" i="6"/>
  <c r="L87" i="6"/>
  <c r="L89" i="6" s="1"/>
  <c r="H18" i="8" l="1"/>
  <c r="F31" i="8"/>
  <c r="G41" i="6"/>
  <c r="H41" i="6"/>
  <c r="I41" i="6"/>
  <c r="J41" i="6"/>
  <c r="K41" i="6"/>
  <c r="G94" i="6" l="1"/>
  <c r="H94" i="6"/>
  <c r="I94" i="6"/>
  <c r="J94" i="6"/>
  <c r="K94" i="6"/>
  <c r="G11" i="6"/>
  <c r="H11" i="6"/>
  <c r="I11" i="6"/>
  <c r="J11" i="6"/>
  <c r="K11" i="6"/>
  <c r="F85" i="6"/>
  <c r="L82" i="6" l="1"/>
  <c r="G46" i="6"/>
  <c r="H46" i="6"/>
  <c r="I46" i="6"/>
  <c r="J46" i="6"/>
  <c r="K46" i="6"/>
  <c r="F46" i="6"/>
  <c r="L44" i="6"/>
  <c r="J18" i="6"/>
  <c r="K18" i="6"/>
  <c r="L17" i="6"/>
  <c r="J3" i="6" l="1"/>
  <c r="D31" i="8"/>
  <c r="E31" i="8"/>
  <c r="F33" i="8"/>
  <c r="G31" i="8"/>
  <c r="H6" i="8"/>
  <c r="H7" i="8"/>
  <c r="H8" i="8"/>
  <c r="H9" i="8"/>
  <c r="H10" i="8"/>
  <c r="H11" i="8"/>
  <c r="H12" i="8"/>
  <c r="H13" i="8"/>
  <c r="H14" i="8"/>
  <c r="H15" i="8"/>
  <c r="H16" i="8"/>
  <c r="H17" i="8"/>
  <c r="H19" i="8"/>
  <c r="H20" i="8"/>
  <c r="H21" i="8"/>
  <c r="H22" i="8"/>
  <c r="H23" i="8"/>
  <c r="H24" i="8"/>
  <c r="H25" i="8"/>
  <c r="H26" i="8"/>
  <c r="H27" i="8"/>
  <c r="H28" i="8"/>
  <c r="L16" i="6"/>
  <c r="G35" i="6" l="1"/>
  <c r="L81" i="6"/>
  <c r="F18" i="6"/>
  <c r="G18" i="6"/>
  <c r="L14" i="6"/>
  <c r="J105" i="6" l="1"/>
  <c r="F38" i="8"/>
  <c r="F35" i="8"/>
  <c r="E3" i="8"/>
  <c r="F3" i="7"/>
  <c r="G35" i="8"/>
  <c r="G38" i="8"/>
  <c r="G36" i="8"/>
  <c r="G34" i="8"/>
  <c r="K24" i="6"/>
  <c r="L37" i="6"/>
  <c r="J102" i="6"/>
  <c r="H5" i="8" l="1"/>
  <c r="H31" i="8" s="1"/>
  <c r="C31" i="8"/>
  <c r="C34" i="8"/>
  <c r="D34" i="8"/>
  <c r="E34" i="8"/>
  <c r="F34" i="8"/>
  <c r="H34" i="8"/>
  <c r="C35" i="8"/>
  <c r="D35" i="8"/>
  <c r="E35" i="8"/>
  <c r="H35" i="8"/>
  <c r="C36" i="8"/>
  <c r="D36" i="8"/>
  <c r="E36" i="8"/>
  <c r="F36" i="8"/>
  <c r="H36" i="8" s="1"/>
  <c r="C37" i="8"/>
  <c r="D37" i="8"/>
  <c r="E37" i="8"/>
  <c r="F37" i="8"/>
  <c r="G37" i="8"/>
  <c r="H37" i="8"/>
  <c r="C38" i="8"/>
  <c r="D38" i="8"/>
  <c r="H38" i="8" s="1"/>
  <c r="C39" i="8"/>
  <c r="D39" i="8"/>
  <c r="E39" i="8"/>
  <c r="F39" i="8"/>
  <c r="G39" i="8"/>
  <c r="C40" i="8"/>
  <c r="D40" i="8"/>
  <c r="E40" i="8"/>
  <c r="F40" i="8"/>
  <c r="G40" i="8"/>
  <c r="C41" i="8"/>
  <c r="D41" i="8"/>
  <c r="D30" i="7"/>
  <c r="E30" i="7"/>
  <c r="F30" i="7"/>
  <c r="G30" i="7"/>
  <c r="H30" i="7"/>
  <c r="D31" i="7"/>
  <c r="E31" i="7"/>
  <c r="F31" i="7"/>
  <c r="G31" i="7"/>
  <c r="H31" i="7"/>
  <c r="D32" i="7"/>
  <c r="E32" i="7"/>
  <c r="F32" i="7"/>
  <c r="G32" i="7"/>
  <c r="H32" i="7"/>
  <c r="D33" i="7"/>
  <c r="E33" i="7"/>
  <c r="F33" i="7"/>
  <c r="G33" i="7"/>
  <c r="H33" i="7"/>
  <c r="D36" i="7"/>
  <c r="E36" i="7"/>
  <c r="F36" i="7"/>
  <c r="G36" i="7"/>
  <c r="H36" i="7"/>
  <c r="I36" i="7" s="1"/>
  <c r="J36" i="7" s="1"/>
  <c r="D37" i="7"/>
  <c r="E37" i="7"/>
  <c r="F37" i="7"/>
  <c r="G37" i="7"/>
  <c r="H37" i="7"/>
  <c r="H38" i="7"/>
  <c r="L6" i="6"/>
  <c r="L7" i="6"/>
  <c r="L8" i="6"/>
  <c r="L9" i="6"/>
  <c r="L10" i="6"/>
  <c r="G27" i="6"/>
  <c r="I27" i="6"/>
  <c r="K27" i="6"/>
  <c r="L12" i="6"/>
  <c r="L13" i="6"/>
  <c r="L18" i="6" s="1"/>
  <c r="L15" i="6"/>
  <c r="L19" i="6"/>
  <c r="L20" i="6"/>
  <c r="L21" i="6"/>
  <c r="M21" i="6" s="1"/>
  <c r="L22" i="6"/>
  <c r="L23" i="6"/>
  <c r="M23" i="6" s="1"/>
  <c r="F24" i="6"/>
  <c r="F27" i="6" s="1"/>
  <c r="H24" i="6"/>
  <c r="H27" i="6" s="1"/>
  <c r="J24" i="6"/>
  <c r="J27" i="6" s="1"/>
  <c r="L26" i="6"/>
  <c r="L30" i="6"/>
  <c r="L31" i="6"/>
  <c r="L32" i="6"/>
  <c r="L33" i="6"/>
  <c r="L34" i="6"/>
  <c r="F35" i="6"/>
  <c r="H35" i="6"/>
  <c r="J35" i="6"/>
  <c r="L36" i="6"/>
  <c r="L38" i="6"/>
  <c r="L39" i="6"/>
  <c r="L40" i="6"/>
  <c r="F41" i="6"/>
  <c r="L42" i="6"/>
  <c r="L43" i="6"/>
  <c r="L45" i="6"/>
  <c r="L47" i="6"/>
  <c r="L48" i="6"/>
  <c r="F49" i="6"/>
  <c r="G49" i="6"/>
  <c r="H49" i="6"/>
  <c r="I49" i="6"/>
  <c r="J49" i="6"/>
  <c r="K49" i="6"/>
  <c r="K106" i="6" s="1"/>
  <c r="L50" i="6"/>
  <c r="L51" i="6"/>
  <c r="L52" i="6"/>
  <c r="L53" i="6"/>
  <c r="L54" i="6"/>
  <c r="L55" i="6"/>
  <c r="L56" i="6"/>
  <c r="L57" i="6"/>
  <c r="L59" i="6"/>
  <c r="L61" i="6"/>
  <c r="L62" i="6"/>
  <c r="L63" i="6"/>
  <c r="L64" i="6"/>
  <c r="L65" i="6"/>
  <c r="L66" i="6"/>
  <c r="L74" i="6"/>
  <c r="L77" i="6"/>
  <c r="L78" i="6"/>
  <c r="L79" i="6"/>
  <c r="L80" i="6"/>
  <c r="L83" i="6"/>
  <c r="L84" i="6"/>
  <c r="G85" i="6"/>
  <c r="I85" i="6"/>
  <c r="I106" i="6" s="1"/>
  <c r="I108" i="6" s="1"/>
  <c r="L90" i="6"/>
  <c r="L91" i="6"/>
  <c r="L92" i="6"/>
  <c r="L93" i="6"/>
  <c r="F94" i="6"/>
  <c r="L95" i="6"/>
  <c r="F96" i="6"/>
  <c r="H96" i="6"/>
  <c r="L97" i="6"/>
  <c r="L102" i="6" s="1"/>
  <c r="L98" i="6"/>
  <c r="L99" i="6"/>
  <c r="L100" i="6"/>
  <c r="L101" i="6"/>
  <c r="F102" i="6"/>
  <c r="H102" i="6"/>
  <c r="L103" i="6"/>
  <c r="L104" i="6"/>
  <c r="F105" i="6"/>
  <c r="H105" i="6"/>
  <c r="I37" i="7" l="1"/>
  <c r="J37" i="7" s="1"/>
  <c r="I33" i="7"/>
  <c r="J33" i="7" s="1"/>
  <c r="I32" i="7"/>
  <c r="J32" i="7" s="1"/>
  <c r="L85" i="6"/>
  <c r="M85" i="6" s="1"/>
  <c r="H40" i="8"/>
  <c r="E41" i="8"/>
  <c r="I31" i="7"/>
  <c r="J31" i="7" s="1"/>
  <c r="I30" i="7"/>
  <c r="J30" i="7" s="1"/>
  <c r="K108" i="6"/>
  <c r="F106" i="6"/>
  <c r="J106" i="6"/>
  <c r="J108" i="6" s="1"/>
  <c r="G106" i="6"/>
  <c r="G108" i="6" s="1"/>
  <c r="H106" i="6"/>
  <c r="L94" i="6"/>
  <c r="H39" i="8"/>
  <c r="G38" i="7"/>
  <c r="E38" i="7"/>
  <c r="L41" i="6"/>
  <c r="D38" i="7"/>
  <c r="L11" i="6"/>
  <c r="H108" i="6"/>
  <c r="F38" i="7"/>
  <c r="L46" i="6"/>
  <c r="L24" i="6"/>
  <c r="H41" i="8"/>
  <c r="F41" i="8"/>
  <c r="G41" i="8"/>
  <c r="L49" i="6"/>
  <c r="L105" i="6"/>
  <c r="L35" i="6"/>
  <c r="L96" i="6"/>
  <c r="I38" i="7" l="1"/>
  <c r="J38" i="7" s="1"/>
  <c r="F108" i="6"/>
  <c r="L106" i="6"/>
  <c r="I9" i="9" s="1"/>
  <c r="J9" i="9" s="1"/>
  <c r="L27" i="6"/>
  <c r="I30" i="9" l="1"/>
  <c r="L108" i="6"/>
</calcChain>
</file>

<file path=xl/sharedStrings.xml><?xml version="1.0" encoding="utf-8"?>
<sst xmlns="http://schemas.openxmlformats.org/spreadsheetml/2006/main" count="1096" uniqueCount="401">
  <si>
    <t/>
  </si>
  <si>
    <t>КОДЫ</t>
  </si>
  <si>
    <t>ИНН</t>
  </si>
  <si>
    <t>6668017677</t>
  </si>
  <si>
    <t>КПП</t>
  </si>
  <si>
    <t>662301001</t>
  </si>
  <si>
    <t>383</t>
  </si>
  <si>
    <t>Раздел 1. Поступления и выплаты</t>
  </si>
  <si>
    <t>Наименование показателя</t>
  </si>
  <si>
    <t>Код строки</t>
  </si>
  <si>
    <t>Код по бюд-жет-ной клас-сифи-кации Рос-сий-ской Феде-рации</t>
  </si>
  <si>
    <t>Анали-тичес-кий код</t>
  </si>
  <si>
    <t>Сумма</t>
  </si>
  <si>
    <t>за пределами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</si>
  <si>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</si>
  <si>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</si>
  <si>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</si>
  <si>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</si>
  <si>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</si>
  <si>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</si>
  <si>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</si>
  <si>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</si>
  <si>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Остаток средств на начало текущего финансового года</t>
  </si>
  <si>
    <t>0001</t>
  </si>
  <si>
    <t>150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</si>
  <si>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</si>
  <si>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</si>
  <si>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</si>
  <si>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</si>
  <si>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</si>
  <si>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</t>
  </si>
  <si>
    <t>доходы от собственности, всего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</si>
  <si>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</si>
  <si>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</si>
  <si>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</si>
  <si>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</si>
  <si>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</si>
  <si>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муниципального задания</t>
  </si>
  <si>
    <t>1210</t>
  </si>
  <si>
    <t>Налоги, пошлины и сборы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</si>
  <si>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</si>
  <si>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</si>
  <si>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</si>
  <si>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</si>
  <si>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</si>
  <si>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прочие доходы, всего</t>
  </si>
  <si>
    <t>1500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</si>
  <si>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</si>
  <si>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</si>
  <si>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</si>
  <si>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t>1900</t>
  </si>
  <si>
    <t>прочие поступления, всего</t>
  </si>
  <si>
    <t>1980</t>
  </si>
  <si>
    <t>увеличение остатков денежных средств за счет воврата дебиторской задолженности прошлых лет</t>
  </si>
  <si>
    <t>1981</t>
  </si>
  <si>
    <t>510</t>
  </si>
  <si>
    <t>Расходы, всего</t>
  </si>
  <si>
    <t>2000</t>
  </si>
  <si>
    <t>на выплаты персоналу, всего</t>
  </si>
  <si>
    <t>2100</t>
  </si>
  <si>
    <t>оплата труда</t>
  </si>
  <si>
    <t>2110</t>
  </si>
  <si>
    <t>111</t>
  </si>
  <si>
    <t>211</t>
  </si>
  <si>
    <t>266</t>
  </si>
  <si>
    <t>прочие выплаты персоналу, в том числе компенсационного характера</t>
  </si>
  <si>
    <t>2120</t>
  </si>
  <si>
    <t>112</t>
  </si>
  <si>
    <t>226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</si>
  <si>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</si>
  <si>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</si>
  <si>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</si>
  <si>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</si>
  <si>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</si>
  <si>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</si>
  <si>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</si>
  <si>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</si>
  <si>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</si>
  <si>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на  иные выплаты работникам</t>
  </si>
  <si>
    <t>2142</t>
  </si>
  <si>
    <t>социальные и иные выплаты населению, всего</t>
  </si>
  <si>
    <t>2200</t>
  </si>
  <si>
    <t>300</t>
  </si>
  <si>
    <t>социальные выплаты гражданам, кроме публичных нормативных социальных выплат</t>
  </si>
  <si>
    <t>2210</t>
  </si>
  <si>
    <t>320</t>
  </si>
  <si>
    <t>пособия, компенсации и иные социальные выплаты гражданам, кроме публичных нормативных обязательств</t>
  </si>
  <si>
    <t>2211</t>
  </si>
  <si>
    <t>321</t>
  </si>
  <si>
    <t>уплата налогов, сборов и иных платежей, всего</t>
  </si>
  <si>
    <t>2300</t>
  </si>
  <si>
    <t>850</t>
  </si>
  <si>
    <t>из них:</t>
  </si>
  <si>
    <t>налог на имущество организаций и земельный налог</t>
  </si>
  <si>
    <t>2310</t>
  </si>
  <si>
    <t>851</t>
  </si>
  <si>
    <t>291</t>
  </si>
  <si>
    <t>иные налоги (включаемые в составв расходов) в бюджеты бюджетной системы Российской Федерации, а так 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</si>
  <si>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</si>
  <si>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</si>
  <si>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</si>
  <si>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</si>
  <si>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</si>
  <si>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</si>
  <si>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</si>
  <si>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гранты, предоставляемые другим организациям и физическим лицам</t>
  </si>
  <si>
    <t>2410</t>
  </si>
  <si>
    <t>810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</si>
  <si>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</si>
  <si>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</si>
  <si>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</si>
  <si>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</si>
  <si>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</si>
  <si>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</si>
  <si>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</si>
  <si>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</si>
  <si>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</si>
  <si>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</si>
  <si>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муниципального имущества</t>
  </si>
  <si>
    <t>2630</t>
  </si>
  <si>
    <t>243</t>
  </si>
  <si>
    <t>прочую закупку товаров, работ и услуг, всего</t>
  </si>
  <si>
    <t>2640</t>
  </si>
  <si>
    <t>244</t>
  </si>
  <si>
    <t>220</t>
  </si>
  <si>
    <t>Услуги связи</t>
  </si>
  <si>
    <t>221</t>
  </si>
  <si>
    <t>Коммунальные услуги</t>
  </si>
  <si>
    <t>223</t>
  </si>
  <si>
    <t>Работы, услуги по содержанию имущества</t>
  </si>
  <si>
    <t>225</t>
  </si>
  <si>
    <t>Прочие работы, услуги</t>
  </si>
  <si>
    <t>Увеличение стоимости основных средств</t>
  </si>
  <si>
    <t>Увеличение стоимости прочих оборотных запасов (материалов)</t>
  </si>
  <si>
    <t>346</t>
  </si>
  <si>
    <t>капитальные вложения в объекты муниципальной собственности, всего</t>
  </si>
  <si>
    <t>2650</t>
  </si>
  <si>
    <t>400</t>
  </si>
  <si>
    <t>приобретение объектов недвижимого имущества муниципальными учреждениями</t>
  </si>
  <si>
    <t>406</t>
  </si>
  <si>
    <t>строительство (реконструкция) объектов недвижимого имущества муниципальными учреждениями</t>
  </si>
  <si>
    <t>407</t>
  </si>
  <si>
    <t>Выплаты, уменьшающие доход, всего</t>
  </si>
  <si>
    <t>3000</t>
  </si>
  <si>
    <t>100</t>
  </si>
  <si>
    <t>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</si>
  <si>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</si>
  <si>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</si>
  <si>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</si>
  <si>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</si>
  <si>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</si>
  <si>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</si>
  <si>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</si>
  <si>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</si>
  <si>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</si>
  <si>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</si>
  <si>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</si>
  <si>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Выплаты на закупку товаров, работ, услуг всего</t>
  </si>
  <si>
    <t>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и Федерального закона от 18 июля 2011 г. N 223-ФЗ "О закупках товаров, работ, услуг отдельными видами юридических лиц"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</si>
  <si>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</si>
  <si>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</si>
  <si>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</si>
  <si>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за счет субсидий, предоставляемых на финансовое обеспечение выполнения муниципального задания</t>
  </si>
  <si>
    <t>в соответствии с Федеральным законом N 44-ФЗ</t>
  </si>
  <si>
    <t>в соответствии с Федеральным законом N 223-ФЗ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</si>
  <si>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</si>
  <si>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за счет субсидий, предоставляемых на осуществление капитальных вложений</t>
  </si>
  <si>
    <t>за счет прочих источников финансового обеспечения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</si>
  <si>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</si>
  <si>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</si>
  <si>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Руководитель муниципального учреждения</t>
  </si>
  <si>
    <t>Терентьева Т. Х.</t>
  </si>
  <si>
    <t>(подпись)</t>
  </si>
  <si>
    <t>(расшифровка подписи)</t>
  </si>
  <si>
    <t>Ведущий бухгалтер МКУ "ЕУЦ"</t>
  </si>
  <si>
    <t>Федорова Е. Г.</t>
  </si>
  <si>
    <t>Исполнитель</t>
  </si>
  <si>
    <t>тел. _____________________</t>
  </si>
  <si>
    <t>Приложение № 1</t>
  </si>
  <si>
    <t>к Порядку составления и утверждения плана финансово-хозяйственной деятельности</t>
  </si>
  <si>
    <t xml:space="preserve"> муниципальных бюджетных и автономных учреждений города Нижний Тагил</t>
  </si>
  <si>
    <t>утв. Постановления Администрации г. Нижний Тагил</t>
  </si>
  <si>
    <t>от 16.12.2019 N 2755-ПА</t>
  </si>
  <si>
    <t>УТВЕРЖДАЮ</t>
  </si>
  <si>
    <t>(наименование должности лица, утверждающего документ)</t>
  </si>
  <si>
    <t>(подпись) (расшифровка подписи)</t>
  </si>
  <si>
    <t>«</t>
  </si>
  <si>
    <t>»</t>
  </si>
  <si>
    <t>20</t>
  </si>
  <si>
    <t>г.</t>
  </si>
  <si>
    <t>План финансово-хозяйственной деятельности</t>
  </si>
  <si>
    <t>на 20</t>
  </si>
  <si>
    <t>год и плановый период</t>
  </si>
  <si>
    <t>от</t>
  </si>
  <si>
    <t xml:space="preserve">Дата </t>
  </si>
  <si>
    <t>Орган, осуществляющего</t>
  </si>
  <si>
    <t xml:space="preserve"> функции и полномочия учредителя</t>
  </si>
  <si>
    <t xml:space="preserve">по Сводному реестру </t>
  </si>
  <si>
    <t>Управление культуры Администрации города Нижний Тагил</t>
  </si>
  <si>
    <t>глава по БК</t>
  </si>
  <si>
    <t>Наименование муниципального учреждения</t>
  </si>
  <si>
    <t>Муниципальное бюджетное учреждение дополнительного образования</t>
  </si>
  <si>
    <t>Единица измерения: руб.</t>
  </si>
  <si>
    <t xml:space="preserve">по ОКЕИ </t>
  </si>
  <si>
    <t xml:space="preserve"> "Детская школа искусств № 2"</t>
  </si>
  <si>
    <t>ВСЕГО:</t>
  </si>
  <si>
    <t>853-Оплата пеней, штрафов</t>
  </si>
  <si>
    <t>Штрафы, пени за нарушение договорных обязательств</t>
  </si>
  <si>
    <t>Штрафы,пени за нарушение законодательства о налогах и сборах, страховых взносов</t>
  </si>
  <si>
    <t>852-Прочие расходы</t>
  </si>
  <si>
    <t>Другие налоги, пошлины и сборы</t>
  </si>
  <si>
    <t>Оплата пеней, штрафов</t>
  </si>
  <si>
    <t>10ц059</t>
  </si>
  <si>
    <t>другие налоги,пошлины,сборы</t>
  </si>
  <si>
    <t>Оплата госпошлин</t>
  </si>
  <si>
    <t>851-Расходов на оплату налога на имущество</t>
  </si>
  <si>
    <t>10м0ни</t>
  </si>
  <si>
    <t>Налог на имущество</t>
  </si>
  <si>
    <t>10ц0ни</t>
  </si>
  <si>
    <t>831-Оплата исполнительных листов по обращению взыскания на средства местного бюджета</t>
  </si>
  <si>
    <t>Оплата судебных исков</t>
  </si>
  <si>
    <t>244-Расходы на закупку товаров, работ, услуг</t>
  </si>
  <si>
    <t>Увеличение стоимости прочих материальных запасов однократного применения</t>
  </si>
  <si>
    <t>10м000</t>
  </si>
  <si>
    <t>Увеличение стоимости строительных материало</t>
  </si>
  <si>
    <t>Увеличение стоимости продуктов питания</t>
  </si>
  <si>
    <t>Арендная плата за пользование земельными участками</t>
  </si>
  <si>
    <t>10ц070</t>
  </si>
  <si>
    <t>Коммунальные услуги (Вывоз мусора)</t>
  </si>
  <si>
    <t>10мк00</t>
  </si>
  <si>
    <t>Транспортные услуги</t>
  </si>
  <si>
    <t>243-Расходы на закупку товаров, работ, услуг</t>
  </si>
  <si>
    <t>119-Начисление на выплаты по оплате труда</t>
  </si>
  <si>
    <t>Начисление на выплаты по оплате труда работников</t>
  </si>
  <si>
    <t>Начисление на выплаты по оплате труда преподавателей</t>
  </si>
  <si>
    <t>10мз0у</t>
  </si>
  <si>
    <t>10мз00</t>
  </si>
  <si>
    <t>112- Прочие выплаты</t>
  </si>
  <si>
    <t>Пособие по ух.за ребенком до 3-х лет</t>
  </si>
  <si>
    <t>Прочие выплаты (проезд, проживание)</t>
  </si>
  <si>
    <t>Прочие выплаты (суточные)</t>
  </si>
  <si>
    <t>111- Заработная плата</t>
  </si>
  <si>
    <t>Заработная плата работников</t>
  </si>
  <si>
    <t>больничный лист за счет работадателя</t>
  </si>
  <si>
    <t>Заработная плата преподавателей</t>
  </si>
  <si>
    <t>Показатели после внесенных изменений ( руб)</t>
  </si>
  <si>
    <t>изменения ВБ (+,-)</t>
  </si>
  <si>
    <t>Приносящая доход деятельность</t>
  </si>
  <si>
    <t>изменения  ИЦ (+,-)</t>
  </si>
  <si>
    <t>Субсидия на иные цели</t>
  </si>
  <si>
    <t>изменения МЗ  (+,-)</t>
  </si>
  <si>
    <t>Субсидия на выполнение МЗ</t>
  </si>
  <si>
    <t>Нименование выплат</t>
  </si>
  <si>
    <t>Рег. класс</t>
  </si>
  <si>
    <t>Доп. класс.</t>
  </si>
  <si>
    <t>Вид расходов</t>
  </si>
  <si>
    <t>Вед.</t>
  </si>
  <si>
    <t>Сумма (руб.)</t>
  </si>
  <si>
    <t>ВЫПЛАТЫ</t>
  </si>
  <si>
    <t>Остаток средств на начало года</t>
  </si>
  <si>
    <t>ИТОГО:</t>
  </si>
  <si>
    <t>Приносящая доход деятельность (добровольные пожертвования)</t>
  </si>
  <si>
    <t>Доходы от штрафов, пеней, иных сумм принудительного изъятия</t>
  </si>
  <si>
    <t>Приносящая доход деятельность (платные услуги, конкурсы)</t>
  </si>
  <si>
    <t>НДС</t>
  </si>
  <si>
    <t>Арендная плата</t>
  </si>
  <si>
    <t>Субсидии на иные цели муниципальным учреждениям (иные затраты, не включенные в нормативные затраты на оказание в соответствии с муниципальным заданием муниципальных услуг (выполнение работ), приобретение материалов, основных средств, не относящихся к особо ценному имуществу и прочие расходы не отнесенные к муниципальному заданию)</t>
  </si>
  <si>
    <t>Субсидия на иные цели муниципальными учреждениями в части финансирования расходов на оплату налога на имущество</t>
  </si>
  <si>
    <t>Субсидия на финансовое обеспечение выполнения муниципального задания  муниципальными учреждениями (за исключением расходов на оплату труда работников, оплаты коммунальных  услуг, расходов на организацию питания)</t>
  </si>
  <si>
    <t>Субсидия на финансовое обеспечение выполнения муниципального задания  муниципальными учреждениями в части финансирования расходов на оплату коммунальных  услуг</t>
  </si>
  <si>
    <t>Субсидия на финансовое обеспечение выполнения муниципального задания  муниципальными учреждениями дополнительного образования в части финансирования расходов на оплату труда педагогических работников</t>
  </si>
  <si>
    <t>Субсидия на финансовое обеспечение выполнения муниципального задания  муниципальными учреждениями в части финансирования расходов на оплату труда работников</t>
  </si>
  <si>
    <t>Нименование поступлений</t>
  </si>
  <si>
    <t>КОСГУ</t>
  </si>
  <si>
    <t>ПОСТУПЛЕНИЯ</t>
  </si>
  <si>
    <t>Расшифровка к плану ФХД</t>
  </si>
  <si>
    <t xml:space="preserve"> итого </t>
  </si>
  <si>
    <t xml:space="preserve"> 10м0ни </t>
  </si>
  <si>
    <t xml:space="preserve"> 10мк00 </t>
  </si>
  <si>
    <t xml:space="preserve"> 10м000 </t>
  </si>
  <si>
    <t xml:space="preserve"> 10мз0у </t>
  </si>
  <si>
    <t xml:space="preserve"> 10мз00 </t>
  </si>
  <si>
    <t xml:space="preserve"> косгу </t>
  </si>
  <si>
    <t xml:space="preserve"> квр </t>
  </si>
  <si>
    <t xml:space="preserve">на </t>
  </si>
  <si>
    <t>Расшифровка по МЗ</t>
  </si>
  <si>
    <t>ДШИ 2</t>
  </si>
  <si>
    <t xml:space="preserve">МБУ ДО </t>
  </si>
  <si>
    <t>итого</t>
  </si>
  <si>
    <t xml:space="preserve"> конкурсы 130 </t>
  </si>
  <si>
    <t xml:space="preserve"> добров 150 </t>
  </si>
  <si>
    <t xml:space="preserve"> ост по ДП </t>
  </si>
  <si>
    <t xml:space="preserve"> платные 130 </t>
  </si>
  <si>
    <t xml:space="preserve"> аренда 120 </t>
  </si>
  <si>
    <t>Расшифровка по предпринимательской и иной ,приносящей доход деятельности</t>
  </si>
  <si>
    <t>МБУ ДО "ДШИ № 2"</t>
  </si>
  <si>
    <t>349</t>
  </si>
  <si>
    <t>из них</t>
  </si>
  <si>
    <t>За счет прочих источников финансового обеспечения</t>
  </si>
  <si>
    <t>в соответствии с Федеральным законом № 44-ФЗ</t>
  </si>
  <si>
    <t>1.</t>
  </si>
  <si>
    <t>26000</t>
  </si>
  <si>
    <t>1.1.</t>
  </si>
  <si>
    <t>26100</t>
  </si>
  <si>
    <t>1.2.</t>
  </si>
  <si>
    <t>26200</t>
  </si>
  <si>
    <t>1.3.</t>
  </si>
  <si>
    <t>26300</t>
  </si>
  <si>
    <t>1.3.1.</t>
  </si>
  <si>
    <t>26310</t>
  </si>
  <si>
    <t>1.3.2.</t>
  </si>
  <si>
    <t>26320</t>
  </si>
  <si>
    <t>1.4.</t>
  </si>
  <si>
    <t>26400</t>
  </si>
  <si>
    <t>1.4.1.</t>
  </si>
  <si>
    <t>26410</t>
  </si>
  <si>
    <t>1.4.1.1.</t>
  </si>
  <si>
    <t>26411</t>
  </si>
  <si>
    <t>1.4.1.2.</t>
  </si>
  <si>
    <t>26412</t>
  </si>
  <si>
    <t>1.4.2.</t>
  </si>
  <si>
    <t>26420</t>
  </si>
  <si>
    <t>1.4.2.1.</t>
  </si>
  <si>
    <t>26421</t>
  </si>
  <si>
    <t>1.4.2.2.</t>
  </si>
  <si>
    <t>26422</t>
  </si>
  <si>
    <t>1.4.3.</t>
  </si>
  <si>
    <t>26430</t>
  </si>
  <si>
    <t>1.4.4.</t>
  </si>
  <si>
    <t>26440</t>
  </si>
  <si>
    <t>1.4.4.1.</t>
  </si>
  <si>
    <t>26441</t>
  </si>
  <si>
    <t>1.4.4.2.</t>
  </si>
  <si>
    <t>26442</t>
  </si>
  <si>
    <t>2.</t>
  </si>
  <si>
    <t>26500</t>
  </si>
  <si>
    <t>3.</t>
  </si>
  <si>
    <t>26600</t>
  </si>
  <si>
    <t>Морозова Е.А.</t>
  </si>
  <si>
    <t>180</t>
  </si>
  <si>
    <t>1.3.1.0.</t>
  </si>
  <si>
    <t>26310.1</t>
  </si>
  <si>
    <t>1.4.2.1.0.</t>
  </si>
  <si>
    <t>26421.1</t>
  </si>
  <si>
    <t>1.4.3.0.</t>
  </si>
  <si>
    <t>26430.1</t>
  </si>
  <si>
    <t>1.4.5.</t>
  </si>
  <si>
    <t>26450</t>
  </si>
  <si>
    <t>1.4.5.1.</t>
  </si>
  <si>
    <t>26451</t>
  </si>
  <si>
    <t>1.4.5.1.0.</t>
  </si>
  <si>
    <t>26451.1</t>
  </si>
  <si>
    <t>10ц812</t>
  </si>
  <si>
    <t>Субсидии на иные цели муниципальным учреждениям (реализация мероприятий по обеспечению санитарно-эпидемиологического благополучия в муниципальных учреждениях культуры, связанные с профилактикой и устранением последствий распространения коронавирусной инфекции)</t>
  </si>
  <si>
    <t>тел.977-525</t>
  </si>
  <si>
    <t>Добровольные пожертвования</t>
  </si>
  <si>
    <t>155</t>
  </si>
  <si>
    <t>10цз00</t>
  </si>
  <si>
    <t xml:space="preserve">Начисление на выплаты по оплате труда </t>
  </si>
  <si>
    <t>Увеличение стоимости материальных запасов для целей капитальных вложений</t>
  </si>
  <si>
    <t>Терентьева Т.Х</t>
  </si>
  <si>
    <t>1220</t>
  </si>
  <si>
    <t>1520</t>
  </si>
  <si>
    <t>закупку товаров, работ, услуг в сфере информационно-коммуникационных технологий</t>
  </si>
  <si>
    <t>2620</t>
  </si>
  <si>
    <t>242</t>
  </si>
  <si>
    <t>247-Закупка энергетических ресурсов</t>
  </si>
  <si>
    <t>N п/п</t>
  </si>
  <si>
    <t>Год начала закуп- ки</t>
  </si>
  <si>
    <t>Сумма выплат по расходам на закупку товаров, работ и услуг, руб. (с точностью до двух знаков после запятой - 0,00)</t>
  </si>
  <si>
    <t>310</t>
  </si>
  <si>
    <t>Депутат Нижнетагильской городской Думы Антонов Владимир Иванович (Избирательный округ 5)</t>
  </si>
  <si>
    <t>10д050</t>
  </si>
  <si>
    <t>Средства, выделенные из резервного фонда Правительства Свердловской области</t>
  </si>
  <si>
    <t>Начальник управления культуры Администрации города Нижний Тагил</t>
  </si>
  <si>
    <t>С.В.Юрчишина</t>
  </si>
  <si>
    <t>22</t>
  </si>
  <si>
    <t>на 2022 г.
очередной финансо- вый год</t>
  </si>
  <si>
    <t>на 2023 г.
1-й год планового периода</t>
  </si>
  <si>
    <t>на 2024 г.
2-й год планового периода</t>
  </si>
  <si>
    <t>225000</t>
  </si>
  <si>
    <t>266000</t>
  </si>
  <si>
    <t>223000</t>
  </si>
  <si>
    <t>223010</t>
  </si>
  <si>
    <t>Закупка энергетических ресурсов</t>
  </si>
  <si>
    <t>247</t>
  </si>
  <si>
    <t>Субсидия на финансовое обеспечение выполнения муниципального задания</t>
  </si>
  <si>
    <t>221000</t>
  </si>
  <si>
    <t>800000</t>
  </si>
  <si>
    <t>2700</t>
  </si>
  <si>
    <t>2710</t>
  </si>
  <si>
    <t>2720</t>
  </si>
  <si>
    <t>итого+800000</t>
  </si>
  <si>
    <t>2023-2024г.</t>
  </si>
  <si>
    <t>Увеличение стоимости лекарственных препаратов и материалов, применяемых в медицинских целях</t>
  </si>
  <si>
    <t>Увеличение стоимости строительных материалов</t>
  </si>
  <si>
    <t>10цв19</t>
  </si>
  <si>
    <t>Субсидии на иные цели муниципальным учреждениям (реализация мероприятий по обеспечению санитарно-эпидемиологического благополучия в муниципальных учреждениях, связанных с профилактикой и устранением последствий распространения коронавирусной инфекции)</t>
  </si>
  <si>
    <t>марта</t>
  </si>
  <si>
    <t>31.03.2022</t>
  </si>
  <si>
    <t>Власова Е.Г.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</si>
</sst>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  <numFmt numFmtId="167" formatCode="_-* #,##0_р_._-;\-* #,##0_р_._-;_-* &quot;-&quot;??_р_._-;_-@_-"/>
  </numFmts>
  <fonts count="71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name val="Calibri"/>
      <family val="2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sz val="18"/>
      <color indexed="62"/>
      <name val="Cambria"/>
      <family val="1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color indexed="8"/>
      <name val="Arial"/>
      <family val="2"/>
    </font>
    <font>
      <b/>
      <sz val="9.75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"/>
      <color theme="2" tint="-0.249977111117893"/>
      <name val="Calibri"/>
      <family val="2"/>
      <charset val="204"/>
      <scheme val="minor"/>
    </font>
    <font>
      <sz val="11"/>
      <color theme="2" tint="-0.249977111117893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</font>
    <font>
      <sz val="11"/>
      <color theme="1"/>
      <name val="Calibri"/>
      <scheme val="minor"/>
    </font>
    <font>
      <sz val="11"/>
      <color theme="1"/>
      <name val="Times New Roman"/>
      <family val="2"/>
    </font>
    <font>
      <sz val="11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8"/>
      <color rgb="FF000000"/>
      <name val="Calibri"/>
      <scheme val="minor"/>
    </font>
    <font>
      <sz val="10"/>
      <color rgb="FF000000"/>
      <name val="Calibri"/>
      <scheme val="minor"/>
    </font>
    <font>
      <sz val="8"/>
      <color rgb="FF000000"/>
      <name val="Calibri"/>
      <scheme val="minor"/>
    </font>
    <font>
      <b/>
      <sz val="10"/>
      <color rgb="FF000000"/>
      <name val="Calibri"/>
      <scheme val="minor"/>
    </font>
    <font>
      <sz val="10.5"/>
      <color rgb="FF000000"/>
      <name val="Calibri"/>
      <scheme val="minor"/>
    </font>
    <font>
      <sz val="10"/>
      <color rgb="FF000000"/>
      <name val="Arial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FEE5D1"/>
      </patternFill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02">
    <xf numFmtId="164" fontId="0" fillId="0" borderId="0">
      <alignment vertical="top" wrapText="1"/>
    </xf>
    <xf numFmtId="0" fontId="13" fillId="0" borderId="0"/>
    <xf numFmtId="166" fontId="13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0" borderId="0" applyNumberFormat="0" applyBorder="0" applyAlignment="0" applyProtection="0"/>
    <xf numFmtId="0" fontId="21" fillId="15" borderId="0" applyNumberFormat="0" applyBorder="0" applyAlignment="0" applyProtection="0"/>
    <xf numFmtId="0" fontId="22" fillId="0" borderId="0"/>
    <xf numFmtId="0" fontId="23" fillId="16" borderId="21" applyNumberFormat="0" applyAlignment="0" applyProtection="0"/>
    <xf numFmtId="0" fontId="24" fillId="13" borderId="22" applyNumberFormat="0" applyAlignment="0" applyProtection="0"/>
    <xf numFmtId="0" fontId="22" fillId="0" borderId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30" fillId="8" borderId="21" applyNumberFormat="0" applyAlignment="0" applyProtection="0"/>
    <xf numFmtId="0" fontId="31" fillId="0" borderId="26" applyNumberFormat="0" applyFill="0" applyAlignment="0" applyProtection="0"/>
    <xf numFmtId="0" fontId="32" fillId="17" borderId="0" applyNumberFormat="0" applyBorder="0" applyAlignment="0" applyProtection="0"/>
    <xf numFmtId="0" fontId="19" fillId="4" borderId="27" applyNumberFormat="0" applyFont="0" applyAlignment="0" applyProtection="0"/>
    <xf numFmtId="0" fontId="33" fillId="16" borderId="28" applyNumberFormat="0" applyAlignment="0" applyProtection="0"/>
    <xf numFmtId="0" fontId="34" fillId="0" borderId="0"/>
    <xf numFmtId="0" fontId="34" fillId="0" borderId="0"/>
    <xf numFmtId="0" fontId="35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22" fillId="0" borderId="0"/>
    <xf numFmtId="0" fontId="37" fillId="0" borderId="0" applyNumberFormat="0" applyFill="0" applyBorder="0" applyAlignment="0" applyProtection="0"/>
    <xf numFmtId="0" fontId="34" fillId="18" borderId="0"/>
    <xf numFmtId="0" fontId="38" fillId="0" borderId="0">
      <alignment horizontal="center"/>
    </xf>
    <xf numFmtId="0" fontId="34" fillId="0" borderId="30"/>
    <xf numFmtId="0" fontId="38" fillId="0" borderId="31">
      <alignment horizontal="center" vertical="center" wrapText="1"/>
    </xf>
    <xf numFmtId="0" fontId="34" fillId="18" borderId="32"/>
    <xf numFmtId="1" fontId="38" fillId="0" borderId="31">
      <alignment horizontal="left" shrinkToFit="1"/>
    </xf>
    <xf numFmtId="1" fontId="34" fillId="0" borderId="31">
      <alignment horizontal="left" shrinkToFit="1"/>
    </xf>
    <xf numFmtId="0" fontId="39" fillId="0" borderId="31">
      <alignment horizontal="left" vertical="top" wrapText="1"/>
    </xf>
    <xf numFmtId="0" fontId="39" fillId="0" borderId="31"/>
    <xf numFmtId="0" fontId="40" fillId="0" borderId="33"/>
    <xf numFmtId="0" fontId="40" fillId="0" borderId="0"/>
    <xf numFmtId="0" fontId="34" fillId="0" borderId="31"/>
    <xf numFmtId="0" fontId="34" fillId="0" borderId="31">
      <alignment horizontal="left" vertical="top" wrapText="1"/>
    </xf>
    <xf numFmtId="0" fontId="41" fillId="19" borderId="31">
      <alignment horizontal="left" vertical="top" wrapText="1"/>
    </xf>
    <xf numFmtId="0" fontId="41" fillId="20" borderId="31"/>
    <xf numFmtId="0" fontId="41" fillId="0" borderId="31">
      <alignment horizontal="left" vertical="top" wrapText="1"/>
    </xf>
    <xf numFmtId="0" fontId="41" fillId="0" borderId="31"/>
    <xf numFmtId="0" fontId="38" fillId="0" borderId="31">
      <alignment horizontal="center" vertical="center" wrapText="1"/>
    </xf>
    <xf numFmtId="0" fontId="38" fillId="0" borderId="31">
      <alignment horizontal="center" vertical="center" wrapText="1"/>
    </xf>
    <xf numFmtId="4" fontId="34" fillId="0" borderId="31">
      <alignment horizontal="right" shrinkToFit="1"/>
    </xf>
    <xf numFmtId="4" fontId="39" fillId="19" borderId="31">
      <alignment horizontal="right" vertical="top" shrinkToFit="1"/>
    </xf>
    <xf numFmtId="4" fontId="39" fillId="20" borderId="31">
      <alignment horizontal="right" vertical="top" shrinkToFit="1"/>
    </xf>
    <xf numFmtId="0" fontId="42" fillId="0" borderId="0"/>
    <xf numFmtId="0" fontId="4" fillId="0" borderId="0"/>
    <xf numFmtId="164" fontId="43" fillId="0" borderId="0">
      <alignment vertical="top" wrapText="1"/>
    </xf>
    <xf numFmtId="9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48" fillId="0" borderId="0" applyFont="0" applyFill="0" applyBorder="0" applyAlignment="0" applyProtection="0"/>
    <xf numFmtId="0" fontId="58" fillId="0" borderId="0"/>
    <xf numFmtId="0" fontId="60" fillId="0" borderId="0"/>
    <xf numFmtId="0" fontId="61" fillId="0" borderId="0">
      <alignment vertical="center"/>
    </xf>
    <xf numFmtId="0" fontId="62" fillId="22" borderId="0">
      <alignment horizontal="right" vertical="center" wrapText="1"/>
    </xf>
    <xf numFmtId="0" fontId="62" fillId="22" borderId="2">
      <alignment horizontal="left" vertical="center" wrapText="1"/>
    </xf>
    <xf numFmtId="0" fontId="63" fillId="22" borderId="43">
      <alignment horizontal="center" vertical="center" wrapText="1"/>
    </xf>
    <xf numFmtId="0" fontId="63" fillId="22" borderId="1">
      <alignment horizontal="center" vertical="center" wrapText="1"/>
    </xf>
    <xf numFmtId="0" fontId="64" fillId="0" borderId="0">
      <alignment vertical="center"/>
    </xf>
    <xf numFmtId="0" fontId="62" fillId="22" borderId="0">
      <alignment horizontal="center" vertical="center" wrapText="1"/>
    </xf>
    <xf numFmtId="0" fontId="65" fillId="22" borderId="43">
      <alignment horizontal="right" vertical="center" wrapText="1"/>
    </xf>
    <xf numFmtId="49" fontId="65" fillId="22" borderId="1">
      <alignment horizontal="center" vertical="center" shrinkToFit="1"/>
    </xf>
    <xf numFmtId="0" fontId="65" fillId="22" borderId="0">
      <alignment horizontal="left" wrapText="1"/>
    </xf>
    <xf numFmtId="0" fontId="65" fillId="22" borderId="2">
      <alignment horizontal="left" wrapText="1"/>
    </xf>
    <xf numFmtId="49" fontId="65" fillId="22" borderId="1">
      <alignment horizontal="center" shrinkToFit="1"/>
    </xf>
    <xf numFmtId="0" fontId="64" fillId="22" borderId="0">
      <alignment horizontal="left" vertical="center" wrapText="1"/>
    </xf>
    <xf numFmtId="0" fontId="66" fillId="22" borderId="0">
      <alignment vertical="center" wrapText="1"/>
    </xf>
    <xf numFmtId="0" fontId="66" fillId="22" borderId="0">
      <alignment horizontal="center" vertical="center" wrapText="1"/>
    </xf>
    <xf numFmtId="0" fontId="65" fillId="22" borderId="1">
      <alignment horizontal="center" vertical="center" shrinkToFit="1"/>
    </xf>
    <xf numFmtId="0" fontId="64" fillId="22" borderId="2">
      <alignment vertical="center"/>
    </xf>
    <xf numFmtId="0" fontId="64" fillId="22" borderId="1">
      <alignment horizontal="center" vertical="center" wrapText="1"/>
    </xf>
    <xf numFmtId="0" fontId="64" fillId="22" borderId="44">
      <alignment vertical="center" wrapText="1"/>
    </xf>
    <xf numFmtId="0" fontId="64" fillId="22" borderId="0">
      <alignment vertical="center" wrapText="1"/>
    </xf>
    <xf numFmtId="0" fontId="64" fillId="22" borderId="44">
      <alignment horizontal="center" vertical="center" wrapText="1"/>
    </xf>
    <xf numFmtId="0" fontId="64" fillId="22" borderId="0">
      <alignment horizontal="center" vertical="center" wrapText="1"/>
    </xf>
    <xf numFmtId="0" fontId="66" fillId="22" borderId="1">
      <alignment horizontal="left" vertical="center" wrapText="1"/>
    </xf>
    <xf numFmtId="4" fontId="66" fillId="21" borderId="1">
      <alignment horizontal="right" vertical="center" shrinkToFit="1"/>
    </xf>
    <xf numFmtId="4" fontId="66" fillId="0" borderId="44">
      <alignment horizontal="right" vertical="center" shrinkToFit="1"/>
    </xf>
    <xf numFmtId="4" fontId="66" fillId="0" borderId="0">
      <alignment horizontal="right" vertical="center" shrinkToFit="1"/>
    </xf>
    <xf numFmtId="0" fontId="66" fillId="23" borderId="1">
      <alignment horizontal="center" vertical="center"/>
    </xf>
    <xf numFmtId="4" fontId="66" fillId="24" borderId="1">
      <alignment horizontal="right" vertical="center" shrinkToFit="1"/>
    </xf>
    <xf numFmtId="49" fontId="64" fillId="22" borderId="1">
      <alignment horizontal="center" vertical="center" wrapText="1"/>
    </xf>
    <xf numFmtId="4" fontId="64" fillId="0" borderId="1">
      <alignment horizontal="right" vertical="center" shrinkToFit="1"/>
    </xf>
    <xf numFmtId="4" fontId="64" fillId="0" borderId="44">
      <alignment horizontal="right" vertical="center" shrinkToFit="1"/>
    </xf>
    <xf numFmtId="4" fontId="64" fillId="0" borderId="0">
      <alignment horizontal="right" vertical="center" shrinkToFit="1"/>
    </xf>
    <xf numFmtId="49" fontId="64" fillId="22" borderId="1">
      <alignment horizontal="center" vertical="center" shrinkToFit="1"/>
    </xf>
    <xf numFmtId="0" fontId="64" fillId="0" borderId="3">
      <alignment vertical="center"/>
    </xf>
    <xf numFmtId="0" fontId="67" fillId="0" borderId="0">
      <alignment vertical="center"/>
    </xf>
    <xf numFmtId="0" fontId="67" fillId="0" borderId="2">
      <alignment vertical="center"/>
    </xf>
    <xf numFmtId="0" fontId="67" fillId="0" borderId="2">
      <alignment horizontal="center" vertical="center"/>
    </xf>
    <xf numFmtId="0" fontId="64" fillId="22" borderId="0">
      <alignment vertical="center"/>
    </xf>
    <xf numFmtId="0" fontId="67" fillId="0" borderId="3">
      <alignment vertical="center"/>
    </xf>
    <xf numFmtId="0" fontId="67" fillId="0" borderId="3">
      <alignment horizontal="center" vertical="center"/>
    </xf>
    <xf numFmtId="0" fontId="67" fillId="0" borderId="0">
      <alignment horizontal="left" vertical="center" wrapText="1"/>
    </xf>
    <xf numFmtId="0" fontId="67" fillId="0" borderId="0">
      <alignment vertical="center" shrinkToFit="1"/>
    </xf>
    <xf numFmtId="49" fontId="62" fillId="22" borderId="2">
      <alignment horizontal="center" vertical="center" shrinkToFit="1"/>
    </xf>
    <xf numFmtId="0" fontId="64" fillId="0" borderId="2">
      <alignment vertical="center"/>
    </xf>
    <xf numFmtId="0" fontId="65" fillId="0" borderId="43">
      <alignment vertical="center"/>
    </xf>
    <xf numFmtId="0" fontId="65" fillId="22" borderId="45">
      <alignment horizontal="left" wrapText="1"/>
    </xf>
    <xf numFmtId="0" fontId="65" fillId="22" borderId="0">
      <alignment horizontal="left" vertical="center" wrapText="1"/>
    </xf>
    <xf numFmtId="0" fontId="63" fillId="22" borderId="0">
      <alignment vertical="center" wrapText="1"/>
    </xf>
    <xf numFmtId="0" fontId="63" fillId="22" borderId="0">
      <alignment horizontal="center" vertical="center" wrapText="1"/>
    </xf>
    <xf numFmtId="0" fontId="64" fillId="0" borderId="45">
      <alignment vertical="center"/>
    </xf>
    <xf numFmtId="0" fontId="64" fillId="0" borderId="1">
      <alignment horizontal="center" vertical="center" wrapText="1"/>
    </xf>
    <xf numFmtId="0" fontId="64" fillId="0" borderId="1">
      <alignment horizontal="left" vertical="center" wrapText="1"/>
    </xf>
    <xf numFmtId="49" fontId="64" fillId="0" borderId="1">
      <alignment horizontal="center" vertical="center" shrinkToFit="1"/>
    </xf>
    <xf numFmtId="0" fontId="64" fillId="0" borderId="1">
      <alignment horizontal="center" vertical="center" shrinkToFit="1"/>
    </xf>
    <xf numFmtId="4" fontId="64" fillId="21" borderId="1">
      <alignment horizontal="right" vertical="center" shrinkToFit="1"/>
    </xf>
    <xf numFmtId="4" fontId="64" fillId="25" borderId="1">
      <alignment horizontal="right" vertical="center" shrinkToFit="1"/>
    </xf>
    <xf numFmtId="49" fontId="64" fillId="0" borderId="1">
      <alignment horizontal="center" vertical="center" wrapText="1"/>
    </xf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8" fillId="26" borderId="0"/>
    <xf numFmtId="0" fontId="64" fillId="0" borderId="0">
      <alignment horizontal="left" vertical="center" wrapText="1"/>
    </xf>
    <xf numFmtId="0" fontId="60" fillId="0" borderId="0"/>
    <xf numFmtId="0" fontId="61" fillId="0" borderId="0">
      <alignment vertical="center"/>
    </xf>
    <xf numFmtId="0" fontId="62" fillId="22" borderId="0">
      <alignment horizontal="right" vertical="center" wrapText="1"/>
    </xf>
    <xf numFmtId="0" fontId="67" fillId="0" borderId="2">
      <alignment vertical="center"/>
    </xf>
    <xf numFmtId="4" fontId="66" fillId="24" borderId="1">
      <alignment horizontal="right" vertical="center" shrinkToFit="1"/>
    </xf>
    <xf numFmtId="0" fontId="64" fillId="0" borderId="0">
      <alignment vertical="center"/>
    </xf>
    <xf numFmtId="0" fontId="62" fillId="22" borderId="0">
      <alignment horizontal="center" vertical="center" wrapText="1"/>
    </xf>
    <xf numFmtId="4" fontId="64" fillId="0" borderId="1">
      <alignment horizontal="right" vertical="center" shrinkToFit="1"/>
    </xf>
    <xf numFmtId="0" fontId="65" fillId="22" borderId="0">
      <alignment horizontal="left" wrapText="1"/>
    </xf>
    <xf numFmtId="0" fontId="67" fillId="0" borderId="0">
      <alignment vertical="center"/>
    </xf>
    <xf numFmtId="0" fontId="64" fillId="22" borderId="0">
      <alignment horizontal="left" vertical="center" wrapText="1"/>
    </xf>
    <xf numFmtId="0" fontId="66" fillId="22" borderId="0">
      <alignment vertical="center" wrapText="1"/>
    </xf>
    <xf numFmtId="0" fontId="64" fillId="0" borderId="3">
      <alignment vertical="center"/>
    </xf>
    <xf numFmtId="0" fontId="64" fillId="22" borderId="2">
      <alignment vertical="center"/>
    </xf>
    <xf numFmtId="0" fontId="64" fillId="22" borderId="1">
      <alignment horizontal="center" vertical="center" wrapText="1"/>
    </xf>
    <xf numFmtId="0" fontId="64" fillId="22" borderId="1">
      <alignment horizontal="center" vertical="center" wrapText="1"/>
    </xf>
    <xf numFmtId="0" fontId="64" fillId="22" borderId="2">
      <alignment vertical="center"/>
    </xf>
    <xf numFmtId="0" fontId="66" fillId="22" borderId="1">
      <alignment horizontal="left" vertical="center" wrapText="1"/>
    </xf>
    <xf numFmtId="4" fontId="66" fillId="21" borderId="1">
      <alignment horizontal="right" vertical="center" shrinkToFit="1"/>
    </xf>
    <xf numFmtId="4" fontId="66" fillId="21" borderId="1">
      <alignment horizontal="right" vertical="center" shrinkToFit="1"/>
    </xf>
    <xf numFmtId="4" fontId="66" fillId="24" borderId="1">
      <alignment horizontal="right" vertical="center" shrinkToFit="1"/>
    </xf>
    <xf numFmtId="49" fontId="64" fillId="22" borderId="1">
      <alignment horizontal="center" vertical="center" wrapText="1"/>
    </xf>
    <xf numFmtId="4" fontId="64" fillId="0" borderId="1">
      <alignment horizontal="right" vertical="center" shrinkToFit="1"/>
    </xf>
    <xf numFmtId="49" fontId="64" fillId="22" borderId="1">
      <alignment horizontal="center" vertical="center" shrinkToFit="1"/>
    </xf>
    <xf numFmtId="0" fontId="64" fillId="0" borderId="3">
      <alignment vertical="center"/>
    </xf>
    <xf numFmtId="0" fontId="67" fillId="0" borderId="0">
      <alignment vertical="center"/>
    </xf>
    <xf numFmtId="0" fontId="67" fillId="0" borderId="2">
      <alignment vertical="center"/>
    </xf>
    <xf numFmtId="49" fontId="64" fillId="22" borderId="1">
      <alignment horizontal="center" vertical="center" shrinkToFit="1"/>
    </xf>
    <xf numFmtId="49" fontId="64" fillId="22" borderId="1">
      <alignment horizontal="center" vertical="center" wrapText="1"/>
    </xf>
    <xf numFmtId="0" fontId="67" fillId="0" borderId="3">
      <alignment vertical="center"/>
    </xf>
    <xf numFmtId="0" fontId="67" fillId="0" borderId="0">
      <alignment horizontal="left" vertical="center" wrapText="1"/>
    </xf>
    <xf numFmtId="0" fontId="67" fillId="0" borderId="0">
      <alignment vertical="center" shrinkToFit="1"/>
    </xf>
    <xf numFmtId="0" fontId="64" fillId="22" borderId="0">
      <alignment horizontal="left" vertical="center" wrapText="1"/>
    </xf>
    <xf numFmtId="0" fontId="61" fillId="0" borderId="0">
      <alignment vertical="center"/>
    </xf>
    <xf numFmtId="0" fontId="66" fillId="22" borderId="0">
      <alignment vertical="center" wrapText="1"/>
    </xf>
    <xf numFmtId="0" fontId="62" fillId="22" borderId="0">
      <alignment horizontal="right" vertical="center" wrapText="1"/>
    </xf>
    <xf numFmtId="0" fontId="65" fillId="22" borderId="0">
      <alignment horizontal="left" wrapText="1"/>
    </xf>
    <xf numFmtId="0" fontId="62" fillId="22" borderId="0">
      <alignment horizontal="center" vertical="center" wrapText="1"/>
    </xf>
    <xf numFmtId="0" fontId="6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8" fillId="26" borderId="0"/>
    <xf numFmtId="0" fontId="66" fillId="22" borderId="1">
      <alignment horizontal="left" vertical="center" wrapText="1"/>
    </xf>
    <xf numFmtId="0" fontId="67" fillId="0" borderId="3">
      <alignment vertical="center"/>
    </xf>
    <xf numFmtId="0" fontId="67" fillId="0" borderId="0">
      <alignment horizontal="left" vertical="center" wrapText="1"/>
    </xf>
    <xf numFmtId="0" fontId="67" fillId="0" borderId="0">
      <alignment vertical="center" shrinkToFit="1"/>
    </xf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8" fillId="26" borderId="0"/>
  </cellStyleXfs>
  <cellXfs count="278">
    <xf numFmtId="164" fontId="0" fillId="0" borderId="0" xfId="0" applyNumberFormat="1" applyFont="1" applyFill="1" applyAlignment="1">
      <alignment vertical="top" wrapText="1"/>
    </xf>
    <xf numFmtId="0" fontId="5" fillId="0" borderId="0" xfId="0" applyNumberFormat="1" applyFont="1" applyFill="1" applyAlignment="1">
      <alignment horizontal="left" vertical="top" wrapText="1"/>
    </xf>
    <xf numFmtId="4" fontId="0" fillId="0" borderId="0" xfId="0" applyNumberFormat="1" applyFont="1" applyFill="1" applyAlignment="1">
      <alignment vertical="top" wrapText="1"/>
    </xf>
    <xf numFmtId="0" fontId="5" fillId="0" borderId="2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wrapText="1"/>
    </xf>
    <xf numFmtId="0" fontId="6" fillId="0" borderId="3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Alignment="1"/>
    <xf numFmtId="0" fontId="7" fillId="0" borderId="0" xfId="0" applyNumberFormat="1" applyFont="1" applyAlignment="1">
      <alignment horizontal="right"/>
    </xf>
    <xf numFmtId="0" fontId="9" fillId="0" borderId="0" xfId="0" applyNumberFormat="1" applyFont="1" applyAlignment="1"/>
    <xf numFmtId="0" fontId="8" fillId="0" borderId="0" xfId="0" applyNumberFormat="1" applyFont="1" applyAlignment="1">
      <alignment horizontal="right"/>
    </xf>
    <xf numFmtId="0" fontId="11" fillId="0" borderId="0" xfId="0" applyNumberFormat="1" applyFont="1" applyAlignment="1"/>
    <xf numFmtId="0" fontId="10" fillId="0" borderId="0" xfId="0" applyNumberFormat="1" applyFont="1" applyAlignment="1"/>
    <xf numFmtId="0" fontId="10" fillId="0" borderId="0" xfId="0" applyNumberFormat="1" applyFont="1" applyAlignment="1">
      <alignment horizontal="right"/>
    </xf>
    <xf numFmtId="0" fontId="8" fillId="0" borderId="0" xfId="0" applyNumberFormat="1" applyFont="1" applyBorder="1" applyAlignment="1"/>
    <xf numFmtId="49" fontId="8" fillId="0" borderId="0" xfId="0" applyNumberFormat="1" applyFont="1" applyBorder="1" applyAlignment="1"/>
    <xf numFmtId="0" fontId="12" fillId="0" borderId="0" xfId="0" applyNumberFormat="1" applyFont="1" applyBorder="1" applyAlignment="1"/>
    <xf numFmtId="0" fontId="8" fillId="2" borderId="1" xfId="0" applyNumberFormat="1" applyFont="1" applyFill="1" applyBorder="1" applyAlignment="1">
      <alignment horizontal="center" vertical="top" wrapText="1"/>
    </xf>
    <xf numFmtId="0" fontId="15" fillId="2" borderId="16" xfId="1" applyFont="1" applyFill="1" applyBorder="1" applyAlignment="1">
      <alignment horizontal="center" wrapText="1"/>
    </xf>
    <xf numFmtId="0" fontId="15" fillId="2" borderId="16" xfId="1" applyFont="1" applyFill="1" applyBorder="1" applyAlignment="1">
      <alignment horizontal="center"/>
    </xf>
    <xf numFmtId="0" fontId="14" fillId="2" borderId="16" xfId="1" applyFont="1" applyFill="1" applyBorder="1" applyAlignment="1">
      <alignment horizontal="right"/>
    </xf>
    <xf numFmtId="0" fontId="15" fillId="2" borderId="5" xfId="1" applyFont="1" applyFill="1" applyBorder="1" applyAlignment="1">
      <alignment horizontal="center"/>
    </xf>
    <xf numFmtId="0" fontId="15" fillId="2" borderId="5" xfId="1" applyFont="1" applyFill="1" applyBorder="1" applyAlignment="1">
      <alignment horizontal="center" wrapText="1"/>
    </xf>
    <xf numFmtId="0" fontId="6" fillId="0" borderId="3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>
      <alignment horizontal="center" wrapText="1"/>
    </xf>
    <xf numFmtId="165" fontId="14" fillId="2" borderId="5" xfId="80" applyFont="1" applyFill="1" applyBorder="1" applyAlignment="1">
      <alignment vertical="center" wrapText="1"/>
    </xf>
    <xf numFmtId="165" fontId="17" fillId="2" borderId="5" xfId="80" applyFont="1" applyFill="1" applyBorder="1" applyAlignment="1">
      <alignment vertical="center" wrapText="1"/>
    </xf>
    <xf numFmtId="165" fontId="16" fillId="2" borderId="5" xfId="80" applyFont="1" applyFill="1" applyBorder="1" applyAlignment="1">
      <alignment vertical="center" wrapText="1"/>
    </xf>
    <xf numFmtId="165" fontId="14" fillId="2" borderId="9" xfId="80" applyFont="1" applyFill="1" applyBorder="1" applyAlignment="1">
      <alignment vertical="center" wrapText="1"/>
    </xf>
    <xf numFmtId="165" fontId="14" fillId="2" borderId="7" xfId="80" applyFont="1" applyFill="1" applyBorder="1" applyAlignment="1">
      <alignment vertical="center" wrapText="1"/>
    </xf>
    <xf numFmtId="165" fontId="53" fillId="2" borderId="5" xfId="80" applyFont="1" applyFill="1" applyBorder="1" applyAlignment="1">
      <alignment vertical="center" wrapText="1"/>
    </xf>
    <xf numFmtId="0" fontId="54" fillId="2" borderId="0" xfId="1" applyFont="1" applyFill="1"/>
    <xf numFmtId="0" fontId="17" fillId="2" borderId="5" xfId="1" applyFont="1" applyFill="1" applyBorder="1" applyAlignment="1">
      <alignment horizontal="center"/>
    </xf>
    <xf numFmtId="0" fontId="54" fillId="2" borderId="5" xfId="1" applyFont="1" applyFill="1" applyBorder="1" applyAlignment="1">
      <alignment wrapText="1"/>
    </xf>
    <xf numFmtId="0" fontId="16" fillId="2" borderId="5" xfId="1" applyFont="1" applyFill="1" applyBorder="1" applyAlignment="1">
      <alignment wrapText="1"/>
    </xf>
    <xf numFmtId="0" fontId="16" fillId="2" borderId="19" xfId="1" applyFont="1" applyFill="1" applyBorder="1" applyAlignment="1">
      <alignment wrapText="1"/>
    </xf>
    <xf numFmtId="0" fontId="54" fillId="2" borderId="19" xfId="1" applyFont="1" applyFill="1" applyBorder="1" applyAlignment="1">
      <alignment wrapText="1"/>
    </xf>
    <xf numFmtId="0" fontId="17" fillId="2" borderId="15" xfId="1" applyFont="1" applyFill="1" applyBorder="1" applyAlignment="1">
      <alignment horizontal="center"/>
    </xf>
    <xf numFmtId="0" fontId="54" fillId="2" borderId="12" xfId="1" applyFont="1" applyFill="1" applyBorder="1" applyAlignment="1">
      <alignment wrapText="1"/>
    </xf>
    <xf numFmtId="0" fontId="54" fillId="2" borderId="17" xfId="1" applyFont="1" applyFill="1" applyBorder="1" applyAlignment="1">
      <alignment wrapText="1"/>
    </xf>
    <xf numFmtId="0" fontId="54" fillId="2" borderId="17" xfId="1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vertical="top" wrapText="1"/>
    </xf>
    <xf numFmtId="0" fontId="54" fillId="2" borderId="8" xfId="1" applyFont="1" applyFill="1" applyBorder="1" applyAlignment="1">
      <alignment wrapText="1"/>
    </xf>
    <xf numFmtId="0" fontId="16" fillId="2" borderId="15" xfId="1" applyFont="1" applyFill="1" applyBorder="1" applyAlignment="1">
      <alignment horizontal="left"/>
    </xf>
    <xf numFmtId="0" fontId="54" fillId="2" borderId="0" xfId="1" applyFont="1" applyFill="1" applyAlignment="1">
      <alignment wrapText="1"/>
    </xf>
    <xf numFmtId="165" fontId="14" fillId="2" borderId="16" xfId="80" applyFont="1" applyFill="1" applyBorder="1" applyAlignment="1">
      <alignment vertical="center" wrapText="1"/>
    </xf>
    <xf numFmtId="165" fontId="14" fillId="2" borderId="40" xfId="80" applyFont="1" applyFill="1" applyBorder="1" applyAlignment="1">
      <alignment vertical="center" wrapText="1"/>
    </xf>
    <xf numFmtId="0" fontId="54" fillId="2" borderId="9" xfId="1" applyFont="1" applyFill="1" applyBorder="1" applyAlignment="1">
      <alignment wrapText="1"/>
    </xf>
    <xf numFmtId="165" fontId="14" fillId="2" borderId="41" xfId="80" applyFont="1" applyFill="1" applyBorder="1" applyAlignment="1">
      <alignment vertical="center" wrapText="1"/>
    </xf>
    <xf numFmtId="0" fontId="54" fillId="2" borderId="7" xfId="1" applyFont="1" applyFill="1" applyBorder="1" applyAlignment="1">
      <alignment wrapText="1"/>
    </xf>
    <xf numFmtId="165" fontId="14" fillId="2" borderId="42" xfId="80" applyFont="1" applyFill="1" applyBorder="1" applyAlignment="1">
      <alignment vertical="center" wrapText="1"/>
    </xf>
    <xf numFmtId="165" fontId="13" fillId="2" borderId="0" xfId="1" applyNumberFormat="1" applyFont="1" applyFill="1"/>
    <xf numFmtId="0" fontId="13" fillId="2" borderId="0" xfId="1" applyFont="1" applyFill="1"/>
    <xf numFmtId="0" fontId="13" fillId="2" borderId="5" xfId="1" applyFont="1" applyFill="1" applyBorder="1" applyAlignment="1">
      <alignment horizontal="center"/>
    </xf>
    <xf numFmtId="0" fontId="54" fillId="2" borderId="13" xfId="1" applyFont="1" applyFill="1" applyBorder="1" applyAlignment="1">
      <alignment wrapText="1"/>
    </xf>
    <xf numFmtId="0" fontId="56" fillId="2" borderId="1" xfId="0" applyNumberFormat="1" applyFont="1" applyFill="1" applyBorder="1" applyAlignment="1">
      <alignment vertical="top" wrapText="1"/>
    </xf>
    <xf numFmtId="4" fontId="56" fillId="2" borderId="1" xfId="0" applyNumberFormat="1" applyFont="1" applyFill="1" applyBorder="1" applyAlignment="1">
      <alignment horizontal="right" vertical="top" wrapText="1"/>
    </xf>
    <xf numFmtId="164" fontId="0" fillId="2" borderId="0" xfId="0" applyNumberFormat="1" applyFont="1" applyFill="1" applyAlignment="1">
      <alignment vertical="top" wrapText="1"/>
    </xf>
    <xf numFmtId="0" fontId="3" fillId="2" borderId="0" xfId="78" applyFill="1"/>
    <xf numFmtId="0" fontId="3" fillId="2" borderId="0" xfId="78" applyFill="1" applyAlignment="1">
      <alignment horizontal="right"/>
    </xf>
    <xf numFmtId="0" fontId="45" fillId="2" borderId="0" xfId="78" applyFont="1" applyFill="1"/>
    <xf numFmtId="14" fontId="3" fillId="2" borderId="0" xfId="78" applyNumberFormat="1" applyFill="1" applyAlignment="1">
      <alignment horizontal="center"/>
    </xf>
    <xf numFmtId="0" fontId="3" fillId="2" borderId="5" xfId="78" applyFill="1" applyBorder="1"/>
    <xf numFmtId="0" fontId="45" fillId="2" borderId="5" xfId="78" applyFont="1" applyFill="1" applyBorder="1" applyAlignment="1">
      <alignment horizontal="center"/>
    </xf>
    <xf numFmtId="0" fontId="3" fillId="2" borderId="5" xfId="78" applyFill="1" applyBorder="1" applyAlignment="1">
      <alignment horizontal="center" vertical="center"/>
    </xf>
    <xf numFmtId="165" fontId="0" fillId="2" borderId="5" xfId="79" applyFont="1" applyFill="1" applyBorder="1"/>
    <xf numFmtId="165" fontId="45" fillId="2" borderId="5" xfId="79" applyFont="1" applyFill="1" applyBorder="1"/>
    <xf numFmtId="165" fontId="44" fillId="2" borderId="5" xfId="79" applyFont="1" applyFill="1" applyBorder="1"/>
    <xf numFmtId="0" fontId="44" fillId="2" borderId="5" xfId="78" applyFont="1" applyFill="1" applyBorder="1" applyAlignment="1">
      <alignment horizontal="center" vertical="center"/>
    </xf>
    <xf numFmtId="165" fontId="0" fillId="2" borderId="16" xfId="79" applyFont="1" applyFill="1" applyBorder="1"/>
    <xf numFmtId="0" fontId="45" fillId="2" borderId="35" xfId="78" applyFont="1" applyFill="1" applyBorder="1" applyAlignment="1">
      <alignment horizontal="center" vertical="center"/>
    </xf>
    <xf numFmtId="0" fontId="45" fillId="2" borderId="36" xfId="78" applyFont="1" applyFill="1" applyBorder="1" applyAlignment="1">
      <alignment horizontal="center" vertical="center"/>
    </xf>
    <xf numFmtId="165" fontId="45" fillId="2" borderId="36" xfId="79" applyFont="1" applyFill="1" applyBorder="1"/>
    <xf numFmtId="165" fontId="0" fillId="2" borderId="7" xfId="79" applyFont="1" applyFill="1" applyBorder="1"/>
    <xf numFmtId="0" fontId="45" fillId="2" borderId="5" xfId="78" applyFont="1" applyFill="1" applyBorder="1" applyAlignment="1">
      <alignment horizontal="center" vertical="center"/>
    </xf>
    <xf numFmtId="0" fontId="44" fillId="2" borderId="0" xfId="78" applyFont="1" applyFill="1" applyAlignment="1">
      <alignment horizontal="right"/>
    </xf>
    <xf numFmtId="14" fontId="44" fillId="2" borderId="0" xfId="78" applyNumberFormat="1" applyFont="1" applyFill="1" applyAlignment="1">
      <alignment horizontal="center"/>
    </xf>
    <xf numFmtId="0" fontId="44" fillId="2" borderId="0" xfId="78" applyFont="1" applyFill="1"/>
    <xf numFmtId="165" fontId="0" fillId="2" borderId="5" xfId="79" applyFont="1" applyFill="1" applyBorder="1" applyAlignment="1">
      <alignment horizontal="center" vertical="center"/>
    </xf>
    <xf numFmtId="165" fontId="45" fillId="2" borderId="5" xfId="79" applyFont="1" applyFill="1" applyBorder="1" applyAlignment="1">
      <alignment horizontal="center" vertical="center"/>
    </xf>
    <xf numFmtId="165" fontId="47" fillId="2" borderId="5" xfId="79" applyFont="1" applyFill="1" applyBorder="1" applyAlignment="1">
      <alignment horizontal="center" vertical="center"/>
    </xf>
    <xf numFmtId="167" fontId="0" fillId="2" borderId="5" xfId="79" applyNumberFormat="1" applyFont="1" applyFill="1" applyBorder="1" applyAlignment="1">
      <alignment horizontal="center" vertical="center"/>
    </xf>
    <xf numFmtId="167" fontId="45" fillId="2" borderId="5" xfId="79" applyNumberFormat="1" applyFont="1" applyFill="1" applyBorder="1" applyAlignment="1">
      <alignment horizontal="center" vertical="center"/>
    </xf>
    <xf numFmtId="165" fontId="51" fillId="2" borderId="5" xfId="79" applyFont="1" applyFill="1" applyBorder="1" applyAlignment="1">
      <alignment horizontal="center" vertical="center"/>
    </xf>
    <xf numFmtId="167" fontId="47" fillId="2" borderId="5" xfId="79" applyNumberFormat="1" applyFont="1" applyFill="1" applyBorder="1" applyAlignment="1">
      <alignment horizontal="center" vertical="center"/>
    </xf>
    <xf numFmtId="165" fontId="46" fillId="2" borderId="5" xfId="79" applyFont="1" applyFill="1" applyBorder="1" applyAlignment="1">
      <alignment horizontal="center" vertical="center"/>
    </xf>
    <xf numFmtId="165" fontId="45" fillId="2" borderId="0" xfId="79" applyFont="1" applyFill="1" applyBorder="1" applyAlignment="1">
      <alignment horizontal="center" vertical="center"/>
    </xf>
    <xf numFmtId="165" fontId="49" fillId="2" borderId="0" xfId="79" applyFont="1" applyFill="1" applyBorder="1" applyAlignment="1">
      <alignment horizontal="center" vertical="center"/>
    </xf>
    <xf numFmtId="0" fontId="2" fillId="2" borderId="0" xfId="78" applyFont="1" applyFill="1"/>
    <xf numFmtId="165" fontId="50" fillId="2" borderId="0" xfId="78" applyNumberFormat="1" applyFont="1" applyFill="1"/>
    <xf numFmtId="165" fontId="51" fillId="2" borderId="5" xfId="79" applyFont="1" applyFill="1" applyBorder="1"/>
    <xf numFmtId="165" fontId="3" fillId="2" borderId="0" xfId="78" applyNumberFormat="1" applyFill="1"/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8" fillId="0" borderId="0" xfId="0" applyNumberFormat="1" applyFont="1" applyBorder="1" applyAlignment="1">
      <alignment horizontal="left"/>
    </xf>
    <xf numFmtId="49" fontId="8" fillId="0" borderId="0" xfId="0" applyNumberFormat="1" applyFont="1" applyAlignment="1"/>
    <xf numFmtId="0" fontId="8" fillId="0" borderId="0" xfId="0" applyNumberFormat="1" applyFont="1" applyAlignment="1">
      <alignment horizontal="left"/>
    </xf>
    <xf numFmtId="0" fontId="8" fillId="0" borderId="0" xfId="0" applyNumberFormat="1" applyFont="1" applyAlignment="1"/>
    <xf numFmtId="49" fontId="8" fillId="0" borderId="0" xfId="0" applyNumberFormat="1" applyFont="1" applyAlignment="1">
      <alignment horizontal="right"/>
    </xf>
    <xf numFmtId="0" fontId="13" fillId="2" borderId="5" xfId="1" applyFont="1" applyFill="1" applyBorder="1" applyAlignment="1">
      <alignment horizontal="center" vertical="center"/>
    </xf>
    <xf numFmtId="0" fontId="1" fillId="2" borderId="0" xfId="78" applyFont="1" applyFill="1"/>
    <xf numFmtId="0" fontId="1" fillId="2" borderId="5" xfId="78" applyFont="1" applyFill="1" applyBorder="1" applyAlignment="1">
      <alignment horizontal="center" vertical="center"/>
    </xf>
    <xf numFmtId="0" fontId="1" fillId="2" borderId="16" xfId="78" applyFont="1" applyFill="1" applyBorder="1" applyAlignment="1">
      <alignment horizontal="center" vertical="center"/>
    </xf>
    <xf numFmtId="0" fontId="1" fillId="2" borderId="7" xfId="78" applyFont="1" applyFill="1" applyBorder="1" applyAlignment="1">
      <alignment horizontal="center" vertical="center"/>
    </xf>
    <xf numFmtId="165" fontId="13" fillId="2" borderId="5" xfId="75" applyFont="1" applyFill="1" applyBorder="1" applyAlignment="1">
      <alignment vertical="center" wrapText="1"/>
    </xf>
    <xf numFmtId="0" fontId="0" fillId="2" borderId="0" xfId="0" applyNumberFormat="1" applyFont="1" applyFill="1" applyAlignment="1">
      <alignment vertical="top" wrapText="1"/>
    </xf>
    <xf numFmtId="0" fontId="57" fillId="2" borderId="1" xfId="0" applyNumberFormat="1" applyFont="1" applyFill="1" applyBorder="1" applyAlignment="1">
      <alignment vertical="top" wrapText="1"/>
    </xf>
    <xf numFmtId="0" fontId="57" fillId="2" borderId="1" xfId="0" applyNumberFormat="1" applyFont="1" applyFill="1" applyBorder="1" applyAlignment="1">
      <alignment horizontal="center" vertical="top" wrapText="1"/>
    </xf>
    <xf numFmtId="4" fontId="57" fillId="2" borderId="1" xfId="0" applyNumberFormat="1" applyFont="1" applyFill="1" applyBorder="1" applyAlignment="1">
      <alignment horizontal="right" vertical="top" wrapText="1"/>
    </xf>
    <xf numFmtId="0" fontId="3" fillId="2" borderId="16" xfId="78" applyFill="1" applyBorder="1" applyAlignment="1">
      <alignment horizontal="center" vertical="center"/>
    </xf>
    <xf numFmtId="0" fontId="3" fillId="2" borderId="7" xfId="78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top" wrapText="1"/>
    </xf>
    <xf numFmtId="0" fontId="56" fillId="2" borderId="1" xfId="0" applyNumberFormat="1" applyFont="1" applyFill="1" applyBorder="1" applyAlignment="1">
      <alignment horizontal="center" vertical="top" wrapText="1"/>
    </xf>
    <xf numFmtId="49" fontId="59" fillId="0" borderId="0" xfId="81" applyNumberFormat="1" applyFont="1" applyAlignment="1">
      <alignment horizontal="left" vertical="top" wrapText="1"/>
    </xf>
    <xf numFmtId="4" fontId="59" fillId="0" borderId="0" xfId="81" applyNumberFormat="1" applyFont="1" applyAlignment="1">
      <alignment horizontal="right" vertical="center"/>
    </xf>
    <xf numFmtId="0" fontId="59" fillId="0" borderId="0" xfId="81" applyFont="1"/>
    <xf numFmtId="4" fontId="43" fillId="2" borderId="0" xfId="0" applyNumberFormat="1" applyFont="1" applyFill="1" applyAlignment="1">
      <alignment vertical="top" wrapText="1"/>
    </xf>
    <xf numFmtId="164" fontId="43" fillId="2" borderId="0" xfId="0" applyNumberFormat="1" applyFont="1" applyFill="1" applyAlignment="1">
      <alignment vertical="top" wrapText="1"/>
    </xf>
    <xf numFmtId="164" fontId="43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top" wrapText="1"/>
    </xf>
    <xf numFmtId="0" fontId="5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69" fillId="2" borderId="47" xfId="138" applyNumberFormat="1" applyFont="1" applyFill="1" applyBorder="1" applyAlignment="1" applyProtection="1">
      <alignment horizontal="center" vertical="center" shrinkToFit="1"/>
    </xf>
    <xf numFmtId="4" fontId="5" fillId="2" borderId="47" xfId="0" applyNumberFormat="1" applyFont="1" applyFill="1" applyBorder="1" applyAlignment="1">
      <alignment horizontal="center" vertical="center" wrapText="1"/>
    </xf>
    <xf numFmtId="0" fontId="5" fillId="2" borderId="46" xfId="0" applyNumberFormat="1" applyFont="1" applyFill="1" applyBorder="1" applyAlignment="1">
      <alignment horizontal="center" vertical="top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11" fillId="2" borderId="5" xfId="82" applyNumberFormat="1" applyFont="1" applyFill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>
      <alignment horizontal="left" vertical="top" wrapText="1"/>
    </xf>
    <xf numFmtId="0" fontId="5" fillId="2" borderId="0" xfId="0" applyNumberFormat="1" applyFont="1" applyFill="1" applyAlignment="1">
      <alignment horizontal="left" vertical="top" wrapText="1"/>
    </xf>
    <xf numFmtId="0" fontId="6" fillId="2" borderId="0" xfId="0" applyNumberFormat="1" applyFont="1" applyFill="1" applyBorder="1" applyAlignment="1">
      <alignment horizontal="center" vertical="top" wrapText="1"/>
    </xf>
    <xf numFmtId="0" fontId="5" fillId="2" borderId="0" xfId="0" applyNumberFormat="1" applyFont="1" applyFill="1" applyBorder="1" applyAlignment="1">
      <alignment horizontal="center" vertical="center" wrapText="1"/>
    </xf>
    <xf numFmtId="4" fontId="55" fillId="2" borderId="5" xfId="0" applyNumberFormat="1" applyFont="1" applyFill="1" applyBorder="1" applyAlignment="1">
      <alignment horizontal="center" vertical="center" wrapText="1"/>
    </xf>
    <xf numFmtId="0" fontId="1" fillId="2" borderId="5" xfId="78" applyFont="1" applyFill="1" applyBorder="1" applyAlignment="1">
      <alignment horizontal="center"/>
    </xf>
    <xf numFmtId="0" fontId="14" fillId="2" borderId="11" xfId="1" applyFont="1" applyFill="1" applyBorder="1" applyAlignment="1">
      <alignment horizontal="left"/>
    </xf>
    <xf numFmtId="0" fontId="14" fillId="2" borderId="9" xfId="1" applyFont="1" applyFill="1" applyBorder="1" applyAlignment="1">
      <alignment horizontal="left"/>
    </xf>
    <xf numFmtId="0" fontId="14" fillId="2" borderId="16" xfId="1" applyFont="1" applyFill="1" applyBorder="1" applyAlignment="1">
      <alignment horizontal="center"/>
    </xf>
    <xf numFmtId="167" fontId="0" fillId="2" borderId="7" xfId="79" applyNumberFormat="1" applyFont="1" applyFill="1" applyBorder="1" applyAlignment="1">
      <alignment horizontal="center" vertical="center"/>
    </xf>
    <xf numFmtId="0" fontId="45" fillId="2" borderId="17" xfId="78" applyFont="1" applyFill="1" applyBorder="1" applyAlignment="1">
      <alignment horizontal="center"/>
    </xf>
    <xf numFmtId="0" fontId="54" fillId="2" borderId="48" xfId="1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right" vertical="top" wrapText="1"/>
    </xf>
    <xf numFmtId="165" fontId="15" fillId="2" borderId="0" xfId="80" applyFont="1" applyFill="1" applyAlignment="1">
      <alignment vertical="center"/>
    </xf>
    <xf numFmtId="165" fontId="17" fillId="2" borderId="7" xfId="80" applyFont="1" applyFill="1" applyBorder="1" applyAlignment="1">
      <alignment vertical="center" wrapText="1"/>
    </xf>
    <xf numFmtId="165" fontId="52" fillId="2" borderId="5" xfId="80" applyFont="1" applyFill="1" applyBorder="1" applyAlignment="1">
      <alignment vertical="center"/>
    </xf>
    <xf numFmtId="165" fontId="14" fillId="2" borderId="5" xfId="80" applyFont="1" applyFill="1" applyBorder="1" applyAlignment="1">
      <alignment vertical="center"/>
    </xf>
    <xf numFmtId="165" fontId="8" fillId="2" borderId="5" xfId="80" applyFont="1" applyFill="1" applyBorder="1" applyAlignment="1">
      <alignment vertical="center"/>
    </xf>
    <xf numFmtId="165" fontId="8" fillId="2" borderId="5" xfId="80" applyFont="1" applyFill="1" applyBorder="1" applyAlignment="1">
      <alignment vertical="center" wrapText="1"/>
    </xf>
    <xf numFmtId="165" fontId="14" fillId="2" borderId="5" xfId="75" applyFont="1" applyFill="1" applyBorder="1" applyAlignment="1">
      <alignment vertical="center"/>
    </xf>
    <xf numFmtId="165" fontId="15" fillId="2" borderId="5" xfId="80" applyFont="1" applyFill="1" applyBorder="1" applyAlignment="1">
      <alignment vertical="center"/>
    </xf>
    <xf numFmtId="165" fontId="14" fillId="2" borderId="9" xfId="80" applyFont="1" applyFill="1" applyBorder="1" applyAlignment="1">
      <alignment vertical="center"/>
    </xf>
    <xf numFmtId="165" fontId="8" fillId="2" borderId="7" xfId="80" applyFont="1" applyFill="1" applyBorder="1" applyAlignment="1">
      <alignment vertical="center"/>
    </xf>
    <xf numFmtId="165" fontId="8" fillId="2" borderId="16" xfId="80" applyFont="1" applyFill="1" applyBorder="1" applyAlignment="1">
      <alignment vertical="center"/>
    </xf>
    <xf numFmtId="165" fontId="14" fillId="2" borderId="16" xfId="80" applyFont="1" applyFill="1" applyBorder="1" applyAlignment="1">
      <alignment vertical="center"/>
    </xf>
    <xf numFmtId="165" fontId="13" fillId="2" borderId="13" xfId="80" applyFont="1" applyFill="1" applyBorder="1" applyAlignment="1">
      <alignment vertical="center"/>
    </xf>
    <xf numFmtId="165" fontId="15" fillId="2" borderId="7" xfId="80" applyFont="1" applyFill="1" applyBorder="1" applyAlignment="1">
      <alignment vertical="center"/>
    </xf>
    <xf numFmtId="165" fontId="18" fillId="2" borderId="0" xfId="80" applyFont="1" applyFill="1" applyAlignment="1">
      <alignment vertical="center"/>
    </xf>
    <xf numFmtId="165" fontId="52" fillId="2" borderId="1" xfId="80" applyFont="1" applyFill="1" applyBorder="1" applyAlignment="1">
      <alignment vertical="center" wrapText="1"/>
    </xf>
    <xf numFmtId="165" fontId="8" fillId="2" borderId="1" xfId="80" applyFont="1" applyFill="1" applyBorder="1" applyAlignment="1">
      <alignment vertical="center" wrapText="1"/>
    </xf>
    <xf numFmtId="165" fontId="8" fillId="2" borderId="47" xfId="80" applyFont="1" applyFill="1" applyBorder="1" applyAlignment="1">
      <alignment vertical="center" wrapText="1"/>
    </xf>
    <xf numFmtId="165" fontId="8" fillId="2" borderId="39" xfId="80" applyFont="1" applyFill="1" applyBorder="1" applyAlignment="1">
      <alignment vertical="center" wrapText="1"/>
    </xf>
    <xf numFmtId="165" fontId="13" fillId="2" borderId="0" xfId="80" applyFont="1" applyFill="1" applyAlignment="1">
      <alignment vertical="center"/>
    </xf>
    <xf numFmtId="165" fontId="13" fillId="2" borderId="5" xfId="80" applyFont="1" applyFill="1" applyBorder="1" applyAlignment="1">
      <alignment vertical="center" wrapText="1"/>
    </xf>
    <xf numFmtId="0" fontId="13" fillId="2" borderId="5" xfId="1" applyFont="1" applyFill="1" applyBorder="1"/>
    <xf numFmtId="0" fontId="13" fillId="2" borderId="16" xfId="1" applyFont="1" applyFill="1" applyBorder="1" applyAlignment="1">
      <alignment horizontal="center" vertical="center"/>
    </xf>
    <xf numFmtId="165" fontId="13" fillId="2" borderId="16" xfId="80" applyFont="1" applyFill="1" applyBorder="1" applyAlignment="1">
      <alignment vertical="center" wrapText="1"/>
    </xf>
    <xf numFmtId="0" fontId="13" fillId="2" borderId="14" xfId="1" applyFont="1" applyFill="1" applyBorder="1" applyAlignment="1">
      <alignment horizontal="center"/>
    </xf>
    <xf numFmtId="0" fontId="13" fillId="2" borderId="13" xfId="1" applyFont="1" applyFill="1" applyBorder="1" applyAlignment="1">
      <alignment horizontal="center"/>
    </xf>
    <xf numFmtId="165" fontId="8" fillId="2" borderId="5" xfId="79" applyFont="1" applyFill="1" applyBorder="1" applyAlignment="1">
      <alignment vertical="center"/>
    </xf>
    <xf numFmtId="0" fontId="13" fillId="2" borderId="18" xfId="1" applyFont="1" applyFill="1" applyBorder="1" applyAlignment="1">
      <alignment horizontal="center"/>
    </xf>
    <xf numFmtId="165" fontId="13" fillId="2" borderId="5" xfId="80" applyFont="1" applyFill="1" applyBorder="1" applyAlignment="1">
      <alignment vertical="center"/>
    </xf>
    <xf numFmtId="165" fontId="13" fillId="2" borderId="7" xfId="80" applyFont="1" applyFill="1" applyBorder="1" applyAlignment="1">
      <alignment vertical="center"/>
    </xf>
    <xf numFmtId="165" fontId="13" fillId="2" borderId="7" xfId="80" applyFont="1" applyFill="1" applyBorder="1" applyAlignment="1">
      <alignment vertical="center" wrapText="1"/>
    </xf>
    <xf numFmtId="4" fontId="70" fillId="2" borderId="5" xfId="81" applyNumberFormat="1" applyFont="1" applyFill="1" applyBorder="1" applyAlignment="1">
      <alignment vertical="center"/>
    </xf>
    <xf numFmtId="0" fontId="13" fillId="2" borderId="14" xfId="1" applyFont="1" applyFill="1" applyBorder="1" applyAlignment="1"/>
    <xf numFmtId="0" fontId="13" fillId="2" borderId="18" xfId="1" applyFont="1" applyFill="1" applyBorder="1" applyAlignment="1"/>
    <xf numFmtId="0" fontId="13" fillId="2" borderId="38" xfId="1" applyFont="1" applyFill="1" applyBorder="1" applyAlignment="1">
      <alignment horizontal="center"/>
    </xf>
    <xf numFmtId="0" fontId="13" fillId="2" borderId="7" xfId="1" applyFont="1" applyFill="1" applyBorder="1" applyAlignment="1">
      <alignment horizontal="center"/>
    </xf>
    <xf numFmtId="0" fontId="13" fillId="2" borderId="11" xfId="1" applyFont="1" applyFill="1" applyBorder="1" applyAlignment="1">
      <alignment horizontal="center"/>
    </xf>
    <xf numFmtId="0" fontId="13" fillId="2" borderId="9" xfId="1" applyFont="1" applyFill="1" applyBorder="1" applyAlignment="1">
      <alignment horizontal="center"/>
    </xf>
    <xf numFmtId="165" fontId="13" fillId="2" borderId="9" xfId="80" applyFont="1" applyFill="1" applyBorder="1" applyAlignment="1">
      <alignment vertical="center"/>
    </xf>
    <xf numFmtId="0" fontId="13" fillId="2" borderId="0" xfId="1" applyFont="1" applyFill="1" applyAlignment="1">
      <alignment horizontal="center"/>
    </xf>
    <xf numFmtId="0" fontId="13" fillId="2" borderId="13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/>
    </xf>
    <xf numFmtId="165" fontId="13" fillId="2" borderId="9" xfId="80" applyFont="1" applyFill="1" applyBorder="1" applyAlignment="1">
      <alignment vertical="center" wrapText="1"/>
    </xf>
    <xf numFmtId="165" fontId="13" fillId="2" borderId="0" xfId="80" applyFont="1" applyFill="1"/>
    <xf numFmtId="0" fontId="14" fillId="2" borderId="9" xfId="1" applyFont="1" applyFill="1" applyBorder="1" applyAlignment="1">
      <alignment horizontal="center"/>
    </xf>
    <xf numFmtId="165" fontId="45" fillId="2" borderId="17" xfId="79" applyFont="1" applyFill="1" applyBorder="1"/>
    <xf numFmtId="165" fontId="45" fillId="2" borderId="49" xfId="79" applyFont="1" applyFill="1" applyBorder="1"/>
    <xf numFmtId="165" fontId="45" fillId="2" borderId="8" xfId="79" applyFont="1" applyFill="1" applyBorder="1"/>
    <xf numFmtId="165" fontId="0" fillId="2" borderId="17" xfId="79" applyFont="1" applyFill="1" applyBorder="1"/>
    <xf numFmtId="0" fontId="3" fillId="2" borderId="0" xfId="78" applyFill="1" applyAlignment="1"/>
    <xf numFmtId="0" fontId="45" fillId="2" borderId="5" xfId="78" applyFont="1" applyFill="1" applyBorder="1" applyAlignment="1"/>
    <xf numFmtId="165" fontId="3" fillId="2" borderId="5" xfId="78" applyNumberFormat="1" applyFill="1" applyBorder="1" applyAlignment="1"/>
    <xf numFmtId="165" fontId="3" fillId="2" borderId="0" xfId="78" applyNumberFormat="1" applyFill="1" applyAlignment="1"/>
    <xf numFmtId="0" fontId="11" fillId="2" borderId="17" xfId="1" applyFont="1" applyFill="1" applyBorder="1" applyAlignment="1">
      <alignment wrapText="1"/>
    </xf>
    <xf numFmtId="165" fontId="13" fillId="0" borderId="5" xfId="80" applyFont="1" applyFill="1" applyBorder="1" applyAlignment="1">
      <alignment vertical="center"/>
    </xf>
    <xf numFmtId="4" fontId="70" fillId="0" borderId="5" xfId="81" applyNumberFormat="1" applyFont="1" applyFill="1" applyBorder="1" applyAlignment="1">
      <alignment vertical="center"/>
    </xf>
    <xf numFmtId="0" fontId="13" fillId="0" borderId="18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3" fillId="0" borderId="13" xfId="1" applyFont="1" applyFill="1" applyBorder="1" applyAlignment="1">
      <alignment horizontal="center"/>
    </xf>
    <xf numFmtId="0" fontId="54" fillId="0" borderId="48" xfId="1" applyFont="1" applyFill="1" applyBorder="1" applyAlignment="1">
      <alignment wrapText="1"/>
    </xf>
    <xf numFmtId="165" fontId="13" fillId="0" borderId="5" xfId="80" applyFont="1" applyFill="1" applyBorder="1" applyAlignment="1">
      <alignment vertical="center" wrapText="1"/>
    </xf>
    <xf numFmtId="0" fontId="13" fillId="0" borderId="0" xfId="1" applyFont="1" applyFill="1"/>
    <xf numFmtId="165" fontId="8" fillId="0" borderId="7" xfId="80" applyFont="1" applyFill="1" applyBorder="1" applyAlignment="1">
      <alignment vertical="center"/>
    </xf>
    <xf numFmtId="165" fontId="8" fillId="0" borderId="5" xfId="80" applyFont="1" applyFill="1" applyBorder="1" applyAlignment="1">
      <alignment vertical="center"/>
    </xf>
    <xf numFmtId="0" fontId="54" fillId="0" borderId="17" xfId="1" applyFont="1" applyFill="1" applyBorder="1" applyAlignment="1">
      <alignment wrapText="1"/>
    </xf>
    <xf numFmtId="165" fontId="13" fillId="0" borderId="0" xfId="1" applyNumberFormat="1" applyFont="1" applyFill="1"/>
    <xf numFmtId="0" fontId="13" fillId="0" borderId="37" xfId="1" applyFont="1" applyFill="1" applyBorder="1" applyAlignment="1"/>
    <xf numFmtId="0" fontId="13" fillId="0" borderId="16" xfId="1" applyFont="1" applyFill="1" applyBorder="1" applyAlignment="1">
      <alignment horizontal="center"/>
    </xf>
    <xf numFmtId="0" fontId="54" fillId="0" borderId="5" xfId="1" applyFont="1" applyFill="1" applyBorder="1" applyAlignment="1">
      <alignment wrapText="1"/>
    </xf>
    <xf numFmtId="165" fontId="14" fillId="0" borderId="16" xfId="80" applyFont="1" applyFill="1" applyBorder="1" applyAlignment="1">
      <alignment vertical="center"/>
    </xf>
    <xf numFmtId="165" fontId="14" fillId="0" borderId="40" xfId="80" applyFont="1" applyFill="1" applyBorder="1" applyAlignment="1">
      <alignment vertical="center" wrapText="1"/>
    </xf>
    <xf numFmtId="4" fontId="57" fillId="27" borderId="1" xfId="0" applyNumberFormat="1" applyFont="1" applyFill="1" applyBorder="1" applyAlignment="1">
      <alignment horizontal="right" vertical="top" wrapText="1"/>
    </xf>
    <xf numFmtId="4" fontId="56" fillId="27" borderId="1" xfId="0" applyNumberFormat="1" applyFont="1" applyFill="1" applyBorder="1" applyAlignment="1">
      <alignment horizontal="right" vertical="top" wrapText="1"/>
    </xf>
    <xf numFmtId="4" fontId="5" fillId="27" borderId="1" xfId="0" applyNumberFormat="1" applyFont="1" applyFill="1" applyBorder="1" applyAlignment="1">
      <alignment horizontal="right" vertical="top" wrapText="1"/>
    </xf>
    <xf numFmtId="4" fontId="5" fillId="27" borderId="5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justify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49" fontId="8" fillId="0" borderId="0" xfId="0" applyNumberFormat="1" applyFont="1" applyAlignment="1"/>
    <xf numFmtId="0" fontId="12" fillId="0" borderId="0" xfId="0" applyNumberFormat="1" applyFont="1" applyAlignment="1">
      <alignment horizontal="left"/>
    </xf>
    <xf numFmtId="0" fontId="8" fillId="0" borderId="6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left"/>
    </xf>
    <xf numFmtId="49" fontId="8" fillId="0" borderId="4" xfId="0" applyNumberFormat="1" applyFont="1" applyBorder="1" applyAlignment="1">
      <alignment horizontal="center"/>
    </xf>
    <xf numFmtId="0" fontId="8" fillId="0" borderId="0" xfId="0" applyNumberFormat="1" applyFont="1" applyAlignment="1"/>
    <xf numFmtId="0" fontId="8" fillId="0" borderId="5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right"/>
    </xf>
    <xf numFmtId="2" fontId="8" fillId="0" borderId="4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4" xfId="0" applyNumberFormat="1" applyFont="1" applyBorder="1" applyAlignment="1">
      <alignment horizontal="left" wrapText="1"/>
    </xf>
    <xf numFmtId="0" fontId="9" fillId="0" borderId="0" xfId="0" applyNumberFormat="1" applyFont="1" applyAlignment="1">
      <alignment horizontal="center"/>
    </xf>
    <xf numFmtId="0" fontId="8" fillId="0" borderId="4" xfId="0" applyNumberFormat="1" applyFont="1" applyBorder="1" applyAlignment="1">
      <alignment horizontal="right"/>
    </xf>
    <xf numFmtId="0" fontId="55" fillId="2" borderId="0" xfId="0" applyNumberFormat="1" applyFont="1" applyFill="1" applyAlignment="1">
      <alignment horizontal="center" vertical="top" wrapText="1"/>
    </xf>
    <xf numFmtId="0" fontId="56" fillId="2" borderId="1" xfId="0" applyNumberFormat="1" applyFont="1" applyFill="1" applyBorder="1" applyAlignment="1">
      <alignment horizontal="center" vertical="top" wrapText="1"/>
    </xf>
    <xf numFmtId="0" fontId="5" fillId="2" borderId="0" xfId="0" applyNumberFormat="1" applyFont="1" applyFill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horizontal="left" vertical="top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left"/>
    </xf>
    <xf numFmtId="0" fontId="14" fillId="2" borderId="9" xfId="1" applyFont="1" applyFill="1" applyBorder="1" applyAlignment="1">
      <alignment horizontal="left"/>
    </xf>
    <xf numFmtId="0" fontId="14" fillId="2" borderId="10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4" fillId="2" borderId="37" xfId="1" applyFont="1" applyFill="1" applyBorder="1" applyAlignment="1">
      <alignment horizontal="left"/>
    </xf>
    <xf numFmtId="0" fontId="14" fillId="2" borderId="16" xfId="1" applyFont="1" applyFill="1" applyBorder="1" applyAlignment="1">
      <alignment horizontal="left"/>
    </xf>
    <xf numFmtId="0" fontId="14" fillId="2" borderId="15" xfId="1" applyFont="1" applyFill="1" applyBorder="1" applyAlignment="1">
      <alignment horizontal="left"/>
    </xf>
    <xf numFmtId="0" fontId="14" fillId="2" borderId="18" xfId="1" applyFont="1" applyFill="1" applyBorder="1" applyAlignment="1">
      <alignment horizontal="left"/>
    </xf>
    <xf numFmtId="0" fontId="14" fillId="2" borderId="5" xfId="1" applyFont="1" applyFill="1" applyBorder="1" applyAlignment="1">
      <alignment horizontal="left"/>
    </xf>
    <xf numFmtId="0" fontId="14" fillId="2" borderId="17" xfId="1" applyFont="1" applyFill="1" applyBorder="1" applyAlignment="1">
      <alignment horizontal="left"/>
    </xf>
    <xf numFmtId="0" fontId="18" fillId="2" borderId="0" xfId="1" applyFont="1" applyFill="1" applyAlignment="1">
      <alignment horizontal="center"/>
    </xf>
    <xf numFmtId="0" fontId="14" fillId="2" borderId="5" xfId="1" applyFont="1" applyFill="1" applyBorder="1" applyAlignment="1">
      <alignment horizontal="center"/>
    </xf>
    <xf numFmtId="165" fontId="14" fillId="2" borderId="17" xfId="80" applyFont="1" applyFill="1" applyBorder="1" applyAlignment="1">
      <alignment vertical="center"/>
    </xf>
    <xf numFmtId="165" fontId="14" fillId="2" borderId="20" xfId="80" applyFont="1" applyFill="1" applyBorder="1" applyAlignment="1">
      <alignment vertical="center"/>
    </xf>
    <xf numFmtId="165" fontId="14" fillId="2" borderId="19" xfId="80" applyFont="1" applyFill="1" applyBorder="1" applyAlignment="1">
      <alignment vertical="center"/>
    </xf>
    <xf numFmtId="0" fontId="14" fillId="2" borderId="7" xfId="1" applyFont="1" applyFill="1" applyBorder="1" applyAlignment="1">
      <alignment horizontal="center"/>
    </xf>
    <xf numFmtId="0" fontId="14" fillId="2" borderId="17" xfId="1" applyFont="1" applyFill="1" applyBorder="1" applyAlignment="1">
      <alignment horizontal="center"/>
    </xf>
    <xf numFmtId="165" fontId="14" fillId="2" borderId="5" xfId="80" applyFont="1" applyFill="1" applyBorder="1" applyAlignment="1">
      <alignment vertical="center"/>
    </xf>
    <xf numFmtId="165" fontId="17" fillId="2" borderId="5" xfId="80" applyFont="1" applyFill="1" applyBorder="1" applyAlignment="1">
      <alignment vertical="center" wrapText="1"/>
    </xf>
    <xf numFmtId="0" fontId="14" fillId="2" borderId="16" xfId="1" applyFont="1" applyFill="1" applyBorder="1" applyAlignment="1">
      <alignment horizontal="center"/>
    </xf>
    <xf numFmtId="0" fontId="15" fillId="2" borderId="5" xfId="1" applyFont="1" applyFill="1" applyBorder="1" applyAlignment="1">
      <alignment horizontal="left"/>
    </xf>
    <xf numFmtId="0" fontId="3" fillId="2" borderId="0" xfId="78" applyFill="1" applyAlignment="1">
      <alignment horizontal="center"/>
    </xf>
    <xf numFmtId="0" fontId="3" fillId="2" borderId="16" xfId="78" applyFill="1" applyBorder="1" applyAlignment="1">
      <alignment horizontal="center" vertical="center"/>
    </xf>
    <xf numFmtId="0" fontId="3" fillId="2" borderId="7" xfId="78" applyFill="1" applyBorder="1" applyAlignment="1">
      <alignment horizontal="center" vertical="center"/>
    </xf>
    <xf numFmtId="0" fontId="3" fillId="2" borderId="34" xfId="78" applyFill="1" applyBorder="1" applyAlignment="1">
      <alignment horizontal="center" vertical="center"/>
    </xf>
    <xf numFmtId="167" fontId="0" fillId="2" borderId="16" xfId="79" applyNumberFormat="1" applyFont="1" applyFill="1" applyBorder="1" applyAlignment="1">
      <alignment horizontal="center" vertical="center"/>
    </xf>
    <xf numFmtId="167" fontId="0" fillId="2" borderId="34" xfId="79" applyNumberFormat="1" applyFont="1" applyFill="1" applyBorder="1" applyAlignment="1">
      <alignment horizontal="center" vertical="center"/>
    </xf>
    <xf numFmtId="167" fontId="0" fillId="2" borderId="7" xfId="79" applyNumberFormat="1" applyFont="1" applyFill="1" applyBorder="1" applyAlignment="1">
      <alignment horizontal="center" vertical="center"/>
    </xf>
    <xf numFmtId="0" fontId="45" fillId="2" borderId="17" xfId="78" applyFont="1" applyFill="1" applyBorder="1" applyAlignment="1">
      <alignment horizontal="center"/>
    </xf>
    <xf numFmtId="0" fontId="45" fillId="2" borderId="19" xfId="78" applyFont="1" applyFill="1" applyBorder="1" applyAlignment="1">
      <alignment horizontal="center"/>
    </xf>
  </cellXfs>
  <cellStyles count="202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r" xfId="28"/>
    <cellStyle name="br 2" xfId="142"/>
    <cellStyle name="br 3" xfId="188"/>
    <cellStyle name="br 4" xfId="198"/>
    <cellStyle name="Calculation" xfId="29"/>
    <cellStyle name="Check Cell" xfId="30"/>
    <cellStyle name="col" xfId="31"/>
    <cellStyle name="col 2" xfId="141"/>
    <cellStyle name="col 3" xfId="187"/>
    <cellStyle name="col 4" xfId="197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te" xfId="41"/>
    <cellStyle name="Output" xfId="42"/>
    <cellStyle name="style0" xfId="43"/>
    <cellStyle name="style0 2" xfId="143"/>
    <cellStyle name="style0 3" xfId="189"/>
    <cellStyle name="style0 4" xfId="199"/>
    <cellStyle name="td" xfId="44"/>
    <cellStyle name="td 2" xfId="144"/>
    <cellStyle name="td 3" xfId="190"/>
    <cellStyle name="td 4" xfId="200"/>
    <cellStyle name="Title" xfId="45"/>
    <cellStyle name="Total" xfId="46"/>
    <cellStyle name="tr" xfId="47"/>
    <cellStyle name="tr 2" xfId="140"/>
    <cellStyle name="tr 3" xfId="186"/>
    <cellStyle name="tr 4" xfId="196"/>
    <cellStyle name="Warning Text" xfId="48"/>
    <cellStyle name="xl21" xfId="49"/>
    <cellStyle name="xl21 2" xfId="145"/>
    <cellStyle name="xl21 3" xfId="191"/>
    <cellStyle name="xl21 4" xfId="201"/>
    <cellStyle name="xl22" xfId="50"/>
    <cellStyle name="xl22 2" xfId="83"/>
    <cellStyle name="xl22 3" xfId="148"/>
    <cellStyle name="xl22 4" xfId="180"/>
    <cellStyle name="xl23" xfId="51"/>
    <cellStyle name="xl23 2" xfId="89"/>
    <cellStyle name="xl23 3" xfId="153"/>
    <cellStyle name="xl23 4" xfId="184"/>
    <cellStyle name="xl24" xfId="52"/>
    <cellStyle name="xl24 2" xfId="99"/>
    <cellStyle name="xl24 3" xfId="160"/>
    <cellStyle name="xl24 4" xfId="163"/>
    <cellStyle name="xl25" xfId="53"/>
    <cellStyle name="xl25 2" xfId="111"/>
    <cellStyle name="xl25 3" xfId="168"/>
    <cellStyle name="xl25 4" xfId="175"/>
    <cellStyle name="xl26" xfId="54"/>
    <cellStyle name="xl26 2" xfId="115"/>
    <cellStyle name="xl26 3" xfId="170"/>
    <cellStyle name="xl26 4" xfId="174"/>
    <cellStyle name="xl27" xfId="55"/>
    <cellStyle name="xl27 2" xfId="116"/>
    <cellStyle name="xl27 3" xfId="171"/>
    <cellStyle name="xl27 4" xfId="159"/>
    <cellStyle name="xl28" xfId="56"/>
    <cellStyle name="xl28 2" xfId="117"/>
    <cellStyle name="xl28 3" xfId="172"/>
    <cellStyle name="xl28 4" xfId="156"/>
    <cellStyle name="xl29" xfId="57"/>
    <cellStyle name="xl29 2" xfId="95"/>
    <cellStyle name="xl29 3" xfId="157"/>
    <cellStyle name="xl29 4" xfId="179"/>
    <cellStyle name="xl30" xfId="58"/>
    <cellStyle name="xl30 2" xfId="123"/>
    <cellStyle name="xl30 3" xfId="177"/>
    <cellStyle name="xl30 4" xfId="194"/>
    <cellStyle name="xl31" xfId="59"/>
    <cellStyle name="xl31 2" xfId="92"/>
    <cellStyle name="xl31 3" xfId="155"/>
    <cellStyle name="xl31 4" xfId="183"/>
    <cellStyle name="xl32" xfId="60"/>
    <cellStyle name="xl32 2" xfId="100"/>
    <cellStyle name="xl32 3" xfId="161"/>
    <cellStyle name="xl32 4" xfId="162"/>
    <cellStyle name="xl33" xfId="61"/>
    <cellStyle name="xl33 2" xfId="124"/>
    <cellStyle name="xl33 3" xfId="178"/>
    <cellStyle name="xl33 4" xfId="195"/>
    <cellStyle name="xl34" xfId="62"/>
    <cellStyle name="xl34 2" xfId="105"/>
    <cellStyle name="xl34 3" xfId="164"/>
    <cellStyle name="xl34 4" xfId="192"/>
    <cellStyle name="xl35" xfId="63"/>
    <cellStyle name="xl35 2" xfId="118"/>
    <cellStyle name="xl35 3" xfId="173"/>
    <cellStyle name="xl35 4" xfId="150"/>
    <cellStyle name="xl36" xfId="64"/>
    <cellStyle name="xl36 2" xfId="121"/>
    <cellStyle name="xl36 3" xfId="176"/>
    <cellStyle name="xl36 4" xfId="193"/>
    <cellStyle name="xl37" xfId="65"/>
    <cellStyle name="xl37 2" xfId="88"/>
    <cellStyle name="xl37 3" xfId="152"/>
    <cellStyle name="xl37 4" xfId="185"/>
    <cellStyle name="xl38" xfId="66"/>
    <cellStyle name="xl38 2" xfId="96"/>
    <cellStyle name="xl38 3" xfId="158"/>
    <cellStyle name="xl38 4" xfId="181"/>
    <cellStyle name="xl39" xfId="67"/>
    <cellStyle name="xl39 2" xfId="106"/>
    <cellStyle name="xl39 3" xfId="165"/>
    <cellStyle name="xl39 4" xfId="166"/>
    <cellStyle name="xl40" xfId="68"/>
    <cellStyle name="xl40 2" xfId="110"/>
    <cellStyle name="xl40 3" xfId="167"/>
    <cellStyle name="xl40 4" xfId="151"/>
    <cellStyle name="xl41" xfId="69"/>
    <cellStyle name="xl41 2" xfId="112"/>
    <cellStyle name="xl41 3" xfId="169"/>
    <cellStyle name="xl41 4" xfId="154"/>
    <cellStyle name="xl42" xfId="70"/>
    <cellStyle name="xl42 2" xfId="84"/>
    <cellStyle name="xl42 3" xfId="149"/>
    <cellStyle name="xl42 4" xfId="182"/>
    <cellStyle name="xl43" xfId="85"/>
    <cellStyle name="xl44" xfId="93"/>
    <cellStyle name="xl45" xfId="97"/>
    <cellStyle name="xl46" xfId="119"/>
    <cellStyle name="xl47" xfId="122"/>
    <cellStyle name="xl48" xfId="86"/>
    <cellStyle name="xl49" xfId="90"/>
    <cellStyle name="xl50" xfId="120"/>
    <cellStyle name="xl51" xfId="87"/>
    <cellStyle name="xl52" xfId="91"/>
    <cellStyle name="xl53" xfId="94"/>
    <cellStyle name="xl54" xfId="98"/>
    <cellStyle name="xl55" xfId="109"/>
    <cellStyle name="xl56" xfId="146"/>
    <cellStyle name="xl57" xfId="101"/>
    <cellStyle name="xl58" xfId="103"/>
    <cellStyle name="xl59" xfId="107"/>
    <cellStyle name="xl60" xfId="113"/>
    <cellStyle name="xl61" xfId="102"/>
    <cellStyle name="xl62" xfId="104"/>
    <cellStyle name="xl63" xfId="108"/>
    <cellStyle name="xl64" xfId="114"/>
    <cellStyle name="xl65" xfId="129"/>
    <cellStyle name="xl66" xfId="126"/>
    <cellStyle name="xl67" xfId="133"/>
    <cellStyle name="xl68" xfId="134"/>
    <cellStyle name="xl69" xfId="135"/>
    <cellStyle name="xl70" xfId="136"/>
    <cellStyle name="xl71" xfId="139"/>
    <cellStyle name="xl72" xfId="137"/>
    <cellStyle name="xl73" xfId="138"/>
    <cellStyle name="xl74" xfId="130"/>
    <cellStyle name="xl75" xfId="125"/>
    <cellStyle name="xl76" xfId="128"/>
    <cellStyle name="xl77" xfId="131"/>
    <cellStyle name="xl78" xfId="127"/>
    <cellStyle name="xl79" xfId="132"/>
    <cellStyle name="Обычный" xfId="0" builtinId="0"/>
    <cellStyle name="Обычный 2" xfId="71"/>
    <cellStyle name="Обычный 3" xfId="1"/>
    <cellStyle name="Обычный 4" xfId="72"/>
    <cellStyle name="Обычный 5" xfId="73"/>
    <cellStyle name="Обычный 6" xfId="78"/>
    <cellStyle name="Обычный 7" xfId="82"/>
    <cellStyle name="Обычный 8" xfId="147"/>
    <cellStyle name="Обычный_Лист1" xfId="81"/>
    <cellStyle name="Процентный 2" xfId="74"/>
    <cellStyle name="Финансовый" xfId="80" builtinId="3"/>
    <cellStyle name="Финансовый 2" xfId="75"/>
    <cellStyle name="Финансовый 2 2" xfId="76"/>
    <cellStyle name="Финансовый 3" xfId="2"/>
    <cellStyle name="Финансовый 4" xfId="77"/>
    <cellStyle name="Финансовый 5" xfId="79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HI_2\Downloads\23.12.2020.%20&#1089;%20&#1090;&#1080;&#1090;&#1091;&#1083;&#1100;&#1085;&#1099;&#1084;%20&#1076;&#1096;&#1080;2%20&#1055;&#1083;&#1072;&#1085;%20&#1060;&#1061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Table4 (2)"/>
      <sheetName val="Table7"/>
      <sheetName val="Table6"/>
      <sheetName val="23.12.2020."/>
      <sheetName val="МЗ КОСГУ(Б)"/>
      <sheetName val="вне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6">
          <cell r="L76">
            <v>1567720.9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7"/>
  <sheetViews>
    <sheetView view="pageBreakPreview" zoomScale="90" zoomScaleNormal="100" zoomScaleSheetLayoutView="90" workbookViewId="0">
      <selection activeCell="AQ17" sqref="AQ17:BB17"/>
    </sheetView>
  </sheetViews>
  <sheetFormatPr defaultColWidth="1.6640625" defaultRowHeight="12.75" x14ac:dyDescent="0.2"/>
  <cols>
    <col min="1" max="41" width="1.6640625" style="96"/>
    <col min="42" max="42" width="2.6640625" style="96" customWidth="1"/>
    <col min="43" max="297" width="1.6640625" style="96"/>
    <col min="298" max="298" width="2.6640625" style="96" customWidth="1"/>
    <col min="299" max="553" width="1.6640625" style="96"/>
    <col min="554" max="554" width="2.6640625" style="96" customWidth="1"/>
    <col min="555" max="809" width="1.6640625" style="96"/>
    <col min="810" max="810" width="2.6640625" style="96" customWidth="1"/>
    <col min="811" max="1065" width="1.6640625" style="96"/>
    <col min="1066" max="1066" width="2.6640625" style="96" customWidth="1"/>
    <col min="1067" max="1321" width="1.6640625" style="96"/>
    <col min="1322" max="1322" width="2.6640625" style="96" customWidth="1"/>
    <col min="1323" max="1577" width="1.6640625" style="96"/>
    <col min="1578" max="1578" width="2.6640625" style="96" customWidth="1"/>
    <col min="1579" max="1833" width="1.6640625" style="96"/>
    <col min="1834" max="1834" width="2.6640625" style="96" customWidth="1"/>
    <col min="1835" max="2089" width="1.6640625" style="96"/>
    <col min="2090" max="2090" width="2.6640625" style="96" customWidth="1"/>
    <col min="2091" max="2345" width="1.6640625" style="96"/>
    <col min="2346" max="2346" width="2.6640625" style="96" customWidth="1"/>
    <col min="2347" max="2601" width="1.6640625" style="96"/>
    <col min="2602" max="2602" width="2.6640625" style="96" customWidth="1"/>
    <col min="2603" max="2857" width="1.6640625" style="96"/>
    <col min="2858" max="2858" width="2.6640625" style="96" customWidth="1"/>
    <col min="2859" max="3113" width="1.6640625" style="96"/>
    <col min="3114" max="3114" width="2.6640625" style="96" customWidth="1"/>
    <col min="3115" max="3369" width="1.6640625" style="96"/>
    <col min="3370" max="3370" width="2.6640625" style="96" customWidth="1"/>
    <col min="3371" max="3625" width="1.6640625" style="96"/>
    <col min="3626" max="3626" width="2.6640625" style="96" customWidth="1"/>
    <col min="3627" max="3881" width="1.6640625" style="96"/>
    <col min="3882" max="3882" width="2.6640625" style="96" customWidth="1"/>
    <col min="3883" max="4137" width="1.6640625" style="96"/>
    <col min="4138" max="4138" width="2.6640625" style="96" customWidth="1"/>
    <col min="4139" max="4393" width="1.6640625" style="96"/>
    <col min="4394" max="4394" width="2.6640625" style="96" customWidth="1"/>
    <col min="4395" max="4649" width="1.6640625" style="96"/>
    <col min="4650" max="4650" width="2.6640625" style="96" customWidth="1"/>
    <col min="4651" max="4905" width="1.6640625" style="96"/>
    <col min="4906" max="4906" width="2.6640625" style="96" customWidth="1"/>
    <col min="4907" max="5161" width="1.6640625" style="96"/>
    <col min="5162" max="5162" width="2.6640625" style="96" customWidth="1"/>
    <col min="5163" max="5417" width="1.6640625" style="96"/>
    <col min="5418" max="5418" width="2.6640625" style="96" customWidth="1"/>
    <col min="5419" max="5673" width="1.6640625" style="96"/>
    <col min="5674" max="5674" width="2.6640625" style="96" customWidth="1"/>
    <col min="5675" max="5929" width="1.6640625" style="96"/>
    <col min="5930" max="5930" width="2.6640625" style="96" customWidth="1"/>
    <col min="5931" max="6185" width="1.6640625" style="96"/>
    <col min="6186" max="6186" width="2.6640625" style="96" customWidth="1"/>
    <col min="6187" max="6441" width="1.6640625" style="96"/>
    <col min="6442" max="6442" width="2.6640625" style="96" customWidth="1"/>
    <col min="6443" max="6697" width="1.6640625" style="96"/>
    <col min="6698" max="6698" width="2.6640625" style="96" customWidth="1"/>
    <col min="6699" max="6953" width="1.6640625" style="96"/>
    <col min="6954" max="6954" width="2.6640625" style="96" customWidth="1"/>
    <col min="6955" max="7209" width="1.6640625" style="96"/>
    <col min="7210" max="7210" width="2.6640625" style="96" customWidth="1"/>
    <col min="7211" max="7465" width="1.6640625" style="96"/>
    <col min="7466" max="7466" width="2.6640625" style="96" customWidth="1"/>
    <col min="7467" max="7721" width="1.6640625" style="96"/>
    <col min="7722" max="7722" width="2.6640625" style="96" customWidth="1"/>
    <col min="7723" max="7977" width="1.6640625" style="96"/>
    <col min="7978" max="7978" width="2.6640625" style="96" customWidth="1"/>
    <col min="7979" max="8233" width="1.6640625" style="96"/>
    <col min="8234" max="8234" width="2.6640625" style="96" customWidth="1"/>
    <col min="8235" max="8489" width="1.6640625" style="96"/>
    <col min="8490" max="8490" width="2.6640625" style="96" customWidth="1"/>
    <col min="8491" max="8745" width="1.6640625" style="96"/>
    <col min="8746" max="8746" width="2.6640625" style="96" customWidth="1"/>
    <col min="8747" max="9001" width="1.6640625" style="96"/>
    <col min="9002" max="9002" width="2.6640625" style="96" customWidth="1"/>
    <col min="9003" max="9257" width="1.6640625" style="96"/>
    <col min="9258" max="9258" width="2.6640625" style="96" customWidth="1"/>
    <col min="9259" max="9513" width="1.6640625" style="96"/>
    <col min="9514" max="9514" width="2.6640625" style="96" customWidth="1"/>
    <col min="9515" max="9769" width="1.6640625" style="96"/>
    <col min="9770" max="9770" width="2.6640625" style="96" customWidth="1"/>
    <col min="9771" max="10025" width="1.6640625" style="96"/>
    <col min="10026" max="10026" width="2.6640625" style="96" customWidth="1"/>
    <col min="10027" max="10281" width="1.6640625" style="96"/>
    <col min="10282" max="10282" width="2.6640625" style="96" customWidth="1"/>
    <col min="10283" max="10537" width="1.6640625" style="96"/>
    <col min="10538" max="10538" width="2.6640625" style="96" customWidth="1"/>
    <col min="10539" max="10793" width="1.6640625" style="96"/>
    <col min="10794" max="10794" width="2.6640625" style="96" customWidth="1"/>
    <col min="10795" max="11049" width="1.6640625" style="96"/>
    <col min="11050" max="11050" width="2.6640625" style="96" customWidth="1"/>
    <col min="11051" max="11305" width="1.6640625" style="96"/>
    <col min="11306" max="11306" width="2.6640625" style="96" customWidth="1"/>
    <col min="11307" max="11561" width="1.6640625" style="96"/>
    <col min="11562" max="11562" width="2.6640625" style="96" customWidth="1"/>
    <col min="11563" max="11817" width="1.6640625" style="96"/>
    <col min="11818" max="11818" width="2.6640625" style="96" customWidth="1"/>
    <col min="11819" max="12073" width="1.6640625" style="96"/>
    <col min="12074" max="12074" width="2.6640625" style="96" customWidth="1"/>
    <col min="12075" max="12329" width="1.6640625" style="96"/>
    <col min="12330" max="12330" width="2.6640625" style="96" customWidth="1"/>
    <col min="12331" max="12585" width="1.6640625" style="96"/>
    <col min="12586" max="12586" width="2.6640625" style="96" customWidth="1"/>
    <col min="12587" max="12841" width="1.6640625" style="96"/>
    <col min="12842" max="12842" width="2.6640625" style="96" customWidth="1"/>
    <col min="12843" max="13097" width="1.6640625" style="96"/>
    <col min="13098" max="13098" width="2.6640625" style="96" customWidth="1"/>
    <col min="13099" max="13353" width="1.6640625" style="96"/>
    <col min="13354" max="13354" width="2.6640625" style="96" customWidth="1"/>
    <col min="13355" max="13609" width="1.6640625" style="96"/>
    <col min="13610" max="13610" width="2.6640625" style="96" customWidth="1"/>
    <col min="13611" max="13865" width="1.6640625" style="96"/>
    <col min="13866" max="13866" width="2.6640625" style="96" customWidth="1"/>
    <col min="13867" max="14121" width="1.6640625" style="96"/>
    <col min="14122" max="14122" width="2.6640625" style="96" customWidth="1"/>
    <col min="14123" max="14377" width="1.6640625" style="96"/>
    <col min="14378" max="14378" width="2.6640625" style="96" customWidth="1"/>
    <col min="14379" max="14633" width="1.6640625" style="96"/>
    <col min="14634" max="14634" width="2.6640625" style="96" customWidth="1"/>
    <col min="14635" max="14889" width="1.6640625" style="96"/>
    <col min="14890" max="14890" width="2.6640625" style="96" customWidth="1"/>
    <col min="14891" max="15145" width="1.6640625" style="96"/>
    <col min="15146" max="15146" width="2.6640625" style="96" customWidth="1"/>
    <col min="15147" max="15401" width="1.6640625" style="96"/>
    <col min="15402" max="15402" width="2.6640625" style="96" customWidth="1"/>
    <col min="15403" max="15657" width="1.6640625" style="96"/>
    <col min="15658" max="15658" width="2.6640625" style="96" customWidth="1"/>
    <col min="15659" max="15913" width="1.6640625" style="96"/>
    <col min="15914" max="15914" width="2.6640625" style="96" customWidth="1"/>
    <col min="15915" max="16169" width="1.6640625" style="96"/>
    <col min="16170" max="16170" width="2.6640625" style="96" customWidth="1"/>
    <col min="16171" max="16384" width="1.6640625" style="96"/>
  </cols>
  <sheetData>
    <row r="1" spans="1:64" s="6" customFormat="1" ht="11.25" x14ac:dyDescent="0.2">
      <c r="BL1" s="7" t="s">
        <v>178</v>
      </c>
    </row>
    <row r="2" spans="1:64" s="6" customFormat="1" ht="11.25" x14ac:dyDescent="0.2">
      <c r="BL2" s="7" t="s">
        <v>179</v>
      </c>
    </row>
    <row r="3" spans="1:64" s="6" customFormat="1" ht="11.25" x14ac:dyDescent="0.2">
      <c r="BL3" s="7" t="s">
        <v>180</v>
      </c>
    </row>
    <row r="4" spans="1:64" s="6" customFormat="1" ht="11.25" x14ac:dyDescent="0.2">
      <c r="BL4" s="7" t="s">
        <v>181</v>
      </c>
    </row>
    <row r="5" spans="1:64" s="6" customFormat="1" ht="11.25" x14ac:dyDescent="0.2">
      <c r="AZ5" s="236" t="s">
        <v>182</v>
      </c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</row>
    <row r="7" spans="1:64" ht="12.75" customHeight="1" x14ac:dyDescent="0.2">
      <c r="AG7" s="220" t="s">
        <v>183</v>
      </c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</row>
    <row r="8" spans="1:64" ht="12.75" customHeight="1" x14ac:dyDescent="0.2">
      <c r="AG8" s="237" t="s">
        <v>374</v>
      </c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</row>
    <row r="9" spans="1:64" s="8" customFormat="1" ht="10.5" x14ac:dyDescent="0.2">
      <c r="AG9" s="238" t="s">
        <v>184</v>
      </c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38"/>
    </row>
    <row r="10" spans="1:64" x14ac:dyDescent="0.2">
      <c r="AG10" s="239" t="s">
        <v>375</v>
      </c>
      <c r="AH10" s="239"/>
      <c r="AI10" s="239"/>
      <c r="AJ10" s="239"/>
      <c r="AK10" s="239"/>
      <c r="AL10" s="239"/>
      <c r="AM10" s="239"/>
      <c r="AN10" s="239"/>
      <c r="AO10" s="239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39"/>
      <c r="BG10" s="239"/>
      <c r="BH10" s="239"/>
      <c r="BI10" s="239"/>
      <c r="BJ10" s="239"/>
      <c r="BK10" s="239"/>
      <c r="BL10" s="239"/>
    </row>
    <row r="11" spans="1:64" s="8" customFormat="1" ht="10.5" x14ac:dyDescent="0.2">
      <c r="AG11" s="238" t="s">
        <v>185</v>
      </c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</row>
    <row r="12" spans="1:64" x14ac:dyDescent="0.2">
      <c r="AG12" s="9" t="s">
        <v>186</v>
      </c>
      <c r="AH12" s="232">
        <v>31</v>
      </c>
      <c r="AI12" s="232"/>
      <c r="AJ12" s="232"/>
      <c r="AK12" s="96" t="s">
        <v>187</v>
      </c>
      <c r="AL12" s="232" t="s">
        <v>398</v>
      </c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3" t="s">
        <v>188</v>
      </c>
      <c r="BA12" s="233"/>
      <c r="BB12" s="233"/>
      <c r="BC12" s="227" t="s">
        <v>376</v>
      </c>
      <c r="BD12" s="227"/>
      <c r="BE12" s="227"/>
      <c r="BF12" s="95" t="s">
        <v>189</v>
      </c>
    </row>
    <row r="15" spans="1:64" s="10" customFormat="1" ht="15.75" x14ac:dyDescent="0.25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</row>
    <row r="16" spans="1:64" s="10" customFormat="1" ht="15.75" x14ac:dyDescent="0.25">
      <c r="A16" s="235" t="s">
        <v>190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</row>
    <row r="17" spans="1:64" s="11" customFormat="1" ht="15.75" x14ac:dyDescent="0.25">
      <c r="V17" s="12" t="s">
        <v>191</v>
      </c>
      <c r="W17" s="230" t="s">
        <v>376</v>
      </c>
      <c r="X17" s="230"/>
      <c r="Y17" s="230"/>
      <c r="Z17" s="11" t="s">
        <v>192</v>
      </c>
      <c r="AQ17" s="231" t="s">
        <v>393</v>
      </c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</row>
    <row r="19" spans="1:64" x14ac:dyDescent="0.2">
      <c r="S19" s="220" t="s">
        <v>193</v>
      </c>
      <c r="T19" s="220"/>
      <c r="U19" s="9" t="s">
        <v>186</v>
      </c>
      <c r="V19" s="232">
        <f>AH12</f>
        <v>31</v>
      </c>
      <c r="W19" s="232"/>
      <c r="X19" s="232"/>
      <c r="Y19" s="96" t="s">
        <v>187</v>
      </c>
      <c r="Z19" s="232" t="str">
        <f>AL12</f>
        <v>марта</v>
      </c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3" t="s">
        <v>188</v>
      </c>
      <c r="AO19" s="233"/>
      <c r="AP19" s="233"/>
      <c r="AQ19" s="234" t="str">
        <f>BC12</f>
        <v>22</v>
      </c>
      <c r="AR19" s="234"/>
      <c r="AS19" s="234"/>
      <c r="AT19" s="95" t="s">
        <v>189</v>
      </c>
    </row>
    <row r="20" spans="1:64" x14ac:dyDescent="0.2">
      <c r="U20" s="9"/>
      <c r="V20" s="13"/>
      <c r="W20" s="13"/>
      <c r="X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97"/>
      <c r="AO20" s="97"/>
      <c r="AP20" s="97"/>
      <c r="AQ20" s="14"/>
      <c r="AR20" s="14"/>
      <c r="AS20" s="14"/>
      <c r="AT20" s="95"/>
    </row>
    <row r="21" spans="1:64" x14ac:dyDescent="0.2">
      <c r="U21" s="9"/>
      <c r="V21" s="13"/>
      <c r="W21" s="13"/>
      <c r="X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97"/>
      <c r="AO21" s="97"/>
      <c r="AP21" s="97"/>
      <c r="AQ21" s="14"/>
      <c r="AR21" s="14"/>
      <c r="AS21" s="14"/>
      <c r="AT21" s="95"/>
    </row>
    <row r="22" spans="1:64" x14ac:dyDescent="0.2">
      <c r="BC22" s="227" t="s">
        <v>1</v>
      </c>
      <c r="BD22" s="227"/>
      <c r="BE22" s="227"/>
      <c r="BF22" s="227"/>
      <c r="BG22" s="227"/>
      <c r="BH22" s="227"/>
      <c r="BI22" s="227"/>
      <c r="BJ22" s="227"/>
      <c r="BK22" s="227"/>
      <c r="BL22" s="227"/>
    </row>
    <row r="23" spans="1:64" x14ac:dyDescent="0.2">
      <c r="A23" s="220"/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19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</row>
    <row r="24" spans="1:64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BB24" s="9" t="s">
        <v>194</v>
      </c>
      <c r="BC24" s="221" t="s">
        <v>399</v>
      </c>
      <c r="BD24" s="221"/>
      <c r="BE24" s="221"/>
      <c r="BF24" s="221"/>
      <c r="BG24" s="221"/>
      <c r="BH24" s="221"/>
      <c r="BI24" s="221"/>
      <c r="BJ24" s="221"/>
      <c r="BK24" s="221"/>
      <c r="BL24" s="221"/>
    </row>
    <row r="25" spans="1:64" x14ac:dyDescent="0.2"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</row>
    <row r="26" spans="1:64" x14ac:dyDescent="0.2">
      <c r="A26" s="228" t="s">
        <v>195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</row>
    <row r="27" spans="1:64" x14ac:dyDescent="0.2">
      <c r="A27" s="228" t="s">
        <v>196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P27" s="220" t="s">
        <v>197</v>
      </c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5"/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</row>
    <row r="28" spans="1:64" x14ac:dyDescent="0.2">
      <c r="A28" s="15" t="s">
        <v>198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3"/>
      <c r="AK28" s="13"/>
      <c r="AL28" s="13"/>
      <c r="AM28" s="13"/>
      <c r="AN28" s="13"/>
      <c r="AO28" s="13"/>
      <c r="AP28" s="219" t="s">
        <v>199</v>
      </c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25"/>
      <c r="BC28" s="229">
        <v>908</v>
      </c>
      <c r="BD28" s="229"/>
      <c r="BE28" s="229"/>
      <c r="BF28" s="229"/>
      <c r="BG28" s="229"/>
      <c r="BH28" s="229"/>
      <c r="BI28" s="229"/>
      <c r="BJ28" s="229"/>
      <c r="BK28" s="229"/>
      <c r="BL28" s="229"/>
    </row>
    <row r="29" spans="1:64" x14ac:dyDescent="0.2">
      <c r="AU29" s="92"/>
      <c r="AV29" s="92"/>
      <c r="AW29" s="92"/>
      <c r="AX29" s="92"/>
      <c r="AY29" s="92"/>
      <c r="AZ29" s="92"/>
      <c r="BA29" s="92"/>
      <c r="BB29" s="9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</row>
    <row r="30" spans="1:64" x14ac:dyDescent="0.2">
      <c r="AP30" s="96" t="s">
        <v>197</v>
      </c>
      <c r="AU30" s="92"/>
      <c r="AV30" s="92"/>
      <c r="AW30" s="92"/>
      <c r="AX30" s="92"/>
      <c r="AY30" s="92"/>
      <c r="AZ30" s="92"/>
      <c r="BA30" s="92"/>
      <c r="BB30" s="9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</row>
    <row r="31" spans="1:64" x14ac:dyDescent="0.2">
      <c r="A31" s="226" t="s">
        <v>200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U31" s="92"/>
      <c r="AV31" s="92"/>
      <c r="AW31" s="220" t="s">
        <v>2</v>
      </c>
      <c r="AX31" s="220"/>
      <c r="AY31" s="220"/>
      <c r="AZ31" s="220"/>
      <c r="BA31" s="220"/>
      <c r="BB31" s="225"/>
      <c r="BC31" s="221" t="s">
        <v>3</v>
      </c>
      <c r="BD31" s="221"/>
      <c r="BE31" s="221"/>
      <c r="BF31" s="221"/>
      <c r="BG31" s="221"/>
      <c r="BH31" s="221"/>
      <c r="BI31" s="221"/>
      <c r="BJ31" s="221"/>
      <c r="BK31" s="221"/>
      <c r="BL31" s="221"/>
    </row>
    <row r="32" spans="1:64" x14ac:dyDescent="0.2">
      <c r="A32" s="224" t="s">
        <v>201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U32" s="92"/>
      <c r="AV32" s="92"/>
      <c r="AW32" s="220"/>
      <c r="AX32" s="220"/>
      <c r="AY32" s="220"/>
      <c r="AZ32" s="220"/>
      <c r="BA32" s="220"/>
      <c r="BB32" s="225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</row>
    <row r="33" spans="1:64" x14ac:dyDescent="0.2">
      <c r="A33" s="224" t="s">
        <v>204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U33" s="92"/>
      <c r="AV33" s="92"/>
      <c r="AW33" s="220" t="s">
        <v>4</v>
      </c>
      <c r="AX33" s="220"/>
      <c r="AY33" s="220"/>
      <c r="AZ33" s="220"/>
      <c r="BA33" s="220"/>
      <c r="BB33" s="225"/>
      <c r="BC33" s="221" t="s">
        <v>5</v>
      </c>
      <c r="BD33" s="221"/>
      <c r="BE33" s="221"/>
      <c r="BF33" s="221"/>
      <c r="BG33" s="221"/>
      <c r="BH33" s="221"/>
      <c r="BI33" s="221"/>
      <c r="BJ33" s="221"/>
      <c r="BK33" s="221"/>
      <c r="BL33" s="221"/>
    </row>
    <row r="34" spans="1:64" x14ac:dyDescent="0.2">
      <c r="A34" s="220"/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</row>
    <row r="35" spans="1:64" x14ac:dyDescent="0.2">
      <c r="A35" s="93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BB35" s="9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</row>
    <row r="36" spans="1:64" x14ac:dyDescent="0.2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W36" s="220"/>
      <c r="AX36" s="220"/>
      <c r="AY36" s="220"/>
      <c r="AZ36" s="220"/>
      <c r="BA36" s="220"/>
      <c r="BB36" s="219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</row>
    <row r="37" spans="1:64" x14ac:dyDescent="0.2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</row>
    <row r="38" spans="1:64" x14ac:dyDescent="0.2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</row>
    <row r="39" spans="1:64" x14ac:dyDescent="0.2"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W39" s="220"/>
      <c r="AX39" s="220"/>
      <c r="AY39" s="220"/>
      <c r="AZ39" s="220"/>
      <c r="BA39" s="220"/>
      <c r="BB39" s="219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</row>
    <row r="40" spans="1:64" x14ac:dyDescent="0.2"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</row>
    <row r="41" spans="1:64" x14ac:dyDescent="0.2">
      <c r="A41" s="96" t="s">
        <v>202</v>
      </c>
      <c r="BB41" s="9" t="s">
        <v>203</v>
      </c>
      <c r="BC41" s="221" t="s">
        <v>6</v>
      </c>
      <c r="BD41" s="221"/>
      <c r="BE41" s="221"/>
      <c r="BF41" s="221"/>
      <c r="BG41" s="221"/>
      <c r="BH41" s="221"/>
      <c r="BI41" s="221"/>
      <c r="BJ41" s="221"/>
      <c r="BK41" s="221"/>
      <c r="BL41" s="221"/>
    </row>
    <row r="45" spans="1:64" x14ac:dyDescent="0.2">
      <c r="A45" s="218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</row>
    <row r="46" spans="1:64" x14ac:dyDescent="0.2">
      <c r="A46" s="95"/>
    </row>
    <row r="47" spans="1:64" x14ac:dyDescent="0.2">
      <c r="A47" s="95"/>
    </row>
  </sheetData>
  <mergeCells count="58">
    <mergeCell ref="A16:BL16"/>
    <mergeCell ref="AZ5:BL5"/>
    <mergeCell ref="AG7:BL7"/>
    <mergeCell ref="AG8:BL8"/>
    <mergeCell ref="AG9:BL9"/>
    <mergeCell ref="AG10:BL10"/>
    <mergeCell ref="AG11:BL11"/>
    <mergeCell ref="AH12:AJ12"/>
    <mergeCell ref="AL12:AY12"/>
    <mergeCell ref="AZ12:BB12"/>
    <mergeCell ref="BC12:BE12"/>
    <mergeCell ref="A15:BL15"/>
    <mergeCell ref="W17:Y17"/>
    <mergeCell ref="AQ17:BB17"/>
    <mergeCell ref="S19:T19"/>
    <mergeCell ref="V19:X19"/>
    <mergeCell ref="Z19:AM19"/>
    <mergeCell ref="AN19:AP19"/>
    <mergeCell ref="AQ19:AS19"/>
    <mergeCell ref="BC29:BL29"/>
    <mergeCell ref="BC22:BL22"/>
    <mergeCell ref="A23:BB23"/>
    <mergeCell ref="BC23:BL23"/>
    <mergeCell ref="BC24:BL24"/>
    <mergeCell ref="BC25:BL25"/>
    <mergeCell ref="A26:AC26"/>
    <mergeCell ref="BC26:BL26"/>
    <mergeCell ref="A27:AC27"/>
    <mergeCell ref="AP27:BB27"/>
    <mergeCell ref="BC27:BL27"/>
    <mergeCell ref="AP28:BB28"/>
    <mergeCell ref="BC28:BL28"/>
    <mergeCell ref="BC30:BL30"/>
    <mergeCell ref="A31:AJ31"/>
    <mergeCell ref="AW31:BB31"/>
    <mergeCell ref="BC31:BL31"/>
    <mergeCell ref="A32:AS32"/>
    <mergeCell ref="AW32:BB32"/>
    <mergeCell ref="BC32:BL32"/>
    <mergeCell ref="A33:AS33"/>
    <mergeCell ref="AW33:BB33"/>
    <mergeCell ref="BC33:BL33"/>
    <mergeCell ref="A34:Z34"/>
    <mergeCell ref="BC34:BL35"/>
    <mergeCell ref="K35:AT35"/>
    <mergeCell ref="A45:BL45"/>
    <mergeCell ref="A36:AT36"/>
    <mergeCell ref="AW36:BB36"/>
    <mergeCell ref="BC36:BL36"/>
    <mergeCell ref="A37:AT37"/>
    <mergeCell ref="BC37:BL37"/>
    <mergeCell ref="A38:AT38"/>
    <mergeCell ref="BC38:BL38"/>
    <mergeCell ref="G39:AT39"/>
    <mergeCell ref="AW39:BB39"/>
    <mergeCell ref="BC39:BL39"/>
    <mergeCell ref="BC40:BL40"/>
    <mergeCell ref="BC41:BL41"/>
  </mergeCells>
  <pageMargins left="0.51" right="0.4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view="pageBreakPreview" zoomScale="90" zoomScaleNormal="60" zoomScaleSheetLayoutView="90" workbookViewId="0">
      <selection activeCell="E22" sqref="E22"/>
    </sheetView>
  </sheetViews>
  <sheetFormatPr defaultRowHeight="12.75" x14ac:dyDescent="0.2"/>
  <cols>
    <col min="1" max="1" width="67.5" style="56" customWidth="1"/>
    <col min="2" max="2" width="8.6640625" style="56" customWidth="1"/>
    <col min="3" max="3" width="14.6640625" style="56" customWidth="1"/>
    <col min="4" max="4" width="10.83203125" style="56" customWidth="1"/>
    <col min="5" max="5" width="19.83203125" style="56" customWidth="1"/>
    <col min="6" max="6" width="20.83203125" style="56" customWidth="1"/>
    <col min="7" max="7" width="19.1640625" style="56" customWidth="1"/>
    <col min="8" max="8" width="11.83203125" style="56" customWidth="1"/>
    <col min="9" max="9" width="20.6640625" style="56" customWidth="1"/>
    <col min="10" max="10" width="18.5" style="56" customWidth="1"/>
    <col min="11" max="16384" width="9.33203125" style="56"/>
  </cols>
  <sheetData>
    <row r="1" spans="1:10" x14ac:dyDescent="0.2">
      <c r="A1" s="104" t="s">
        <v>0</v>
      </c>
    </row>
    <row r="2" spans="1:10" ht="20.25" customHeight="1" x14ac:dyDescent="0.2">
      <c r="A2" s="240" t="s">
        <v>7</v>
      </c>
      <c r="B2" s="240"/>
      <c r="C2" s="240"/>
      <c r="D2" s="240"/>
      <c r="E2" s="240"/>
      <c r="F2" s="240"/>
      <c r="G2" s="240"/>
      <c r="H2" s="240"/>
    </row>
    <row r="3" spans="1:10" ht="3.75" customHeight="1" x14ac:dyDescent="0.2">
      <c r="A3" s="104" t="s">
        <v>0</v>
      </c>
      <c r="B3" s="104" t="s">
        <v>0</v>
      </c>
      <c r="C3" s="104" t="s">
        <v>0</v>
      </c>
      <c r="D3" s="104" t="s">
        <v>0</v>
      </c>
      <c r="E3" s="104" t="s">
        <v>0</v>
      </c>
      <c r="F3" s="104" t="s">
        <v>0</v>
      </c>
      <c r="G3" s="104" t="s">
        <v>0</v>
      </c>
      <c r="H3" s="104" t="s">
        <v>0</v>
      </c>
    </row>
    <row r="4" spans="1:10" ht="26.25" customHeight="1" x14ac:dyDescent="0.2">
      <c r="A4" s="241" t="s">
        <v>8</v>
      </c>
      <c r="B4" s="241" t="s">
        <v>9</v>
      </c>
      <c r="C4" s="241" t="s">
        <v>10</v>
      </c>
      <c r="D4" s="241" t="s">
        <v>11</v>
      </c>
      <c r="E4" s="241" t="s">
        <v>12</v>
      </c>
      <c r="F4" s="241"/>
      <c r="G4" s="241"/>
      <c r="H4" s="241"/>
    </row>
    <row r="5" spans="1:10" ht="72.75" customHeight="1" x14ac:dyDescent="0.2">
      <c r="A5" s="241" t="s">
        <v>0</v>
      </c>
      <c r="B5" s="241" t="s">
        <v>0</v>
      </c>
      <c r="C5" s="241" t="s">
        <v>0</v>
      </c>
      <c r="D5" s="241" t="s">
        <v>0</v>
      </c>
      <c r="E5" s="120" t="s">
        <v>377</v>
      </c>
      <c r="F5" s="120" t="s">
        <v>378</v>
      </c>
      <c r="G5" s="120" t="s">
        <v>379</v>
      </c>
      <c r="H5" s="111" t="s">
        <v>13</v>
      </c>
    </row>
    <row r="6" spans="1:10" ht="22.9" customHeight="1" x14ac:dyDescent="0.2">
      <c r="A6" s="111" t="s">
        <v>14</v>
      </c>
      <c r="B6" s="111" t="s">
        <v>15</v>
      </c>
      <c r="C6" s="111" t="s">
        <v>16</v>
      </c>
      <c r="D6" s="111" t="s">
        <v>17</v>
      </c>
      <c r="E6" s="111" t="s">
        <v>18</v>
      </c>
      <c r="F6" s="111" t="s">
        <v>19</v>
      </c>
      <c r="G6" s="111" t="s">
        <v>20</v>
      </c>
      <c r="H6" s="111" t="s">
        <v>21</v>
      </c>
    </row>
    <row r="7" spans="1:10" ht="19.5" customHeight="1" x14ac:dyDescent="0.2">
      <c r="A7" s="54" t="s">
        <v>22</v>
      </c>
      <c r="B7" s="111" t="s">
        <v>23</v>
      </c>
      <c r="C7" s="111" t="s">
        <v>0</v>
      </c>
      <c r="D7" s="111" t="s">
        <v>25</v>
      </c>
      <c r="E7" s="107">
        <f>181533.22+119445.42</f>
        <v>300978.64</v>
      </c>
      <c r="F7" s="55" t="s">
        <v>0</v>
      </c>
      <c r="G7" s="55" t="s">
        <v>0</v>
      </c>
      <c r="H7" s="55" t="s">
        <v>0</v>
      </c>
    </row>
    <row r="8" spans="1:10" ht="19.5" customHeight="1" x14ac:dyDescent="0.2">
      <c r="A8" s="54" t="s">
        <v>26</v>
      </c>
      <c r="B8" s="111" t="s">
        <v>27</v>
      </c>
      <c r="C8" s="111" t="s">
        <v>0</v>
      </c>
      <c r="D8" s="111" t="s">
        <v>25</v>
      </c>
      <c r="E8" s="55" t="s">
        <v>0</v>
      </c>
      <c r="F8" s="55" t="s">
        <v>0</v>
      </c>
      <c r="G8" s="55" t="s">
        <v>0</v>
      </c>
      <c r="H8" s="55" t="s">
        <v>0</v>
      </c>
    </row>
    <row r="9" spans="1:10" ht="19.5" customHeight="1" x14ac:dyDescent="0.2">
      <c r="A9" s="54" t="s">
        <v>28</v>
      </c>
      <c r="B9" s="111" t="s">
        <v>29</v>
      </c>
      <c r="C9" s="111" t="s">
        <v>0</v>
      </c>
      <c r="D9" s="111" t="s">
        <v>0</v>
      </c>
      <c r="E9" s="214">
        <f>20680000+8990</f>
        <v>20688990</v>
      </c>
      <c r="F9" s="107">
        <v>19536800</v>
      </c>
      <c r="G9" s="107">
        <v>18260500</v>
      </c>
      <c r="H9" s="55">
        <v>0</v>
      </c>
      <c r="I9" s="56">
        <f>'31.03.2022'!L106</f>
        <v>20989968.640000001</v>
      </c>
      <c r="J9" s="56">
        <f>I9-E9</f>
        <v>300978.6400000006</v>
      </c>
    </row>
    <row r="10" spans="1:10" ht="15" customHeight="1" x14ac:dyDescent="0.2">
      <c r="A10" s="54" t="s">
        <v>30</v>
      </c>
      <c r="B10" s="111" t="s">
        <v>0</v>
      </c>
      <c r="C10" s="111" t="s">
        <v>0</v>
      </c>
      <c r="D10" s="111" t="s">
        <v>0</v>
      </c>
      <c r="E10" s="107" t="s">
        <v>0</v>
      </c>
      <c r="F10" s="107" t="s">
        <v>0</v>
      </c>
      <c r="G10" s="107" t="s">
        <v>0</v>
      </c>
      <c r="H10" s="55" t="s">
        <v>0</v>
      </c>
    </row>
    <row r="11" spans="1:10" ht="18.75" customHeight="1" x14ac:dyDescent="0.2">
      <c r="A11" s="54" t="s">
        <v>31</v>
      </c>
      <c r="B11" s="111" t="s">
        <v>32</v>
      </c>
      <c r="C11" s="111" t="s">
        <v>33</v>
      </c>
      <c r="D11" s="111" t="s">
        <v>0</v>
      </c>
      <c r="E11" s="107"/>
      <c r="F11" s="107"/>
      <c r="G11" s="107"/>
      <c r="H11" s="55" t="s">
        <v>0</v>
      </c>
    </row>
    <row r="12" spans="1:10" ht="33" customHeight="1" x14ac:dyDescent="0.2">
      <c r="A12" s="54" t="s">
        <v>34</v>
      </c>
      <c r="B12" s="111" t="s">
        <v>35</v>
      </c>
      <c r="C12" s="111" t="s">
        <v>36</v>
      </c>
      <c r="D12" s="111" t="s">
        <v>36</v>
      </c>
      <c r="E12" s="55">
        <f>E14+E17</f>
        <v>20130000</v>
      </c>
      <c r="F12" s="55">
        <f t="shared" ref="F12:G12" si="0">F14+F17</f>
        <v>18986800</v>
      </c>
      <c r="G12" s="55">
        <f t="shared" si="0"/>
        <v>17710500</v>
      </c>
      <c r="H12" s="55">
        <v>0</v>
      </c>
    </row>
    <row r="13" spans="1:10" ht="15" customHeight="1" x14ac:dyDescent="0.2">
      <c r="A13" s="54" t="s">
        <v>30</v>
      </c>
      <c r="B13" s="111" t="s">
        <v>0</v>
      </c>
      <c r="C13" s="111" t="s">
        <v>0</v>
      </c>
      <c r="D13" s="111" t="s">
        <v>0</v>
      </c>
      <c r="E13" s="107"/>
      <c r="F13" s="107"/>
      <c r="G13" s="107"/>
      <c r="H13" s="55" t="s">
        <v>0</v>
      </c>
    </row>
    <row r="14" spans="1:10" ht="30.75" customHeight="1" x14ac:dyDescent="0.2">
      <c r="A14" s="54" t="s">
        <v>37</v>
      </c>
      <c r="B14" s="111" t="s">
        <v>38</v>
      </c>
      <c r="C14" s="111" t="s">
        <v>36</v>
      </c>
      <c r="D14" s="111" t="s">
        <v>0</v>
      </c>
      <c r="E14" s="107">
        <v>20100000</v>
      </c>
      <c r="F14" s="107">
        <v>18956800</v>
      </c>
      <c r="G14" s="107">
        <v>17680500</v>
      </c>
      <c r="H14" s="55" t="s">
        <v>0</v>
      </c>
    </row>
    <row r="15" spans="1:10" ht="15" customHeight="1" x14ac:dyDescent="0.2">
      <c r="A15" s="54" t="s">
        <v>30</v>
      </c>
      <c r="B15" s="111" t="s">
        <v>0</v>
      </c>
      <c r="C15" s="111" t="s">
        <v>0</v>
      </c>
      <c r="D15" s="111" t="s">
        <v>0</v>
      </c>
      <c r="E15" s="55" t="s">
        <v>0</v>
      </c>
      <c r="F15" s="55" t="s">
        <v>0</v>
      </c>
      <c r="G15" s="55" t="s">
        <v>0</v>
      </c>
      <c r="H15" s="55" t="s">
        <v>0</v>
      </c>
    </row>
    <row r="16" spans="1:10" ht="15" customHeight="1" x14ac:dyDescent="0.2">
      <c r="A16" s="54" t="s">
        <v>39</v>
      </c>
      <c r="B16" s="111" t="s">
        <v>0</v>
      </c>
      <c r="C16" s="111" t="s">
        <v>0</v>
      </c>
      <c r="D16" s="111" t="s">
        <v>0</v>
      </c>
      <c r="E16" s="107">
        <v>47100</v>
      </c>
      <c r="F16" s="107">
        <v>44500</v>
      </c>
      <c r="G16" s="107">
        <v>41500</v>
      </c>
      <c r="H16" s="55" t="s">
        <v>0</v>
      </c>
    </row>
    <row r="17" spans="1:9" ht="31.5" customHeight="1" x14ac:dyDescent="0.2">
      <c r="A17" s="54" t="s">
        <v>34</v>
      </c>
      <c r="B17" s="111" t="s">
        <v>361</v>
      </c>
      <c r="C17" s="111" t="s">
        <v>36</v>
      </c>
      <c r="D17" s="111" t="s">
        <v>36</v>
      </c>
      <c r="E17" s="107">
        <v>30000</v>
      </c>
      <c r="F17" s="107">
        <v>30000</v>
      </c>
      <c r="G17" s="107">
        <v>30000</v>
      </c>
      <c r="H17" s="55">
        <v>0</v>
      </c>
    </row>
    <row r="18" spans="1:9" ht="31.5" customHeight="1" x14ac:dyDescent="0.2">
      <c r="A18" s="54" t="s">
        <v>40</v>
      </c>
      <c r="B18" s="111" t="s">
        <v>41</v>
      </c>
      <c r="C18" s="111" t="s">
        <v>42</v>
      </c>
      <c r="D18" s="111" t="s">
        <v>0</v>
      </c>
      <c r="E18" s="55" t="s">
        <v>0</v>
      </c>
      <c r="F18" s="55" t="s">
        <v>0</v>
      </c>
      <c r="G18" s="55" t="s">
        <v>0</v>
      </c>
      <c r="H18" s="55" t="s">
        <v>0</v>
      </c>
    </row>
    <row r="19" spans="1:9" ht="18" customHeight="1" x14ac:dyDescent="0.2">
      <c r="A19" s="54" t="s">
        <v>43</v>
      </c>
      <c r="B19" s="111" t="s">
        <v>44</v>
      </c>
      <c r="C19" s="111" t="s">
        <v>24</v>
      </c>
      <c r="D19" s="111" t="s">
        <v>24</v>
      </c>
      <c r="E19" s="214">
        <f>E21+E22</f>
        <v>558990</v>
      </c>
      <c r="F19" s="107">
        <v>550000</v>
      </c>
      <c r="G19" s="107">
        <v>550000</v>
      </c>
      <c r="H19" s="55">
        <v>0</v>
      </c>
    </row>
    <row r="20" spans="1:9" ht="15" customHeight="1" x14ac:dyDescent="0.2">
      <c r="A20" s="54" t="s">
        <v>30</v>
      </c>
      <c r="B20" s="111" t="s">
        <v>0</v>
      </c>
      <c r="C20" s="111" t="s">
        <v>0</v>
      </c>
      <c r="D20" s="111" t="s">
        <v>0</v>
      </c>
      <c r="E20" s="55" t="s">
        <v>0</v>
      </c>
      <c r="F20" s="55" t="s">
        <v>0</v>
      </c>
      <c r="G20" s="55" t="s">
        <v>0</v>
      </c>
      <c r="H20" s="55" t="s">
        <v>0</v>
      </c>
    </row>
    <row r="21" spans="1:9" ht="18" customHeight="1" x14ac:dyDescent="0.2">
      <c r="A21" s="54" t="s">
        <v>355</v>
      </c>
      <c r="B21" s="111" t="s">
        <v>44</v>
      </c>
      <c r="C21" s="111" t="s">
        <v>24</v>
      </c>
      <c r="D21" s="111" t="s">
        <v>356</v>
      </c>
      <c r="E21" s="107">
        <v>550000</v>
      </c>
      <c r="F21" s="107">
        <v>550000</v>
      </c>
      <c r="G21" s="107">
        <v>550000</v>
      </c>
      <c r="H21" s="55">
        <v>0</v>
      </c>
    </row>
    <row r="22" spans="1:9" ht="15" customHeight="1" x14ac:dyDescent="0.2">
      <c r="A22" s="54" t="s">
        <v>47</v>
      </c>
      <c r="B22" s="111">
        <v>1410</v>
      </c>
      <c r="C22" s="111">
        <v>150</v>
      </c>
      <c r="D22" s="111">
        <v>152</v>
      </c>
      <c r="E22" s="215">
        <v>8990</v>
      </c>
      <c r="F22" s="55" t="s">
        <v>0</v>
      </c>
      <c r="G22" s="55" t="s">
        <v>0</v>
      </c>
      <c r="H22" s="55" t="s">
        <v>0</v>
      </c>
    </row>
    <row r="23" spans="1:9" ht="15" customHeight="1" x14ac:dyDescent="0.2">
      <c r="A23" s="54" t="s">
        <v>45</v>
      </c>
      <c r="B23" s="111" t="s">
        <v>46</v>
      </c>
      <c r="C23" s="111" t="s">
        <v>339</v>
      </c>
      <c r="D23" s="111" t="s">
        <v>0</v>
      </c>
      <c r="E23" s="55">
        <v>0</v>
      </c>
      <c r="F23" s="55">
        <v>0</v>
      </c>
      <c r="G23" s="55">
        <v>0</v>
      </c>
      <c r="H23" s="55">
        <v>0</v>
      </c>
    </row>
    <row r="24" spans="1:9" ht="15" customHeight="1" x14ac:dyDescent="0.2">
      <c r="A24" s="54" t="s">
        <v>30</v>
      </c>
      <c r="B24" s="111" t="s">
        <v>0</v>
      </c>
      <c r="C24" s="111" t="s">
        <v>0</v>
      </c>
      <c r="D24" s="111" t="s">
        <v>0</v>
      </c>
      <c r="E24" s="55" t="s">
        <v>0</v>
      </c>
      <c r="F24" s="55" t="s">
        <v>0</v>
      </c>
      <c r="G24" s="55" t="s">
        <v>0</v>
      </c>
      <c r="H24" s="55" t="s">
        <v>0</v>
      </c>
    </row>
    <row r="25" spans="1:9" ht="18.75" customHeight="1" x14ac:dyDescent="0.2">
      <c r="A25" s="54" t="s">
        <v>48</v>
      </c>
      <c r="B25" s="111" t="s">
        <v>362</v>
      </c>
      <c r="C25" s="111" t="s">
        <v>339</v>
      </c>
      <c r="D25" s="111" t="s">
        <v>0</v>
      </c>
      <c r="E25" s="55" t="s">
        <v>0</v>
      </c>
      <c r="F25" s="55" t="s">
        <v>0</v>
      </c>
      <c r="G25" s="55" t="s">
        <v>0</v>
      </c>
      <c r="H25" s="55" t="s">
        <v>0</v>
      </c>
    </row>
    <row r="26" spans="1:9" ht="18.75" customHeight="1" x14ac:dyDescent="0.2">
      <c r="A26" s="54" t="s">
        <v>49</v>
      </c>
      <c r="B26" s="111" t="s">
        <v>50</v>
      </c>
      <c r="C26" s="111" t="s">
        <v>0</v>
      </c>
      <c r="D26" s="111" t="s">
        <v>0</v>
      </c>
      <c r="E26" s="55" t="s">
        <v>0</v>
      </c>
      <c r="F26" s="55" t="s">
        <v>0</v>
      </c>
      <c r="G26" s="55" t="s">
        <v>0</v>
      </c>
      <c r="H26" s="55" t="s">
        <v>0</v>
      </c>
    </row>
    <row r="27" spans="1:9" ht="18.75" customHeight="1" x14ac:dyDescent="0.2">
      <c r="A27" s="54" t="s">
        <v>51</v>
      </c>
      <c r="B27" s="111" t="s">
        <v>52</v>
      </c>
      <c r="C27" s="111" t="s">
        <v>0</v>
      </c>
      <c r="D27" s="111" t="s">
        <v>0</v>
      </c>
      <c r="E27" s="55">
        <v>0</v>
      </c>
      <c r="F27" s="55">
        <v>0</v>
      </c>
      <c r="G27" s="55">
        <v>0</v>
      </c>
      <c r="H27" s="55">
        <v>0</v>
      </c>
    </row>
    <row r="28" spans="1:9" ht="15" customHeight="1" x14ac:dyDescent="0.2">
      <c r="A28" s="54" t="s">
        <v>30</v>
      </c>
      <c r="B28" s="111" t="s">
        <v>0</v>
      </c>
      <c r="C28" s="111" t="s">
        <v>0</v>
      </c>
      <c r="D28" s="111" t="s">
        <v>0</v>
      </c>
      <c r="E28" s="55" t="s">
        <v>0</v>
      </c>
      <c r="F28" s="55" t="s">
        <v>0</v>
      </c>
      <c r="G28" s="55" t="s">
        <v>0</v>
      </c>
      <c r="H28" s="55" t="s">
        <v>0</v>
      </c>
    </row>
    <row r="29" spans="1:9" ht="33" customHeight="1" x14ac:dyDescent="0.2">
      <c r="A29" s="54" t="s">
        <v>53</v>
      </c>
      <c r="B29" s="111" t="s">
        <v>54</v>
      </c>
      <c r="C29" s="111" t="s">
        <v>55</v>
      </c>
      <c r="D29" s="111" t="s">
        <v>0</v>
      </c>
      <c r="E29" s="55"/>
      <c r="F29" s="55" t="s">
        <v>0</v>
      </c>
      <c r="G29" s="55"/>
      <c r="H29" s="55" t="s">
        <v>0</v>
      </c>
    </row>
    <row r="30" spans="1:9" ht="19.5" customHeight="1" x14ac:dyDescent="0.2">
      <c r="A30" s="54" t="s">
        <v>56</v>
      </c>
      <c r="B30" s="111" t="s">
        <v>57</v>
      </c>
      <c r="C30" s="111" t="s">
        <v>25</v>
      </c>
      <c r="D30" s="111" t="s">
        <v>0</v>
      </c>
      <c r="E30" s="215">
        <f>E32+E47+E57</f>
        <v>20989968.640000001</v>
      </c>
      <c r="F30" s="55">
        <f t="shared" ref="F30:G30" si="1">F32+F47+F57</f>
        <v>19536800</v>
      </c>
      <c r="G30" s="55">
        <f t="shared" si="1"/>
        <v>18260500</v>
      </c>
      <c r="H30" s="55">
        <v>0</v>
      </c>
      <c r="I30" s="56">
        <f>E30-'31.03.2022'!L106</f>
        <v>0</v>
      </c>
    </row>
    <row r="31" spans="1:9" ht="19.5" customHeight="1" x14ac:dyDescent="0.2">
      <c r="A31" s="54" t="s">
        <v>30</v>
      </c>
      <c r="B31" s="111" t="s">
        <v>0</v>
      </c>
      <c r="C31" s="111" t="s">
        <v>0</v>
      </c>
      <c r="D31" s="111" t="s">
        <v>0</v>
      </c>
      <c r="E31" s="107"/>
      <c r="F31" s="107"/>
      <c r="G31" s="107"/>
      <c r="H31" s="55" t="s">
        <v>0</v>
      </c>
    </row>
    <row r="32" spans="1:9" ht="19.5" customHeight="1" x14ac:dyDescent="0.2">
      <c r="A32" s="54" t="s">
        <v>58</v>
      </c>
      <c r="B32" s="111" t="s">
        <v>59</v>
      </c>
      <c r="C32" s="111" t="s">
        <v>25</v>
      </c>
      <c r="D32" s="111" t="s">
        <v>0</v>
      </c>
      <c r="E32" s="107">
        <f>E34+E35+E36+E39</f>
        <v>19119300</v>
      </c>
      <c r="F32" s="107">
        <v>18030000</v>
      </c>
      <c r="G32" s="107">
        <v>16817000</v>
      </c>
      <c r="H32" s="55">
        <v>0</v>
      </c>
    </row>
    <row r="33" spans="1:8" ht="19.5" customHeight="1" x14ac:dyDescent="0.2">
      <c r="A33" s="54" t="s">
        <v>30</v>
      </c>
      <c r="B33" s="111" t="s">
        <v>0</v>
      </c>
      <c r="C33" s="111" t="s">
        <v>0</v>
      </c>
      <c r="D33" s="111" t="s">
        <v>0</v>
      </c>
      <c r="E33" s="55" t="s">
        <v>0</v>
      </c>
      <c r="F33" s="55" t="s">
        <v>0</v>
      </c>
      <c r="G33" s="55" t="s">
        <v>0</v>
      </c>
      <c r="H33" s="55" t="s">
        <v>0</v>
      </c>
    </row>
    <row r="34" spans="1:8" ht="19.5" customHeight="1" x14ac:dyDescent="0.2">
      <c r="A34" s="54" t="s">
        <v>60</v>
      </c>
      <c r="B34" s="111" t="s">
        <v>61</v>
      </c>
      <c r="C34" s="111" t="s">
        <v>62</v>
      </c>
      <c r="D34" s="111" t="s">
        <v>63</v>
      </c>
      <c r="E34" s="214">
        <f>14646159-35000</f>
        <v>14611159</v>
      </c>
      <c r="F34" s="107">
        <v>13811501</v>
      </c>
      <c r="G34" s="107">
        <v>12882050</v>
      </c>
      <c r="H34" s="55" t="s">
        <v>0</v>
      </c>
    </row>
    <row r="35" spans="1:8" ht="19.5" customHeight="1" x14ac:dyDescent="0.2">
      <c r="A35" s="54" t="s">
        <v>60</v>
      </c>
      <c r="B35" s="111" t="s">
        <v>61</v>
      </c>
      <c r="C35" s="111" t="s">
        <v>62</v>
      </c>
      <c r="D35" s="111" t="s">
        <v>64</v>
      </c>
      <c r="E35" s="214">
        <f>45000+4443.37-4443.37+35000</f>
        <v>80000</v>
      </c>
      <c r="F35" s="107">
        <v>42425</v>
      </c>
      <c r="G35" s="107">
        <v>39571</v>
      </c>
      <c r="H35" s="55" t="s">
        <v>0</v>
      </c>
    </row>
    <row r="36" spans="1:8" ht="30.75" customHeight="1" x14ac:dyDescent="0.2">
      <c r="A36" s="54" t="s">
        <v>65</v>
      </c>
      <c r="B36" s="111" t="s">
        <v>66</v>
      </c>
      <c r="C36" s="111" t="s">
        <v>67</v>
      </c>
      <c r="D36" s="111" t="s">
        <v>68</v>
      </c>
      <c r="E36" s="107">
        <v>5000</v>
      </c>
      <c r="F36" s="107">
        <v>5000</v>
      </c>
      <c r="G36" s="107">
        <v>5000</v>
      </c>
      <c r="H36" s="55">
        <v>0</v>
      </c>
    </row>
    <row r="37" spans="1:8" ht="30" customHeight="1" x14ac:dyDescent="0.2">
      <c r="A37" s="54" t="s">
        <v>65</v>
      </c>
      <c r="B37" s="111" t="s">
        <v>66</v>
      </c>
      <c r="C37" s="111" t="s">
        <v>67</v>
      </c>
      <c r="D37" s="111" t="s">
        <v>64</v>
      </c>
      <c r="E37" s="55">
        <v>0</v>
      </c>
      <c r="F37" s="55">
        <v>0</v>
      </c>
      <c r="G37" s="55">
        <v>0</v>
      </c>
      <c r="H37" s="55" t="s">
        <v>0</v>
      </c>
    </row>
    <row r="38" spans="1:8" ht="30.75" customHeight="1" x14ac:dyDescent="0.2">
      <c r="A38" s="54" t="s">
        <v>69</v>
      </c>
      <c r="B38" s="111" t="s">
        <v>70</v>
      </c>
      <c r="C38" s="111" t="s">
        <v>71</v>
      </c>
      <c r="D38" s="111" t="s">
        <v>0</v>
      </c>
      <c r="E38" s="55" t="s">
        <v>0</v>
      </c>
      <c r="F38" s="55" t="s">
        <v>0</v>
      </c>
      <c r="G38" s="55" t="s">
        <v>0</v>
      </c>
      <c r="H38" s="55" t="s">
        <v>0</v>
      </c>
    </row>
    <row r="39" spans="1:8" ht="48" customHeight="1" x14ac:dyDescent="0.2">
      <c r="A39" s="54" t="s">
        <v>72</v>
      </c>
      <c r="B39" s="111" t="s">
        <v>73</v>
      </c>
      <c r="C39" s="111" t="s">
        <v>74</v>
      </c>
      <c r="D39" s="111" t="s">
        <v>0</v>
      </c>
      <c r="E39" s="55">
        <f>E41</f>
        <v>4423141</v>
      </c>
      <c r="F39" s="55">
        <f t="shared" ref="F39:G39" si="2">F41</f>
        <v>4171074</v>
      </c>
      <c r="G39" s="55">
        <f t="shared" si="2"/>
        <v>3890379</v>
      </c>
      <c r="H39" s="55">
        <v>0</v>
      </c>
    </row>
    <row r="40" spans="1:8" ht="15" customHeight="1" x14ac:dyDescent="0.2">
      <c r="A40" s="54" t="s">
        <v>30</v>
      </c>
      <c r="B40" s="111" t="s">
        <v>0</v>
      </c>
      <c r="C40" s="111" t="s">
        <v>0</v>
      </c>
      <c r="D40" s="111" t="s">
        <v>0</v>
      </c>
      <c r="E40" s="55" t="s">
        <v>0</v>
      </c>
      <c r="F40" s="55" t="s">
        <v>0</v>
      </c>
      <c r="G40" s="55" t="s">
        <v>0</v>
      </c>
      <c r="H40" s="55" t="s">
        <v>0</v>
      </c>
    </row>
    <row r="41" spans="1:8" ht="17.25" customHeight="1" x14ac:dyDescent="0.2">
      <c r="A41" s="54" t="s">
        <v>75</v>
      </c>
      <c r="B41" s="111" t="s">
        <v>76</v>
      </c>
      <c r="C41" s="111" t="s">
        <v>74</v>
      </c>
      <c r="D41" s="111" t="s">
        <v>77</v>
      </c>
      <c r="E41" s="107">
        <v>4423141</v>
      </c>
      <c r="F41" s="107">
        <v>4171074</v>
      </c>
      <c r="G41" s="107">
        <v>3890379</v>
      </c>
      <c r="H41" s="55" t="s">
        <v>0</v>
      </c>
    </row>
    <row r="42" spans="1:8" ht="17.25" customHeight="1" x14ac:dyDescent="0.2">
      <c r="A42" s="54" t="s">
        <v>78</v>
      </c>
      <c r="B42" s="111" t="s">
        <v>79</v>
      </c>
      <c r="C42" s="111" t="s">
        <v>74</v>
      </c>
      <c r="D42" s="111" t="s">
        <v>0</v>
      </c>
      <c r="E42" s="55" t="s">
        <v>0</v>
      </c>
      <c r="F42" s="55" t="s">
        <v>0</v>
      </c>
      <c r="G42" s="55" t="s">
        <v>0</v>
      </c>
      <c r="H42" s="55" t="s">
        <v>0</v>
      </c>
    </row>
    <row r="43" spans="1:8" ht="21" customHeight="1" x14ac:dyDescent="0.2">
      <c r="A43" s="54" t="s">
        <v>80</v>
      </c>
      <c r="B43" s="111" t="s">
        <v>81</v>
      </c>
      <c r="C43" s="111" t="s">
        <v>82</v>
      </c>
      <c r="D43" s="111" t="s">
        <v>0</v>
      </c>
      <c r="E43" s="55">
        <v>0</v>
      </c>
      <c r="F43" s="55">
        <v>0</v>
      </c>
      <c r="G43" s="55">
        <v>0</v>
      </c>
      <c r="H43" s="55">
        <v>0</v>
      </c>
    </row>
    <row r="44" spans="1:8" ht="15" customHeight="1" x14ac:dyDescent="0.2">
      <c r="A44" s="54" t="s">
        <v>30</v>
      </c>
      <c r="B44" s="111" t="s">
        <v>0</v>
      </c>
      <c r="C44" s="111" t="s">
        <v>0</v>
      </c>
      <c r="D44" s="111" t="s">
        <v>0</v>
      </c>
      <c r="E44" s="55" t="s">
        <v>0</v>
      </c>
      <c r="F44" s="55" t="s">
        <v>0</v>
      </c>
      <c r="G44" s="55" t="s">
        <v>0</v>
      </c>
      <c r="H44" s="55" t="s">
        <v>0</v>
      </c>
    </row>
    <row r="45" spans="1:8" ht="30.75" customHeight="1" x14ac:dyDescent="0.2">
      <c r="A45" s="54" t="s">
        <v>83</v>
      </c>
      <c r="B45" s="111" t="s">
        <v>84</v>
      </c>
      <c r="C45" s="111" t="s">
        <v>85</v>
      </c>
      <c r="D45" s="111" t="s">
        <v>0</v>
      </c>
      <c r="E45" s="55">
        <v>0</v>
      </c>
      <c r="F45" s="55">
        <v>0</v>
      </c>
      <c r="G45" s="55">
        <v>0</v>
      </c>
      <c r="H45" s="55">
        <v>0</v>
      </c>
    </row>
    <row r="46" spans="1:8" ht="30.75" customHeight="1" x14ac:dyDescent="0.2">
      <c r="A46" s="54" t="s">
        <v>86</v>
      </c>
      <c r="B46" s="111" t="s">
        <v>87</v>
      </c>
      <c r="C46" s="111" t="s">
        <v>88</v>
      </c>
      <c r="D46" s="111" t="s">
        <v>0</v>
      </c>
      <c r="E46" s="55" t="s">
        <v>0</v>
      </c>
      <c r="F46" s="55" t="s">
        <v>0</v>
      </c>
      <c r="G46" s="55" t="s">
        <v>0</v>
      </c>
      <c r="H46" s="55" t="s">
        <v>0</v>
      </c>
    </row>
    <row r="47" spans="1:8" ht="19.5" customHeight="1" x14ac:dyDescent="0.2">
      <c r="A47" s="54" t="s">
        <v>89</v>
      </c>
      <c r="B47" s="111" t="s">
        <v>90</v>
      </c>
      <c r="C47" s="111" t="s">
        <v>91</v>
      </c>
      <c r="D47" s="111" t="s">
        <v>0</v>
      </c>
      <c r="E47" s="55">
        <f>E49+E51</f>
        <v>47100</v>
      </c>
      <c r="F47" s="55">
        <f>F49+F51</f>
        <v>44500</v>
      </c>
      <c r="G47" s="55">
        <f t="shared" ref="G47" si="3">G49+G51</f>
        <v>41500</v>
      </c>
      <c r="H47" s="55">
        <v>0</v>
      </c>
    </row>
    <row r="48" spans="1:8" ht="15" customHeight="1" x14ac:dyDescent="0.2">
      <c r="A48" s="54" t="s">
        <v>92</v>
      </c>
      <c r="B48" s="111" t="s">
        <v>0</v>
      </c>
      <c r="C48" s="111" t="s">
        <v>0</v>
      </c>
      <c r="D48" s="111" t="s">
        <v>0</v>
      </c>
      <c r="E48" s="55" t="s">
        <v>0</v>
      </c>
      <c r="F48" s="55" t="s">
        <v>0</v>
      </c>
      <c r="G48" s="55" t="s">
        <v>0</v>
      </c>
      <c r="H48" s="55" t="s">
        <v>0</v>
      </c>
    </row>
    <row r="49" spans="1:10" ht="19.5" customHeight="1" x14ac:dyDescent="0.2">
      <c r="A49" s="54" t="s">
        <v>93</v>
      </c>
      <c r="B49" s="111" t="s">
        <v>94</v>
      </c>
      <c r="C49" s="111" t="s">
        <v>95</v>
      </c>
      <c r="D49" s="111" t="s">
        <v>96</v>
      </c>
      <c r="E49" s="107">
        <v>47100</v>
      </c>
      <c r="F49" s="107">
        <v>44500</v>
      </c>
      <c r="G49" s="107">
        <v>41500</v>
      </c>
      <c r="H49" s="55" t="s">
        <v>0</v>
      </c>
    </row>
    <row r="50" spans="1:10" ht="46.5" customHeight="1" x14ac:dyDescent="0.2">
      <c r="A50" s="54" t="s">
        <v>97</v>
      </c>
      <c r="B50" s="111" t="s">
        <v>98</v>
      </c>
      <c r="C50" s="111" t="s">
        <v>99</v>
      </c>
      <c r="D50" s="111" t="s">
        <v>96</v>
      </c>
      <c r="E50" s="55">
        <v>0</v>
      </c>
      <c r="F50" s="55">
        <v>0</v>
      </c>
      <c r="G50" s="55">
        <v>0</v>
      </c>
      <c r="H50" s="55">
        <v>0</v>
      </c>
    </row>
    <row r="51" spans="1:10" ht="32.25" customHeight="1" x14ac:dyDescent="0.2">
      <c r="A51" s="54" t="s">
        <v>100</v>
      </c>
      <c r="B51" s="111" t="s">
        <v>101</v>
      </c>
      <c r="C51" s="111" t="s">
        <v>102</v>
      </c>
      <c r="D51" s="111">
        <v>292</v>
      </c>
      <c r="E51" s="55"/>
      <c r="F51" s="55"/>
      <c r="G51" s="55"/>
      <c r="H51" s="55" t="s">
        <v>0</v>
      </c>
    </row>
    <row r="52" spans="1:10" ht="32.25" customHeight="1" x14ac:dyDescent="0.2">
      <c r="A52" s="54" t="s">
        <v>103</v>
      </c>
      <c r="B52" s="111" t="s">
        <v>104</v>
      </c>
      <c r="C52" s="111" t="s">
        <v>25</v>
      </c>
      <c r="D52" s="111" t="s">
        <v>0</v>
      </c>
      <c r="E52" s="55">
        <v>0</v>
      </c>
      <c r="F52" s="55">
        <v>0</v>
      </c>
      <c r="G52" s="55">
        <v>0</v>
      </c>
      <c r="H52" s="55">
        <v>0</v>
      </c>
    </row>
    <row r="53" spans="1:10" ht="15" customHeight="1" x14ac:dyDescent="0.2">
      <c r="A53" s="54" t="s">
        <v>92</v>
      </c>
      <c r="B53" s="111" t="s">
        <v>0</v>
      </c>
      <c r="C53" s="111" t="s">
        <v>0</v>
      </c>
      <c r="D53" s="111" t="s">
        <v>0</v>
      </c>
      <c r="E53" s="55" t="s">
        <v>0</v>
      </c>
      <c r="F53" s="55" t="s">
        <v>0</v>
      </c>
      <c r="G53" s="55" t="s">
        <v>0</v>
      </c>
      <c r="H53" s="55" t="s">
        <v>0</v>
      </c>
    </row>
    <row r="54" spans="1:10" ht="32.25" customHeight="1" x14ac:dyDescent="0.2">
      <c r="A54" s="54" t="s">
        <v>105</v>
      </c>
      <c r="B54" s="111" t="s">
        <v>106</v>
      </c>
      <c r="C54" s="111" t="s">
        <v>107</v>
      </c>
      <c r="D54" s="111" t="s">
        <v>0</v>
      </c>
      <c r="E54" s="55" t="s">
        <v>0</v>
      </c>
      <c r="F54" s="55" t="s">
        <v>0</v>
      </c>
      <c r="G54" s="55" t="s">
        <v>0</v>
      </c>
      <c r="H54" s="55" t="s">
        <v>0</v>
      </c>
    </row>
    <row r="55" spans="1:10" ht="32.25" customHeight="1" x14ac:dyDescent="0.2">
      <c r="A55" s="54" t="s">
        <v>108</v>
      </c>
      <c r="B55" s="111" t="s">
        <v>109</v>
      </c>
      <c r="C55" s="111" t="s">
        <v>25</v>
      </c>
      <c r="D55" s="111" t="s">
        <v>0</v>
      </c>
      <c r="E55" s="55">
        <v>0</v>
      </c>
      <c r="F55" s="55">
        <v>0</v>
      </c>
      <c r="G55" s="55">
        <v>0</v>
      </c>
      <c r="H55" s="55">
        <v>0</v>
      </c>
    </row>
    <row r="56" spans="1:10" ht="45.75" customHeight="1" x14ac:dyDescent="0.2">
      <c r="A56" s="54" t="s">
        <v>110</v>
      </c>
      <c r="B56" s="111" t="s">
        <v>111</v>
      </c>
      <c r="C56" s="111" t="s">
        <v>112</v>
      </c>
      <c r="D56" s="111" t="s">
        <v>0</v>
      </c>
      <c r="E56" s="55" t="s">
        <v>0</v>
      </c>
      <c r="F56" s="55" t="s">
        <v>0</v>
      </c>
      <c r="G56" s="55" t="s">
        <v>0</v>
      </c>
      <c r="H56" s="55" t="s">
        <v>0</v>
      </c>
    </row>
    <row r="57" spans="1:10" ht="18" customHeight="1" x14ac:dyDescent="0.2">
      <c r="A57" s="54" t="s">
        <v>113</v>
      </c>
      <c r="B57" s="111" t="s">
        <v>114</v>
      </c>
      <c r="C57" s="111" t="s">
        <v>25</v>
      </c>
      <c r="D57" s="111" t="s">
        <v>0</v>
      </c>
      <c r="E57" s="55">
        <f>E62+E73</f>
        <v>1823568.6400000001</v>
      </c>
      <c r="F57" s="55">
        <f t="shared" ref="F57:G57" si="4">F62+F73</f>
        <v>1462300</v>
      </c>
      <c r="G57" s="55">
        <f t="shared" si="4"/>
        <v>1402000</v>
      </c>
      <c r="H57" s="55">
        <v>0</v>
      </c>
      <c r="I57" s="56">
        <f>Table7!E6</f>
        <v>1823568.6400000001</v>
      </c>
      <c r="J57" s="56">
        <f>I57-E57</f>
        <v>0</v>
      </c>
    </row>
    <row r="58" spans="1:10" ht="15" customHeight="1" x14ac:dyDescent="0.2">
      <c r="A58" s="54" t="s">
        <v>30</v>
      </c>
      <c r="B58" s="111" t="s">
        <v>0</v>
      </c>
      <c r="C58" s="111" t="s">
        <v>0</v>
      </c>
      <c r="D58" s="111" t="s">
        <v>0</v>
      </c>
      <c r="E58" s="107"/>
      <c r="F58" s="107"/>
      <c r="G58" s="107"/>
      <c r="H58" s="55" t="s">
        <v>0</v>
      </c>
    </row>
    <row r="59" spans="1:10" ht="30" customHeight="1" x14ac:dyDescent="0.2">
      <c r="A59" s="54" t="s">
        <v>115</v>
      </c>
      <c r="B59" s="111" t="s">
        <v>116</v>
      </c>
      <c r="C59" s="111" t="s">
        <v>117</v>
      </c>
      <c r="D59" s="111" t="s">
        <v>0</v>
      </c>
      <c r="E59" s="55" t="s">
        <v>0</v>
      </c>
      <c r="F59" s="55" t="s">
        <v>0</v>
      </c>
      <c r="G59" s="55" t="s">
        <v>0</v>
      </c>
      <c r="H59" s="55" t="s">
        <v>0</v>
      </c>
    </row>
    <row r="60" spans="1:10" ht="30" customHeight="1" x14ac:dyDescent="0.2">
      <c r="A60" s="54" t="s">
        <v>363</v>
      </c>
      <c r="B60" s="111" t="s">
        <v>364</v>
      </c>
      <c r="C60" s="111" t="s">
        <v>365</v>
      </c>
      <c r="D60" s="111" t="s">
        <v>0</v>
      </c>
      <c r="E60" s="55" t="s">
        <v>0</v>
      </c>
      <c r="F60" s="55" t="s">
        <v>0</v>
      </c>
      <c r="G60" s="55" t="s">
        <v>0</v>
      </c>
      <c r="H60" s="55" t="s">
        <v>0</v>
      </c>
    </row>
    <row r="61" spans="1:10" ht="30" customHeight="1" x14ac:dyDescent="0.2">
      <c r="A61" s="54" t="s">
        <v>118</v>
      </c>
      <c r="B61" s="111" t="s">
        <v>119</v>
      </c>
      <c r="C61" s="111" t="s">
        <v>120</v>
      </c>
      <c r="D61" s="111" t="s">
        <v>0</v>
      </c>
      <c r="E61" s="55">
        <v>0</v>
      </c>
      <c r="F61" s="55" t="s">
        <v>0</v>
      </c>
      <c r="G61" s="55" t="s">
        <v>0</v>
      </c>
      <c r="H61" s="55" t="s">
        <v>0</v>
      </c>
    </row>
    <row r="62" spans="1:10" ht="24.75" customHeight="1" x14ac:dyDescent="0.2">
      <c r="A62" s="54" t="s">
        <v>121</v>
      </c>
      <c r="B62" s="111" t="s">
        <v>122</v>
      </c>
      <c r="C62" s="111" t="s">
        <v>123</v>
      </c>
      <c r="D62" s="111" t="s">
        <v>124</v>
      </c>
      <c r="E62" s="55">
        <f>E64+E65+E66+E67+E68+E71+E72+E69+E70</f>
        <v>1189502.9800000002</v>
      </c>
      <c r="F62" s="55">
        <f t="shared" ref="F62:G62" si="5">F64+F65+F66+F67+F68+F71+F72</f>
        <v>867595</v>
      </c>
      <c r="G62" s="55">
        <f t="shared" si="5"/>
        <v>847378</v>
      </c>
      <c r="H62" s="55">
        <v>0</v>
      </c>
    </row>
    <row r="63" spans="1:10" ht="15" customHeight="1" x14ac:dyDescent="0.2">
      <c r="A63" s="54" t="s">
        <v>92</v>
      </c>
      <c r="B63" s="111" t="s">
        <v>0</v>
      </c>
      <c r="C63" s="111" t="s">
        <v>0</v>
      </c>
      <c r="D63" s="111" t="s">
        <v>0</v>
      </c>
      <c r="E63" s="55" t="s">
        <v>0</v>
      </c>
      <c r="F63" s="55" t="s">
        <v>0</v>
      </c>
      <c r="G63" s="55" t="s">
        <v>0</v>
      </c>
      <c r="H63" s="55" t="s">
        <v>0</v>
      </c>
    </row>
    <row r="64" spans="1:10" ht="15" customHeight="1" x14ac:dyDescent="0.2">
      <c r="A64" s="54" t="s">
        <v>125</v>
      </c>
      <c r="B64" s="111" t="s">
        <v>0</v>
      </c>
      <c r="C64" s="111" t="s">
        <v>123</v>
      </c>
      <c r="D64" s="111" t="s">
        <v>126</v>
      </c>
      <c r="E64" s="107">
        <f>43200+2133.78+353.88-2133.78</f>
        <v>43553.88</v>
      </c>
      <c r="F64" s="107">
        <v>40829</v>
      </c>
      <c r="G64" s="107">
        <v>38001</v>
      </c>
      <c r="H64" s="55" t="s">
        <v>0</v>
      </c>
    </row>
    <row r="65" spans="1:8" ht="25.5" customHeight="1" x14ac:dyDescent="0.2">
      <c r="A65" s="54" t="s">
        <v>127</v>
      </c>
      <c r="B65" s="111" t="s">
        <v>0</v>
      </c>
      <c r="C65" s="111" t="s">
        <v>123</v>
      </c>
      <c r="D65" s="111" t="s">
        <v>128</v>
      </c>
      <c r="E65" s="107">
        <f>25380+17759.22-2608.98-15150.24</f>
        <v>25380</v>
      </c>
      <c r="F65" s="107">
        <v>23995</v>
      </c>
      <c r="G65" s="107">
        <v>22378</v>
      </c>
      <c r="H65" s="55">
        <v>0</v>
      </c>
    </row>
    <row r="66" spans="1:8" ht="25.5" customHeight="1" x14ac:dyDescent="0.2">
      <c r="A66" s="54" t="s">
        <v>129</v>
      </c>
      <c r="B66" s="111" t="s">
        <v>0</v>
      </c>
      <c r="C66" s="111" t="s">
        <v>123</v>
      </c>
      <c r="D66" s="111" t="s">
        <v>130</v>
      </c>
      <c r="E66" s="142">
        <f>465569.46-7669.46</f>
        <v>457900</v>
      </c>
      <c r="F66" s="107">
        <v>433432</v>
      </c>
      <c r="G66" s="107">
        <v>428105</v>
      </c>
      <c r="H66" s="55">
        <v>0</v>
      </c>
    </row>
    <row r="67" spans="1:8" ht="25.5" customHeight="1" x14ac:dyDescent="0.2">
      <c r="A67" s="54" t="s">
        <v>131</v>
      </c>
      <c r="B67" s="111" t="s">
        <v>0</v>
      </c>
      <c r="C67" s="111" t="s">
        <v>123</v>
      </c>
      <c r="D67" s="111" t="s">
        <v>68</v>
      </c>
      <c r="E67" s="142">
        <v>307600</v>
      </c>
      <c r="F67" s="107">
        <v>232574</v>
      </c>
      <c r="G67" s="107">
        <v>223602</v>
      </c>
      <c r="H67" s="55">
        <v>0</v>
      </c>
    </row>
    <row r="68" spans="1:8" ht="25.5" customHeight="1" x14ac:dyDescent="0.2">
      <c r="A68" s="105" t="s">
        <v>132</v>
      </c>
      <c r="B68" s="106" t="s">
        <v>0</v>
      </c>
      <c r="C68" s="106" t="s">
        <v>123</v>
      </c>
      <c r="D68" s="106" t="s">
        <v>370</v>
      </c>
      <c r="E68" s="142">
        <f>94033.22+7619.46</f>
        <v>101652.68000000001</v>
      </c>
      <c r="F68" s="107">
        <v>37000</v>
      </c>
      <c r="G68" s="107">
        <v>37000</v>
      </c>
      <c r="H68" s="107">
        <v>0</v>
      </c>
    </row>
    <row r="69" spans="1:8" ht="32.25" customHeight="1" x14ac:dyDescent="0.25">
      <c r="A69" s="196" t="s">
        <v>394</v>
      </c>
      <c r="B69" s="106"/>
      <c r="C69" s="106">
        <v>244</v>
      </c>
      <c r="D69" s="106">
        <v>341</v>
      </c>
      <c r="E69" s="142">
        <v>2133.7800000000002</v>
      </c>
      <c r="F69" s="107"/>
      <c r="G69" s="107"/>
      <c r="H69" s="107"/>
    </row>
    <row r="70" spans="1:8" ht="25.5" customHeight="1" x14ac:dyDescent="0.2">
      <c r="A70" s="123" t="s">
        <v>224</v>
      </c>
      <c r="B70" s="106"/>
      <c r="C70" s="106">
        <v>244</v>
      </c>
      <c r="D70" s="106">
        <v>344</v>
      </c>
      <c r="E70" s="142">
        <v>30000</v>
      </c>
      <c r="F70" s="107"/>
      <c r="G70" s="107"/>
      <c r="H70" s="107"/>
    </row>
    <row r="71" spans="1:8" ht="31.5" customHeight="1" x14ac:dyDescent="0.2">
      <c r="A71" s="54" t="s">
        <v>133</v>
      </c>
      <c r="B71" s="111" t="s">
        <v>0</v>
      </c>
      <c r="C71" s="111" t="s">
        <v>123</v>
      </c>
      <c r="D71" s="111" t="s">
        <v>134</v>
      </c>
      <c r="E71" s="216">
        <f>118000-5399.54+20000+4443.37+55248.81+8990</f>
        <v>201282.64</v>
      </c>
      <c r="F71" s="107">
        <v>79765</v>
      </c>
      <c r="G71" s="107">
        <v>78292</v>
      </c>
      <c r="H71" s="55">
        <v>0</v>
      </c>
    </row>
    <row r="72" spans="1:8" ht="31.5" customHeight="1" x14ac:dyDescent="0.2">
      <c r="A72" s="54" t="s">
        <v>222</v>
      </c>
      <c r="B72" s="111" t="s">
        <v>0</v>
      </c>
      <c r="C72" s="111" t="s">
        <v>123</v>
      </c>
      <c r="D72" s="111" t="s">
        <v>296</v>
      </c>
      <c r="E72" s="107">
        <v>20000</v>
      </c>
      <c r="F72" s="107">
        <v>20000</v>
      </c>
      <c r="G72" s="107">
        <v>20000</v>
      </c>
      <c r="H72" s="55">
        <v>0</v>
      </c>
    </row>
    <row r="73" spans="1:8" ht="17.25" customHeight="1" x14ac:dyDescent="0.2">
      <c r="A73" s="105" t="s">
        <v>384</v>
      </c>
      <c r="B73" s="106" t="s">
        <v>136</v>
      </c>
      <c r="C73" s="106" t="s">
        <v>385</v>
      </c>
      <c r="D73" s="106" t="s">
        <v>0</v>
      </c>
      <c r="E73" s="107">
        <f>E75</f>
        <v>634065.66</v>
      </c>
      <c r="F73" s="107">
        <v>594705</v>
      </c>
      <c r="G73" s="107">
        <v>554622</v>
      </c>
      <c r="H73" s="55">
        <v>0</v>
      </c>
    </row>
    <row r="74" spans="1:8" ht="15" customHeight="1" x14ac:dyDescent="0.2">
      <c r="A74" s="54" t="s">
        <v>30</v>
      </c>
      <c r="B74" s="111" t="s">
        <v>0</v>
      </c>
      <c r="C74" s="111" t="s">
        <v>0</v>
      </c>
      <c r="D74" s="111" t="s">
        <v>0</v>
      </c>
      <c r="E74" s="55" t="s">
        <v>0</v>
      </c>
      <c r="F74" s="55" t="s">
        <v>0</v>
      </c>
      <c r="G74" s="55" t="s">
        <v>0</v>
      </c>
      <c r="H74" s="55" t="s">
        <v>0</v>
      </c>
    </row>
    <row r="75" spans="1:8" ht="19.5" customHeight="1" x14ac:dyDescent="0.2">
      <c r="A75" s="105" t="s">
        <v>127</v>
      </c>
      <c r="B75" s="106" t="s">
        <v>0</v>
      </c>
      <c r="C75" s="106" t="s">
        <v>385</v>
      </c>
      <c r="D75" s="106" t="s">
        <v>128</v>
      </c>
      <c r="E75" s="107">
        <f>629020+87439.59+5045.66-87439.59</f>
        <v>634065.66</v>
      </c>
      <c r="F75" s="107">
        <v>594705</v>
      </c>
      <c r="G75" s="107">
        <v>554622</v>
      </c>
      <c r="H75" s="107" t="s">
        <v>0</v>
      </c>
    </row>
    <row r="76" spans="1:8" ht="33.75" customHeight="1" x14ac:dyDescent="0.2">
      <c r="A76" s="105" t="s">
        <v>135</v>
      </c>
      <c r="B76" s="106" t="s">
        <v>389</v>
      </c>
      <c r="C76" s="106" t="s">
        <v>137</v>
      </c>
      <c r="D76" s="106" t="s">
        <v>0</v>
      </c>
      <c r="E76" s="107">
        <v>0</v>
      </c>
      <c r="F76" s="107">
        <v>0</v>
      </c>
      <c r="G76" s="107">
        <v>0</v>
      </c>
      <c r="H76" s="107">
        <v>0</v>
      </c>
    </row>
    <row r="77" spans="1:8" ht="15" customHeight="1" x14ac:dyDescent="0.2">
      <c r="A77" s="105" t="s">
        <v>30</v>
      </c>
      <c r="B77" s="106" t="s">
        <v>0</v>
      </c>
      <c r="C77" s="106" t="s">
        <v>0</v>
      </c>
      <c r="D77" s="106" t="s">
        <v>0</v>
      </c>
      <c r="E77" s="107" t="s">
        <v>0</v>
      </c>
      <c r="F77" s="107" t="s">
        <v>0</v>
      </c>
      <c r="G77" s="107" t="s">
        <v>0</v>
      </c>
      <c r="H77" s="107" t="s">
        <v>0</v>
      </c>
    </row>
    <row r="78" spans="1:8" ht="32.25" customHeight="1" x14ac:dyDescent="0.2">
      <c r="A78" s="105" t="s">
        <v>138</v>
      </c>
      <c r="B78" s="106" t="s">
        <v>390</v>
      </c>
      <c r="C78" s="106" t="s">
        <v>139</v>
      </c>
      <c r="D78" s="106" t="s">
        <v>0</v>
      </c>
      <c r="E78" s="107" t="s">
        <v>0</v>
      </c>
      <c r="F78" s="107" t="s">
        <v>0</v>
      </c>
      <c r="G78" s="107" t="s">
        <v>0</v>
      </c>
      <c r="H78" s="107" t="s">
        <v>0</v>
      </c>
    </row>
    <row r="79" spans="1:8" ht="15" customHeight="1" x14ac:dyDescent="0.2">
      <c r="A79" s="105" t="s">
        <v>140</v>
      </c>
      <c r="B79" s="106" t="s">
        <v>391</v>
      </c>
      <c r="C79" s="106" t="s">
        <v>141</v>
      </c>
      <c r="D79" s="106" t="s">
        <v>0</v>
      </c>
      <c r="E79" s="107" t="s">
        <v>0</v>
      </c>
      <c r="F79" s="107" t="s">
        <v>0</v>
      </c>
      <c r="G79" s="107" t="s">
        <v>0</v>
      </c>
      <c r="H79" s="107" t="s">
        <v>0</v>
      </c>
    </row>
    <row r="80" spans="1:8" ht="15" customHeight="1" x14ac:dyDescent="0.2">
      <c r="A80" s="105" t="s">
        <v>142</v>
      </c>
      <c r="B80" s="106" t="s">
        <v>143</v>
      </c>
      <c r="C80" s="106" t="s">
        <v>144</v>
      </c>
      <c r="D80" s="106" t="s">
        <v>0</v>
      </c>
      <c r="E80" s="107">
        <v>0</v>
      </c>
      <c r="F80" s="107">
        <v>0</v>
      </c>
      <c r="G80" s="107">
        <v>0</v>
      </c>
      <c r="H80" s="107" t="s">
        <v>0</v>
      </c>
    </row>
    <row r="81" spans="1:8" ht="15" customHeight="1" x14ac:dyDescent="0.2">
      <c r="A81" s="105" t="s">
        <v>30</v>
      </c>
      <c r="B81" s="106" t="s">
        <v>0</v>
      </c>
      <c r="C81" s="106" t="s">
        <v>0</v>
      </c>
      <c r="D81" s="106" t="s">
        <v>0</v>
      </c>
      <c r="E81" s="107" t="s">
        <v>0</v>
      </c>
      <c r="F81" s="107" t="s">
        <v>0</v>
      </c>
      <c r="G81" s="107" t="s">
        <v>0</v>
      </c>
      <c r="H81" s="107" t="s">
        <v>0</v>
      </c>
    </row>
    <row r="82" spans="1:8" ht="15" customHeight="1" x14ac:dyDescent="0.2">
      <c r="A82" s="105" t="s">
        <v>145</v>
      </c>
      <c r="B82" s="106" t="s">
        <v>146</v>
      </c>
      <c r="C82" s="106" t="s">
        <v>0</v>
      </c>
      <c r="D82" s="106" t="s">
        <v>0</v>
      </c>
      <c r="E82" s="107" t="s">
        <v>0</v>
      </c>
      <c r="F82" s="107" t="s">
        <v>0</v>
      </c>
      <c r="G82" s="107" t="s">
        <v>0</v>
      </c>
      <c r="H82" s="107" t="s">
        <v>0</v>
      </c>
    </row>
    <row r="83" spans="1:8" ht="15" customHeight="1" x14ac:dyDescent="0.2">
      <c r="A83" s="105" t="s">
        <v>147</v>
      </c>
      <c r="B83" s="106" t="s">
        <v>148</v>
      </c>
      <c r="C83" s="106" t="s">
        <v>0</v>
      </c>
      <c r="D83" s="106" t="s">
        <v>0</v>
      </c>
      <c r="E83" s="107" t="s">
        <v>0</v>
      </c>
      <c r="F83" s="107" t="s">
        <v>0</v>
      </c>
      <c r="G83" s="107" t="s">
        <v>0</v>
      </c>
      <c r="H83" s="107" t="s">
        <v>0</v>
      </c>
    </row>
    <row r="84" spans="1:8" ht="15" customHeight="1" x14ac:dyDescent="0.2">
      <c r="A84" s="105" t="s">
        <v>149</v>
      </c>
      <c r="B84" s="106" t="s">
        <v>150</v>
      </c>
      <c r="C84" s="106" t="s">
        <v>0</v>
      </c>
      <c r="D84" s="106" t="s">
        <v>0</v>
      </c>
      <c r="E84" s="107" t="s">
        <v>0</v>
      </c>
      <c r="F84" s="107" t="s">
        <v>0</v>
      </c>
      <c r="G84" s="107" t="s">
        <v>0</v>
      </c>
      <c r="H84" s="107" t="s">
        <v>0</v>
      </c>
    </row>
    <row r="85" spans="1:8" ht="15" customHeight="1" x14ac:dyDescent="0.2">
      <c r="A85" s="105" t="s">
        <v>151</v>
      </c>
      <c r="B85" s="106" t="s">
        <v>152</v>
      </c>
      <c r="C85" s="106" t="s">
        <v>25</v>
      </c>
      <c r="D85" s="106" t="s">
        <v>0</v>
      </c>
      <c r="E85" s="107">
        <v>0</v>
      </c>
      <c r="F85" s="107">
        <v>0</v>
      </c>
      <c r="G85" s="107">
        <v>0</v>
      </c>
      <c r="H85" s="107" t="s">
        <v>0</v>
      </c>
    </row>
    <row r="86" spans="1:8" ht="15" customHeight="1" x14ac:dyDescent="0.2">
      <c r="A86" s="105" t="s">
        <v>92</v>
      </c>
      <c r="B86" s="106" t="s">
        <v>0</v>
      </c>
      <c r="C86" s="106" t="s">
        <v>0</v>
      </c>
      <c r="D86" s="106" t="s">
        <v>0</v>
      </c>
      <c r="E86" s="107" t="s">
        <v>0</v>
      </c>
      <c r="F86" s="107" t="s">
        <v>0</v>
      </c>
      <c r="G86" s="107" t="s">
        <v>0</v>
      </c>
      <c r="H86" s="107" t="s">
        <v>0</v>
      </c>
    </row>
    <row r="87" spans="1:8" ht="15" customHeight="1" x14ac:dyDescent="0.2">
      <c r="A87" s="105" t="s">
        <v>153</v>
      </c>
      <c r="B87" s="106" t="s">
        <v>154</v>
      </c>
      <c r="C87" s="106" t="s">
        <v>155</v>
      </c>
      <c r="D87" s="106" t="s">
        <v>0</v>
      </c>
      <c r="E87" s="107" t="s">
        <v>0</v>
      </c>
      <c r="F87" s="107" t="s">
        <v>0</v>
      </c>
      <c r="G87" s="107" t="s">
        <v>0</v>
      </c>
      <c r="H87" s="107" t="s">
        <v>0</v>
      </c>
    </row>
  </sheetData>
  <mergeCells count="6">
    <mergeCell ref="A2:H2"/>
    <mergeCell ref="A4:A5"/>
    <mergeCell ref="B4:B5"/>
    <mergeCell ref="C4:C5"/>
    <mergeCell ref="D4:D5"/>
    <mergeCell ref="E4:H4"/>
  </mergeCells>
  <pageMargins left="0.39370078740157483" right="0.39370078740157483" top="0.47244094488188981" bottom="0.27559055118110237" header="0.15748031496062992" footer="0.11811023622047245"/>
  <pageSetup paperSize="9" scale="65" fitToHeight="2" orientation="portrait" r:id="rId1"/>
  <headerFooter>
    <oddFooter>&amp;C&amp;P</oddFooter>
  </headerFooter>
  <rowBreaks count="1" manualBreakCount="1">
    <brk id="4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BreakPreview" topLeftCell="A13" zoomScale="80" zoomScaleNormal="80" zoomScaleSheetLayoutView="80" workbookViewId="0">
      <selection activeCell="E57" sqref="E57:F57"/>
    </sheetView>
  </sheetViews>
  <sheetFormatPr defaultRowHeight="12.75" x14ac:dyDescent="0.2"/>
  <cols>
    <col min="1" max="1" width="14.1640625" style="116" customWidth="1"/>
    <col min="2" max="2" width="86.33203125" style="116" customWidth="1"/>
    <col min="3" max="3" width="12.1640625" style="116" customWidth="1"/>
    <col min="4" max="4" width="8.5" style="116" customWidth="1"/>
    <col min="5" max="5" width="17.33203125" style="117" customWidth="1"/>
    <col min="6" max="6" width="17.1640625" style="117" customWidth="1"/>
    <col min="7" max="7" width="18.5" style="117" customWidth="1"/>
    <col min="8" max="8" width="14.33203125" style="117" customWidth="1"/>
    <col min="9" max="16384" width="9.33203125" style="116"/>
  </cols>
  <sheetData>
    <row r="1" spans="1:8" x14ac:dyDescent="0.2">
      <c r="A1" s="115" t="s">
        <v>0</v>
      </c>
    </row>
    <row r="2" spans="1:8" ht="27.4" customHeight="1" x14ac:dyDescent="0.2">
      <c r="A2" s="242" t="s">
        <v>156</v>
      </c>
      <c r="B2" s="242"/>
      <c r="C2" s="242"/>
      <c r="D2" s="242"/>
      <c r="E2" s="242"/>
      <c r="F2" s="242"/>
      <c r="G2" s="242"/>
      <c r="H2" s="242"/>
    </row>
    <row r="3" spans="1:8" ht="18" customHeight="1" x14ac:dyDescent="0.2">
      <c r="A3" s="118" t="s">
        <v>0</v>
      </c>
      <c r="B3" s="118" t="s">
        <v>0</v>
      </c>
      <c r="C3" s="118" t="s">
        <v>0</v>
      </c>
      <c r="D3" s="118" t="s">
        <v>0</v>
      </c>
      <c r="E3" s="119" t="s">
        <v>0</v>
      </c>
      <c r="F3" s="119" t="s">
        <v>0</v>
      </c>
      <c r="G3" s="119" t="s">
        <v>0</v>
      </c>
      <c r="H3" s="119" t="s">
        <v>0</v>
      </c>
    </row>
    <row r="4" spans="1:8" ht="69.400000000000006" customHeight="1" x14ac:dyDescent="0.2">
      <c r="A4" s="243" t="s">
        <v>367</v>
      </c>
      <c r="B4" s="243" t="s">
        <v>8</v>
      </c>
      <c r="C4" s="243" t="s">
        <v>9</v>
      </c>
      <c r="D4" s="243" t="s">
        <v>368</v>
      </c>
      <c r="E4" s="244" t="s">
        <v>369</v>
      </c>
      <c r="F4" s="244"/>
      <c r="G4" s="244"/>
      <c r="H4" s="244"/>
    </row>
    <row r="5" spans="1:8" ht="72" customHeight="1" x14ac:dyDescent="0.2">
      <c r="A5" s="243" t="s">
        <v>0</v>
      </c>
      <c r="B5" s="243" t="s">
        <v>0</v>
      </c>
      <c r="C5" s="243" t="s">
        <v>0</v>
      </c>
      <c r="D5" s="243" t="s">
        <v>0</v>
      </c>
      <c r="E5" s="121" t="s">
        <v>377</v>
      </c>
      <c r="F5" s="121" t="s">
        <v>378</v>
      </c>
      <c r="G5" s="121" t="s">
        <v>379</v>
      </c>
      <c r="H5" s="121" t="s">
        <v>13</v>
      </c>
    </row>
    <row r="6" spans="1:8" ht="40.5" customHeight="1" x14ac:dyDescent="0.2">
      <c r="A6" s="122" t="s">
        <v>300</v>
      </c>
      <c r="B6" s="123" t="s">
        <v>157</v>
      </c>
      <c r="C6" s="110" t="s">
        <v>301</v>
      </c>
      <c r="D6" s="110" t="s">
        <v>0</v>
      </c>
      <c r="E6" s="124">
        <f>E17+E23</f>
        <v>1823568.6400000001</v>
      </c>
      <c r="F6" s="124">
        <f t="shared" ref="F6:G6" si="0">F17</f>
        <v>1462300</v>
      </c>
      <c r="G6" s="124">
        <f t="shared" si="0"/>
        <v>1402000</v>
      </c>
      <c r="H6" s="124">
        <v>0</v>
      </c>
    </row>
    <row r="7" spans="1:8" ht="15" customHeight="1" x14ac:dyDescent="0.2">
      <c r="A7" s="122" t="s">
        <v>0</v>
      </c>
      <c r="B7" s="123" t="s">
        <v>30</v>
      </c>
      <c r="C7" s="110" t="s">
        <v>0</v>
      </c>
      <c r="D7" s="110" t="s">
        <v>0</v>
      </c>
      <c r="E7" s="125"/>
      <c r="F7" s="125"/>
      <c r="G7" s="125"/>
      <c r="H7" s="126" t="s">
        <v>0</v>
      </c>
    </row>
    <row r="8" spans="1:8" ht="97.5" customHeight="1" x14ac:dyDescent="0.2">
      <c r="A8" s="122" t="s">
        <v>302</v>
      </c>
      <c r="B8" s="123" t="s">
        <v>158</v>
      </c>
      <c r="C8" s="110" t="s">
        <v>303</v>
      </c>
      <c r="D8" s="127" t="s">
        <v>0</v>
      </c>
      <c r="E8" s="128">
        <v>0</v>
      </c>
      <c r="F8" s="128">
        <v>0</v>
      </c>
      <c r="G8" s="128">
        <v>0</v>
      </c>
      <c r="H8" s="128">
        <v>0</v>
      </c>
    </row>
    <row r="9" spans="1:8" ht="51" customHeight="1" x14ac:dyDescent="0.2">
      <c r="A9" s="122" t="s">
        <v>304</v>
      </c>
      <c r="B9" s="123" t="s">
        <v>159</v>
      </c>
      <c r="C9" s="110" t="s">
        <v>305</v>
      </c>
      <c r="D9" s="127" t="s">
        <v>0</v>
      </c>
      <c r="E9" s="128">
        <v>0</v>
      </c>
      <c r="F9" s="128">
        <v>0</v>
      </c>
      <c r="G9" s="128">
        <v>0</v>
      </c>
      <c r="H9" s="128">
        <v>0</v>
      </c>
    </row>
    <row r="10" spans="1:8" ht="50.25" customHeight="1" x14ac:dyDescent="0.2">
      <c r="A10" s="122" t="s">
        <v>306</v>
      </c>
      <c r="B10" s="123" t="s">
        <v>160</v>
      </c>
      <c r="C10" s="110" t="s">
        <v>307</v>
      </c>
      <c r="D10" s="127" t="s">
        <v>0</v>
      </c>
      <c r="E10" s="128">
        <v>0</v>
      </c>
      <c r="F10" s="128">
        <v>0</v>
      </c>
      <c r="G10" s="128">
        <v>0</v>
      </c>
      <c r="H10" s="128">
        <v>0</v>
      </c>
    </row>
    <row r="11" spans="1:8" ht="15" customHeight="1" x14ac:dyDescent="0.2">
      <c r="A11" s="122" t="s">
        <v>0</v>
      </c>
      <c r="B11" s="123" t="s">
        <v>30</v>
      </c>
      <c r="C11" s="110" t="s">
        <v>0</v>
      </c>
      <c r="D11" s="127" t="s">
        <v>0</v>
      </c>
      <c r="E11" s="128" t="s">
        <v>0</v>
      </c>
      <c r="F11" s="128" t="s">
        <v>0</v>
      </c>
      <c r="G11" s="128" t="s">
        <v>0</v>
      </c>
      <c r="H11" s="128" t="s">
        <v>0</v>
      </c>
    </row>
    <row r="12" spans="1:8" ht="21" customHeight="1" x14ac:dyDescent="0.2">
      <c r="A12" s="122" t="s">
        <v>308</v>
      </c>
      <c r="B12" s="123" t="s">
        <v>163</v>
      </c>
      <c r="C12" s="110" t="s">
        <v>309</v>
      </c>
      <c r="D12" s="127" t="s">
        <v>0</v>
      </c>
      <c r="E12" s="128">
        <v>0</v>
      </c>
      <c r="F12" s="128">
        <v>0</v>
      </c>
      <c r="G12" s="128">
        <v>0</v>
      </c>
      <c r="H12" s="128">
        <v>0</v>
      </c>
    </row>
    <row r="13" spans="1:8" ht="15" customHeight="1" x14ac:dyDescent="0.2">
      <c r="A13" s="122" t="s">
        <v>340</v>
      </c>
      <c r="B13" s="123" t="s">
        <v>297</v>
      </c>
      <c r="C13" s="110" t="s">
        <v>341</v>
      </c>
      <c r="D13" s="127" t="s">
        <v>0</v>
      </c>
      <c r="E13" s="128">
        <v>0</v>
      </c>
      <c r="F13" s="128">
        <v>0</v>
      </c>
      <c r="G13" s="128">
        <v>0</v>
      </c>
      <c r="H13" s="128">
        <v>0</v>
      </c>
    </row>
    <row r="14" spans="1:8" ht="15" customHeight="1" x14ac:dyDescent="0.2">
      <c r="A14" s="122" t="s">
        <v>340</v>
      </c>
      <c r="B14" s="123" t="s">
        <v>297</v>
      </c>
      <c r="C14" s="110" t="s">
        <v>341</v>
      </c>
      <c r="D14" s="127" t="s">
        <v>0</v>
      </c>
      <c r="E14" s="128">
        <v>0</v>
      </c>
      <c r="F14" s="128">
        <v>0</v>
      </c>
      <c r="G14" s="128">
        <v>0</v>
      </c>
      <c r="H14" s="128">
        <v>0</v>
      </c>
    </row>
    <row r="15" spans="1:8" ht="15" customHeight="1" x14ac:dyDescent="0.2">
      <c r="A15" s="122" t="s">
        <v>340</v>
      </c>
      <c r="B15" s="123" t="s">
        <v>297</v>
      </c>
      <c r="C15" s="110" t="s">
        <v>341</v>
      </c>
      <c r="D15" s="127" t="s">
        <v>0</v>
      </c>
      <c r="E15" s="128">
        <v>0</v>
      </c>
      <c r="F15" s="128">
        <v>0</v>
      </c>
      <c r="G15" s="128">
        <v>0</v>
      </c>
      <c r="H15" s="128">
        <v>0</v>
      </c>
    </row>
    <row r="16" spans="1:8" ht="21" customHeight="1" x14ac:dyDescent="0.2">
      <c r="A16" s="122" t="s">
        <v>310</v>
      </c>
      <c r="B16" s="123" t="s">
        <v>164</v>
      </c>
      <c r="C16" s="110" t="s">
        <v>311</v>
      </c>
      <c r="D16" s="127" t="s">
        <v>0</v>
      </c>
      <c r="E16" s="128">
        <v>0</v>
      </c>
      <c r="F16" s="128">
        <v>0</v>
      </c>
      <c r="G16" s="128">
        <v>0</v>
      </c>
      <c r="H16" s="128">
        <v>0</v>
      </c>
    </row>
    <row r="17" spans="1:8" ht="46.5" customHeight="1" x14ac:dyDescent="0.2">
      <c r="A17" s="122" t="s">
        <v>312</v>
      </c>
      <c r="B17" s="123" t="s">
        <v>161</v>
      </c>
      <c r="C17" s="110" t="s">
        <v>313</v>
      </c>
      <c r="D17" s="127" t="s">
        <v>0</v>
      </c>
      <c r="E17" s="128">
        <f>E19+E34</f>
        <v>1814578.6400000001</v>
      </c>
      <c r="F17" s="128">
        <f t="shared" ref="F17:G17" si="1">F19+F34</f>
        <v>1462300</v>
      </c>
      <c r="G17" s="128">
        <f t="shared" si="1"/>
        <v>1402000</v>
      </c>
      <c r="H17" s="128">
        <v>0</v>
      </c>
    </row>
    <row r="18" spans="1:8" ht="15" customHeight="1" x14ac:dyDescent="0.2">
      <c r="A18" s="122" t="s">
        <v>0</v>
      </c>
      <c r="B18" s="123" t="s">
        <v>30</v>
      </c>
      <c r="C18" s="110" t="s">
        <v>0</v>
      </c>
      <c r="D18" s="127" t="s">
        <v>0</v>
      </c>
      <c r="E18" s="128" t="s">
        <v>0</v>
      </c>
      <c r="F18" s="128" t="s">
        <v>0</v>
      </c>
      <c r="G18" s="128" t="s">
        <v>0</v>
      </c>
      <c r="H18" s="128" t="s">
        <v>0</v>
      </c>
    </row>
    <row r="19" spans="1:8" ht="30.75" customHeight="1" x14ac:dyDescent="0.2">
      <c r="A19" s="122" t="s">
        <v>314</v>
      </c>
      <c r="B19" s="123" t="s">
        <v>162</v>
      </c>
      <c r="C19" s="110" t="s">
        <v>315</v>
      </c>
      <c r="D19" s="127" t="s">
        <v>0</v>
      </c>
      <c r="E19" s="134">
        <f>E21</f>
        <v>1058045.4200000002</v>
      </c>
      <c r="F19" s="134">
        <f t="shared" ref="F19:G19" si="2">F21</f>
        <v>887300</v>
      </c>
      <c r="G19" s="134">
        <f t="shared" si="2"/>
        <v>827000</v>
      </c>
      <c r="H19" s="128">
        <v>0</v>
      </c>
    </row>
    <row r="20" spans="1:8" ht="15" customHeight="1" x14ac:dyDescent="0.2">
      <c r="A20" s="122" t="s">
        <v>0</v>
      </c>
      <c r="B20" s="123" t="s">
        <v>30</v>
      </c>
      <c r="C20" s="110" t="s">
        <v>0</v>
      </c>
      <c r="D20" s="127" t="s">
        <v>0</v>
      </c>
      <c r="E20" s="128" t="s">
        <v>0</v>
      </c>
      <c r="F20" s="128" t="s">
        <v>0</v>
      </c>
      <c r="G20" s="128" t="s">
        <v>0</v>
      </c>
      <c r="H20" s="128" t="s">
        <v>0</v>
      </c>
    </row>
    <row r="21" spans="1:8" ht="23.25" customHeight="1" x14ac:dyDescent="0.2">
      <c r="A21" s="122" t="s">
        <v>316</v>
      </c>
      <c r="B21" s="123" t="s">
        <v>163</v>
      </c>
      <c r="C21" s="110" t="s">
        <v>317</v>
      </c>
      <c r="D21" s="127" t="s">
        <v>0</v>
      </c>
      <c r="E21" s="129">
        <f>938600+115002.05+4443.37</f>
        <v>1058045.4200000002</v>
      </c>
      <c r="F21" s="129">
        <v>887300</v>
      </c>
      <c r="G21" s="129">
        <v>827000</v>
      </c>
      <c r="H21" s="128">
        <v>0</v>
      </c>
    </row>
    <row r="22" spans="1:8" ht="23.25" customHeight="1" x14ac:dyDescent="0.2">
      <c r="A22" s="122" t="s">
        <v>318</v>
      </c>
      <c r="B22" s="123" t="s">
        <v>164</v>
      </c>
      <c r="C22" s="110" t="s">
        <v>319</v>
      </c>
      <c r="D22" s="127" t="s">
        <v>0</v>
      </c>
      <c r="E22" s="128">
        <v>0</v>
      </c>
      <c r="F22" s="128">
        <v>0</v>
      </c>
      <c r="G22" s="128">
        <v>0</v>
      </c>
      <c r="H22" s="128">
        <v>0</v>
      </c>
    </row>
    <row r="23" spans="1:8" ht="34.5" customHeight="1" x14ac:dyDescent="0.2">
      <c r="A23" s="122" t="s">
        <v>320</v>
      </c>
      <c r="B23" s="123" t="s">
        <v>165</v>
      </c>
      <c r="C23" s="110" t="s">
        <v>321</v>
      </c>
      <c r="D23" s="127" t="s">
        <v>0</v>
      </c>
      <c r="E23" s="217">
        <f>E25</f>
        <v>8990</v>
      </c>
      <c r="F23" s="128">
        <v>0</v>
      </c>
      <c r="G23" s="128">
        <v>0</v>
      </c>
      <c r="H23" s="128">
        <v>0</v>
      </c>
    </row>
    <row r="24" spans="1:8" ht="15" customHeight="1" x14ac:dyDescent="0.2">
      <c r="A24" s="122" t="s">
        <v>0</v>
      </c>
      <c r="B24" s="123" t="s">
        <v>30</v>
      </c>
      <c r="C24" s="110" t="s">
        <v>0</v>
      </c>
      <c r="D24" s="127" t="s">
        <v>0</v>
      </c>
      <c r="E24" s="128" t="s">
        <v>0</v>
      </c>
      <c r="F24" s="128" t="s">
        <v>0</v>
      </c>
      <c r="G24" s="128" t="s">
        <v>0</v>
      </c>
      <c r="H24" s="128" t="s">
        <v>0</v>
      </c>
    </row>
    <row r="25" spans="1:8" ht="19.5" customHeight="1" x14ac:dyDescent="0.2">
      <c r="A25" s="122" t="s">
        <v>322</v>
      </c>
      <c r="B25" s="123" t="s">
        <v>163</v>
      </c>
      <c r="C25" s="110" t="s">
        <v>323</v>
      </c>
      <c r="D25" s="127" t="s">
        <v>0</v>
      </c>
      <c r="E25" s="217">
        <v>8990</v>
      </c>
      <c r="F25" s="128">
        <v>0</v>
      </c>
      <c r="G25" s="128">
        <v>0</v>
      </c>
      <c r="H25" s="128">
        <v>0</v>
      </c>
    </row>
    <row r="26" spans="1:8" ht="19.5" customHeight="1" x14ac:dyDescent="0.2">
      <c r="A26" s="122" t="s">
        <v>342</v>
      </c>
      <c r="B26" s="123" t="s">
        <v>297</v>
      </c>
      <c r="C26" s="110" t="s">
        <v>343</v>
      </c>
      <c r="D26" s="127" t="s">
        <v>0</v>
      </c>
      <c r="E26" s="128">
        <v>0</v>
      </c>
      <c r="F26" s="128">
        <v>0</v>
      </c>
      <c r="G26" s="128">
        <v>0</v>
      </c>
      <c r="H26" s="128">
        <v>0</v>
      </c>
    </row>
    <row r="27" spans="1:8" ht="19.5" customHeight="1" x14ac:dyDescent="0.2">
      <c r="A27" s="122" t="s">
        <v>342</v>
      </c>
      <c r="B27" s="123" t="s">
        <v>297</v>
      </c>
      <c r="C27" s="110" t="s">
        <v>343</v>
      </c>
      <c r="D27" s="127" t="s">
        <v>0</v>
      </c>
      <c r="E27" s="128">
        <v>0</v>
      </c>
      <c r="F27" s="128">
        <v>0</v>
      </c>
      <c r="G27" s="128">
        <v>0</v>
      </c>
      <c r="H27" s="128">
        <v>0</v>
      </c>
    </row>
    <row r="28" spans="1:8" ht="19.5" customHeight="1" x14ac:dyDescent="0.2">
      <c r="A28" s="122" t="s">
        <v>342</v>
      </c>
      <c r="B28" s="123" t="s">
        <v>297</v>
      </c>
      <c r="C28" s="110" t="s">
        <v>343</v>
      </c>
      <c r="D28" s="127" t="s">
        <v>0</v>
      </c>
      <c r="E28" s="128">
        <v>0</v>
      </c>
      <c r="F28" s="128">
        <v>0</v>
      </c>
      <c r="G28" s="128">
        <v>0</v>
      </c>
      <c r="H28" s="128">
        <v>0</v>
      </c>
    </row>
    <row r="29" spans="1:8" ht="19.5" customHeight="1" x14ac:dyDescent="0.2">
      <c r="A29" s="122" t="s">
        <v>324</v>
      </c>
      <c r="B29" s="123" t="s">
        <v>164</v>
      </c>
      <c r="C29" s="110" t="s">
        <v>325</v>
      </c>
      <c r="D29" s="127" t="s">
        <v>0</v>
      </c>
      <c r="E29" s="128">
        <v>0</v>
      </c>
      <c r="F29" s="128">
        <v>0</v>
      </c>
      <c r="G29" s="128">
        <v>0</v>
      </c>
      <c r="H29" s="128">
        <v>0</v>
      </c>
    </row>
    <row r="30" spans="1:8" ht="35.25" customHeight="1" x14ac:dyDescent="0.2">
      <c r="A30" s="122" t="s">
        <v>326</v>
      </c>
      <c r="B30" s="123" t="s">
        <v>166</v>
      </c>
      <c r="C30" s="110" t="s">
        <v>327</v>
      </c>
      <c r="D30" s="127" t="s">
        <v>0</v>
      </c>
      <c r="E30" s="128">
        <v>0</v>
      </c>
      <c r="F30" s="128">
        <v>0</v>
      </c>
      <c r="G30" s="128">
        <v>0</v>
      </c>
      <c r="H30" s="128">
        <v>0</v>
      </c>
    </row>
    <row r="31" spans="1:8" ht="15" customHeight="1" x14ac:dyDescent="0.2">
      <c r="A31" s="122" t="s">
        <v>344</v>
      </c>
      <c r="B31" s="123" t="s">
        <v>297</v>
      </c>
      <c r="C31" s="110" t="s">
        <v>345</v>
      </c>
      <c r="D31" s="127" t="s">
        <v>0</v>
      </c>
      <c r="E31" s="128">
        <v>0</v>
      </c>
      <c r="F31" s="128">
        <v>0</v>
      </c>
      <c r="G31" s="128">
        <v>0</v>
      </c>
      <c r="H31" s="128">
        <v>0</v>
      </c>
    </row>
    <row r="32" spans="1:8" ht="15" customHeight="1" x14ac:dyDescent="0.2">
      <c r="A32" s="122" t="s">
        <v>344</v>
      </c>
      <c r="B32" s="123" t="s">
        <v>297</v>
      </c>
      <c r="C32" s="110" t="s">
        <v>345</v>
      </c>
      <c r="D32" s="127" t="s">
        <v>0</v>
      </c>
      <c r="E32" s="128">
        <v>0</v>
      </c>
      <c r="F32" s="128">
        <v>0</v>
      </c>
      <c r="G32" s="128">
        <v>0</v>
      </c>
      <c r="H32" s="128">
        <v>0</v>
      </c>
    </row>
    <row r="33" spans="1:8" ht="15" customHeight="1" x14ac:dyDescent="0.2">
      <c r="A33" s="122" t="s">
        <v>344</v>
      </c>
      <c r="B33" s="123" t="s">
        <v>297</v>
      </c>
      <c r="C33" s="110" t="s">
        <v>345</v>
      </c>
      <c r="D33" s="127" t="s">
        <v>0</v>
      </c>
      <c r="E33" s="128">
        <v>0</v>
      </c>
      <c r="F33" s="128">
        <v>0</v>
      </c>
      <c r="G33" s="128">
        <v>0</v>
      </c>
      <c r="H33" s="128">
        <v>0</v>
      </c>
    </row>
    <row r="34" spans="1:8" ht="23.25" customHeight="1" x14ac:dyDescent="0.2">
      <c r="A34" s="122" t="s">
        <v>328</v>
      </c>
      <c r="B34" s="123" t="s">
        <v>167</v>
      </c>
      <c r="C34" s="110" t="s">
        <v>329</v>
      </c>
      <c r="D34" s="127" t="s">
        <v>0</v>
      </c>
      <c r="E34" s="134">
        <f>E36</f>
        <v>756533.22</v>
      </c>
      <c r="F34" s="134">
        <f t="shared" ref="F34:G34" si="3">F36</f>
        <v>575000</v>
      </c>
      <c r="G34" s="134">
        <f t="shared" si="3"/>
        <v>575000</v>
      </c>
      <c r="H34" s="134">
        <v>0</v>
      </c>
    </row>
    <row r="35" spans="1:8" ht="15" customHeight="1" x14ac:dyDescent="0.2">
      <c r="A35" s="122" t="s">
        <v>0</v>
      </c>
      <c r="B35" s="123" t="s">
        <v>30</v>
      </c>
      <c r="C35" s="110" t="s">
        <v>0</v>
      </c>
      <c r="D35" s="127" t="s">
        <v>0</v>
      </c>
      <c r="E35" s="128" t="s">
        <v>0</v>
      </c>
      <c r="F35" s="128" t="s">
        <v>0</v>
      </c>
      <c r="G35" s="128" t="s">
        <v>0</v>
      </c>
      <c r="H35" s="128" t="s">
        <v>0</v>
      </c>
    </row>
    <row r="36" spans="1:8" ht="25.5" customHeight="1" x14ac:dyDescent="0.2">
      <c r="A36" s="122" t="s">
        <v>330</v>
      </c>
      <c r="B36" s="123" t="s">
        <v>163</v>
      </c>
      <c r="C36" s="110" t="s">
        <v>331</v>
      </c>
      <c r="D36" s="127" t="s">
        <v>0</v>
      </c>
      <c r="E36" s="129">
        <f>575000+181533.22</f>
        <v>756533.22</v>
      </c>
      <c r="F36" s="129">
        <v>575000</v>
      </c>
      <c r="G36" s="129">
        <v>575000</v>
      </c>
      <c r="H36" s="128">
        <v>0</v>
      </c>
    </row>
    <row r="37" spans="1:8" ht="25.5" customHeight="1" x14ac:dyDescent="0.2">
      <c r="A37" s="122" t="s">
        <v>332</v>
      </c>
      <c r="B37" s="123" t="s">
        <v>164</v>
      </c>
      <c r="C37" s="110" t="s">
        <v>333</v>
      </c>
      <c r="D37" s="127" t="s">
        <v>0</v>
      </c>
      <c r="E37" s="128">
        <v>0</v>
      </c>
      <c r="F37" s="128">
        <v>0</v>
      </c>
      <c r="G37" s="128">
        <v>0</v>
      </c>
      <c r="H37" s="128">
        <v>0</v>
      </c>
    </row>
    <row r="38" spans="1:8" ht="25.5" customHeight="1" x14ac:dyDescent="0.2">
      <c r="A38" s="122" t="s">
        <v>346</v>
      </c>
      <c r="B38" s="123" t="s">
        <v>298</v>
      </c>
      <c r="C38" s="110" t="s">
        <v>347</v>
      </c>
      <c r="D38" s="127" t="s">
        <v>0</v>
      </c>
      <c r="E38" s="128">
        <v>0</v>
      </c>
      <c r="F38" s="128">
        <v>0</v>
      </c>
      <c r="G38" s="128">
        <v>0</v>
      </c>
      <c r="H38" s="128">
        <v>0</v>
      </c>
    </row>
    <row r="39" spans="1:8" ht="15" customHeight="1" x14ac:dyDescent="0.2">
      <c r="A39" s="122" t="s">
        <v>0</v>
      </c>
      <c r="B39" s="123" t="s">
        <v>30</v>
      </c>
      <c r="C39" s="110" t="s">
        <v>0</v>
      </c>
      <c r="D39" s="127" t="s">
        <v>0</v>
      </c>
      <c r="E39" s="128" t="s">
        <v>0</v>
      </c>
      <c r="F39" s="128" t="s">
        <v>0</v>
      </c>
      <c r="G39" s="128" t="s">
        <v>0</v>
      </c>
      <c r="H39" s="128" t="s">
        <v>0</v>
      </c>
    </row>
    <row r="40" spans="1:8" ht="17.25" customHeight="1" x14ac:dyDescent="0.2">
      <c r="A40" s="122" t="s">
        <v>348</v>
      </c>
      <c r="B40" s="123" t="s">
        <v>299</v>
      </c>
      <c r="C40" s="110" t="s">
        <v>349</v>
      </c>
      <c r="D40" s="127" t="s">
        <v>0</v>
      </c>
      <c r="E40" s="128">
        <v>0</v>
      </c>
      <c r="F40" s="128">
        <v>0</v>
      </c>
      <c r="G40" s="128">
        <v>0</v>
      </c>
      <c r="H40" s="128">
        <v>0</v>
      </c>
    </row>
    <row r="41" spans="1:8" ht="16.5" customHeight="1" x14ac:dyDescent="0.2">
      <c r="A41" s="122" t="s">
        <v>350</v>
      </c>
      <c r="B41" s="123" t="s">
        <v>297</v>
      </c>
      <c r="C41" s="110" t="s">
        <v>351</v>
      </c>
      <c r="D41" s="127" t="s">
        <v>0</v>
      </c>
      <c r="E41" s="128">
        <v>0</v>
      </c>
      <c r="F41" s="128">
        <v>0</v>
      </c>
      <c r="G41" s="128">
        <v>0</v>
      </c>
      <c r="H41" s="128">
        <v>0</v>
      </c>
    </row>
    <row r="42" spans="1:8" ht="16.5" customHeight="1" x14ac:dyDescent="0.2">
      <c r="A42" s="122" t="s">
        <v>350</v>
      </c>
      <c r="B42" s="123" t="s">
        <v>297</v>
      </c>
      <c r="C42" s="110" t="s">
        <v>351</v>
      </c>
      <c r="D42" s="127" t="s">
        <v>0</v>
      </c>
      <c r="E42" s="128">
        <v>0</v>
      </c>
      <c r="F42" s="128">
        <v>0</v>
      </c>
      <c r="G42" s="128">
        <v>0</v>
      </c>
      <c r="H42" s="128">
        <v>0</v>
      </c>
    </row>
    <row r="43" spans="1:8" ht="16.5" customHeight="1" x14ac:dyDescent="0.2">
      <c r="A43" s="122" t="s">
        <v>350</v>
      </c>
      <c r="B43" s="123" t="s">
        <v>297</v>
      </c>
      <c r="C43" s="110" t="s">
        <v>351</v>
      </c>
      <c r="D43" s="127" t="s">
        <v>0</v>
      </c>
      <c r="E43" s="128">
        <v>0</v>
      </c>
      <c r="F43" s="128">
        <v>0</v>
      </c>
      <c r="G43" s="128">
        <v>0</v>
      </c>
      <c r="H43" s="128">
        <v>0</v>
      </c>
    </row>
    <row r="44" spans="1:8" ht="51" customHeight="1" x14ac:dyDescent="0.2">
      <c r="A44" s="122" t="s">
        <v>334</v>
      </c>
      <c r="B44" s="123" t="s">
        <v>168</v>
      </c>
      <c r="C44" s="110" t="s">
        <v>335</v>
      </c>
      <c r="D44" s="127" t="s">
        <v>0</v>
      </c>
      <c r="E44" s="128">
        <v>0</v>
      </c>
      <c r="F44" s="128">
        <v>0</v>
      </c>
      <c r="G44" s="128">
        <v>0</v>
      </c>
      <c r="H44" s="128">
        <v>0</v>
      </c>
    </row>
    <row r="45" spans="1:8" ht="51" customHeight="1" x14ac:dyDescent="0.2">
      <c r="A45" s="122" t="s">
        <v>336</v>
      </c>
      <c r="B45" s="123" t="s">
        <v>169</v>
      </c>
      <c r="C45" s="110" t="s">
        <v>337</v>
      </c>
      <c r="D45" s="127" t="s">
        <v>0</v>
      </c>
      <c r="E45" s="128">
        <v>0</v>
      </c>
      <c r="F45" s="128">
        <v>0</v>
      </c>
      <c r="G45" s="128">
        <v>0</v>
      </c>
      <c r="H45" s="128">
        <v>0</v>
      </c>
    </row>
    <row r="46" spans="1:8" ht="26.25" customHeight="1" x14ac:dyDescent="0.2">
      <c r="A46" s="122" t="s">
        <v>350</v>
      </c>
      <c r="B46" s="123" t="s">
        <v>297</v>
      </c>
      <c r="C46" s="110" t="s">
        <v>351</v>
      </c>
      <c r="D46" s="127" t="s">
        <v>0</v>
      </c>
      <c r="E46" s="128">
        <v>0</v>
      </c>
      <c r="F46" s="128">
        <v>0</v>
      </c>
      <c r="G46" s="128">
        <v>0</v>
      </c>
      <c r="H46" s="128">
        <v>0</v>
      </c>
    </row>
    <row r="47" spans="1:8" ht="48" customHeight="1" x14ac:dyDescent="0.2">
      <c r="A47" s="122" t="s">
        <v>334</v>
      </c>
      <c r="B47" s="123" t="s">
        <v>168</v>
      </c>
      <c r="C47" s="110" t="s">
        <v>335</v>
      </c>
      <c r="D47" s="127" t="s">
        <v>0</v>
      </c>
      <c r="E47" s="128">
        <v>0</v>
      </c>
      <c r="F47" s="128">
        <v>0</v>
      </c>
      <c r="G47" s="128">
        <v>0</v>
      </c>
      <c r="H47" s="128">
        <v>0</v>
      </c>
    </row>
    <row r="48" spans="1:8" ht="48" customHeight="1" x14ac:dyDescent="0.2">
      <c r="A48" s="122" t="s">
        <v>336</v>
      </c>
      <c r="B48" s="123" t="s">
        <v>169</v>
      </c>
      <c r="C48" s="110" t="s">
        <v>337</v>
      </c>
      <c r="D48" s="127" t="s">
        <v>0</v>
      </c>
      <c r="E48" s="128">
        <v>0</v>
      </c>
      <c r="F48" s="128">
        <v>0</v>
      </c>
      <c r="G48" s="128">
        <v>0</v>
      </c>
      <c r="H48" s="128">
        <v>0</v>
      </c>
    </row>
    <row r="50" spans="1:7" ht="32.25" customHeight="1" x14ac:dyDescent="0.2"/>
    <row r="51" spans="1:7" ht="52.5" customHeight="1" x14ac:dyDescent="0.2">
      <c r="A51" s="246" t="s">
        <v>170</v>
      </c>
      <c r="B51" s="246"/>
      <c r="C51" s="130" t="s">
        <v>0</v>
      </c>
      <c r="D51" s="130" t="s">
        <v>0</v>
      </c>
      <c r="E51" s="247" t="s">
        <v>360</v>
      </c>
      <c r="F51" s="247"/>
    </row>
    <row r="52" spans="1:7" ht="18" customHeight="1" x14ac:dyDescent="0.2">
      <c r="A52" s="131" t="s">
        <v>0</v>
      </c>
      <c r="B52" s="131" t="s">
        <v>0</v>
      </c>
      <c r="C52" s="132" t="s">
        <v>172</v>
      </c>
      <c r="D52" s="131" t="s">
        <v>0</v>
      </c>
      <c r="E52" s="245" t="s">
        <v>173</v>
      </c>
      <c r="F52" s="245"/>
    </row>
    <row r="53" spans="1:7" ht="12.75" customHeight="1" x14ac:dyDescent="0.2">
      <c r="A53" s="131" t="s">
        <v>0</v>
      </c>
      <c r="B53" s="131" t="s">
        <v>0</v>
      </c>
      <c r="C53" s="131" t="s">
        <v>0</v>
      </c>
      <c r="D53" s="131" t="s">
        <v>0</v>
      </c>
      <c r="E53" s="119" t="s">
        <v>0</v>
      </c>
    </row>
    <row r="54" spans="1:7" ht="26.25" customHeight="1" x14ac:dyDescent="0.2">
      <c r="A54" s="246" t="s">
        <v>174</v>
      </c>
      <c r="B54" s="246"/>
      <c r="C54" s="130" t="s">
        <v>0</v>
      </c>
      <c r="D54" s="130" t="s">
        <v>0</v>
      </c>
      <c r="E54" s="247" t="s">
        <v>175</v>
      </c>
      <c r="F54" s="247"/>
    </row>
    <row r="55" spans="1:7" ht="18" customHeight="1" x14ac:dyDescent="0.2">
      <c r="A55" s="131" t="s">
        <v>0</v>
      </c>
      <c r="B55" s="131" t="s">
        <v>0</v>
      </c>
      <c r="C55" s="132" t="s">
        <v>172</v>
      </c>
      <c r="D55" s="131" t="s">
        <v>0</v>
      </c>
      <c r="E55" s="245" t="s">
        <v>173</v>
      </c>
      <c r="F55" s="245"/>
    </row>
    <row r="56" spans="1:7" ht="18" customHeight="1" x14ac:dyDescent="0.2">
      <c r="A56" s="131" t="s">
        <v>0</v>
      </c>
      <c r="B56" s="131" t="s">
        <v>0</v>
      </c>
      <c r="C56" s="131" t="s">
        <v>0</v>
      </c>
      <c r="D56" s="131" t="s">
        <v>0</v>
      </c>
      <c r="E56" s="119" t="s">
        <v>0</v>
      </c>
    </row>
    <row r="57" spans="1:7" ht="18" customHeight="1" x14ac:dyDescent="0.2">
      <c r="A57" s="246" t="s">
        <v>176</v>
      </c>
      <c r="B57" s="246"/>
      <c r="C57" s="130" t="s">
        <v>0</v>
      </c>
      <c r="D57" s="130" t="s">
        <v>0</v>
      </c>
      <c r="E57" s="247" t="s">
        <v>400</v>
      </c>
      <c r="F57" s="247"/>
      <c r="G57" s="133"/>
    </row>
    <row r="58" spans="1:7" ht="18" customHeight="1" x14ac:dyDescent="0.2">
      <c r="A58" s="246" t="s">
        <v>354</v>
      </c>
      <c r="B58" s="246"/>
      <c r="C58" s="132" t="s">
        <v>172</v>
      </c>
      <c r="D58" s="131" t="s">
        <v>0</v>
      </c>
      <c r="E58" s="245" t="s">
        <v>173</v>
      </c>
      <c r="F58" s="245"/>
    </row>
    <row r="59" spans="1:7" ht="22.35" customHeight="1" x14ac:dyDescent="0.2">
      <c r="A59" s="242"/>
      <c r="B59" s="242"/>
      <c r="C59" s="131" t="s">
        <v>0</v>
      </c>
      <c r="D59" s="131" t="s">
        <v>0</v>
      </c>
      <c r="E59" s="119" t="s">
        <v>0</v>
      </c>
    </row>
  </sheetData>
  <mergeCells count="17">
    <mergeCell ref="E58:F58"/>
    <mergeCell ref="A59:B59"/>
    <mergeCell ref="A51:B51"/>
    <mergeCell ref="A54:B54"/>
    <mergeCell ref="A57:B57"/>
    <mergeCell ref="E52:F52"/>
    <mergeCell ref="E55:F55"/>
    <mergeCell ref="E51:F51"/>
    <mergeCell ref="E54:F54"/>
    <mergeCell ref="E57:F57"/>
    <mergeCell ref="A58:B58"/>
    <mergeCell ref="A2:H2"/>
    <mergeCell ref="A4:A5"/>
    <mergeCell ref="B4:B5"/>
    <mergeCell ref="C4:C5"/>
    <mergeCell ref="D4:D5"/>
    <mergeCell ref="E4:H4"/>
  </mergeCells>
  <pageMargins left="0.43307086614173229" right="0.78740157480314965" top="0.51181102362204722" bottom="0.47244094488188981" header="0.31496062992125984" footer="0.31496062992125984"/>
  <pageSetup paperSize="9" scale="47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24" sqref="B24"/>
    </sheetView>
  </sheetViews>
  <sheetFormatPr defaultRowHeight="12.75" x14ac:dyDescent="0.2"/>
  <cols>
    <col min="1" max="1" width="36.1640625" customWidth="1"/>
    <col min="2" max="2" width="17.83203125" customWidth="1"/>
    <col min="3" max="3" width="19.83203125" customWidth="1"/>
    <col min="4" max="4" width="2.5" customWidth="1"/>
    <col min="5" max="5" width="26" customWidth="1"/>
  </cols>
  <sheetData>
    <row r="1" spans="1:5" x14ac:dyDescent="0.2">
      <c r="A1" s="2" t="s">
        <v>0</v>
      </c>
    </row>
    <row r="2" spans="1:5" ht="44.85" customHeight="1" x14ac:dyDescent="0.25">
      <c r="A2" s="1" t="s">
        <v>170</v>
      </c>
      <c r="B2" s="1" t="s">
        <v>0</v>
      </c>
      <c r="C2" s="3" t="s">
        <v>0</v>
      </c>
      <c r="D2" s="1" t="s">
        <v>0</v>
      </c>
      <c r="E2" s="4" t="s">
        <v>171</v>
      </c>
    </row>
    <row r="3" spans="1:5" ht="18" customHeight="1" x14ac:dyDescent="0.2">
      <c r="A3" s="1" t="s">
        <v>0</v>
      </c>
      <c r="B3" s="1" t="s">
        <v>0</v>
      </c>
      <c r="C3" s="5" t="s">
        <v>172</v>
      </c>
      <c r="D3" s="1" t="s">
        <v>0</v>
      </c>
      <c r="E3" s="22" t="s">
        <v>173</v>
      </c>
    </row>
    <row r="4" spans="1:5" ht="18" customHeight="1" x14ac:dyDescent="0.25">
      <c r="A4" s="1" t="s">
        <v>0</v>
      </c>
      <c r="B4" s="1" t="s">
        <v>0</v>
      </c>
      <c r="C4" s="1" t="s">
        <v>0</v>
      </c>
      <c r="D4" s="1" t="s">
        <v>0</v>
      </c>
      <c r="E4" s="23" t="s">
        <v>0</v>
      </c>
    </row>
    <row r="5" spans="1:5" ht="34.35" customHeight="1" x14ac:dyDescent="0.25">
      <c r="A5" s="1" t="s">
        <v>174</v>
      </c>
      <c r="B5" s="1" t="s">
        <v>0</v>
      </c>
      <c r="C5" s="3" t="s">
        <v>0</v>
      </c>
      <c r="D5" s="1" t="s">
        <v>0</v>
      </c>
      <c r="E5" s="4" t="s">
        <v>175</v>
      </c>
    </row>
    <row r="6" spans="1:5" ht="18" customHeight="1" x14ac:dyDescent="0.2">
      <c r="A6" s="1" t="s">
        <v>0</v>
      </c>
      <c r="B6" s="1" t="s">
        <v>0</v>
      </c>
      <c r="C6" s="5" t="s">
        <v>172</v>
      </c>
      <c r="D6" s="1" t="s">
        <v>0</v>
      </c>
      <c r="E6" s="22" t="s">
        <v>173</v>
      </c>
    </row>
    <row r="7" spans="1:5" ht="18" customHeight="1" x14ac:dyDescent="0.25">
      <c r="A7" s="1" t="s">
        <v>0</v>
      </c>
      <c r="B7" s="1" t="s">
        <v>0</v>
      </c>
      <c r="C7" s="1" t="s">
        <v>0</v>
      </c>
      <c r="D7" s="1" t="s">
        <v>0</v>
      </c>
      <c r="E7" s="23" t="s">
        <v>0</v>
      </c>
    </row>
    <row r="8" spans="1:5" ht="18" customHeight="1" x14ac:dyDescent="0.25">
      <c r="A8" s="1" t="s">
        <v>176</v>
      </c>
      <c r="B8" s="1" t="s">
        <v>0</v>
      </c>
      <c r="C8" s="3" t="s">
        <v>0</v>
      </c>
      <c r="D8" s="1" t="s">
        <v>0</v>
      </c>
      <c r="E8" s="4" t="s">
        <v>338</v>
      </c>
    </row>
    <row r="9" spans="1:5" ht="18" customHeight="1" x14ac:dyDescent="0.2">
      <c r="A9" s="1" t="s">
        <v>0</v>
      </c>
      <c r="B9" s="1" t="s">
        <v>0</v>
      </c>
      <c r="C9" s="5" t="s">
        <v>172</v>
      </c>
      <c r="D9" s="1" t="s">
        <v>0</v>
      </c>
      <c r="E9" s="22" t="s">
        <v>173</v>
      </c>
    </row>
    <row r="10" spans="1:5" ht="22.35" customHeight="1" x14ac:dyDescent="0.25">
      <c r="A10" s="1" t="s">
        <v>177</v>
      </c>
      <c r="B10" s="1" t="s">
        <v>0</v>
      </c>
      <c r="C10" s="1" t="s">
        <v>0</v>
      </c>
      <c r="D10" s="1" t="s">
        <v>0</v>
      </c>
      <c r="E10" s="23" t="s">
        <v>0</v>
      </c>
    </row>
    <row r="11" spans="1:5" ht="18" customHeight="1" x14ac:dyDescent="0.2">
      <c r="A11" s="1" t="s">
        <v>0</v>
      </c>
      <c r="B11" s="1" t="s">
        <v>0</v>
      </c>
      <c r="C11" s="1" t="s">
        <v>0</v>
      </c>
      <c r="D11" s="1" t="s">
        <v>0</v>
      </c>
      <c r="E11" s="1" t="s">
        <v>0</v>
      </c>
    </row>
    <row r="12" spans="1:5" ht="18" customHeight="1" x14ac:dyDescent="0.2">
      <c r="A12" s="1" t="s">
        <v>0</v>
      </c>
      <c r="B12" s="1" t="s">
        <v>0</v>
      </c>
      <c r="C12" s="1" t="s">
        <v>0</v>
      </c>
      <c r="D12" s="1" t="s">
        <v>0</v>
      </c>
      <c r="E12" s="1" t="s">
        <v>0</v>
      </c>
    </row>
  </sheetData>
  <pageMargins left="0.78740160000000003" right="0.78740160000000003" top="0.78740160000000003" bottom="0.78425199999999995" header="0.3" footer="0.3"/>
  <pageSetup paperSize="9" orientation="portrait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tabSelected="1" view="pageBreakPreview" topLeftCell="C1" zoomScale="90" zoomScaleNormal="90" zoomScaleSheetLayoutView="90" workbookViewId="0">
      <selection activeCell="E17" sqref="E17"/>
    </sheetView>
  </sheetViews>
  <sheetFormatPr defaultRowHeight="12.75" x14ac:dyDescent="0.2"/>
  <cols>
    <col min="1" max="1" width="7.5" style="51" customWidth="1"/>
    <col min="2" max="2" width="9.1640625" style="182" customWidth="1"/>
    <col min="3" max="3" width="15" style="51" customWidth="1"/>
    <col min="4" max="4" width="10.5" style="51" customWidth="1"/>
    <col min="5" max="5" width="56.6640625" style="30" customWidth="1"/>
    <col min="6" max="6" width="19.5" style="162" customWidth="1"/>
    <col min="7" max="7" width="16.83203125" style="162" customWidth="1"/>
    <col min="8" max="8" width="12.6640625" style="162" customWidth="1"/>
    <col min="9" max="9" width="14.33203125" style="162" customWidth="1"/>
    <col min="10" max="10" width="17.1640625" style="162" customWidth="1"/>
    <col min="11" max="11" width="14" style="162" customWidth="1"/>
    <col min="12" max="12" width="20" style="162" customWidth="1"/>
    <col min="13" max="13" width="17.83203125" style="51" customWidth="1"/>
    <col min="14" max="14" width="13" style="51" customWidth="1"/>
    <col min="15" max="256" width="9.33203125" style="51"/>
    <col min="257" max="257" width="7.5" style="51" customWidth="1"/>
    <col min="258" max="258" width="9.1640625" style="51" customWidth="1"/>
    <col min="259" max="259" width="9.6640625" style="51" customWidth="1"/>
    <col min="260" max="260" width="9.5" style="51" customWidth="1"/>
    <col min="261" max="261" width="61.6640625" style="51" customWidth="1"/>
    <col min="262" max="262" width="16.33203125" style="51" customWidth="1"/>
    <col min="263" max="263" width="17.33203125" style="51" customWidth="1"/>
    <col min="264" max="264" width="13.5" style="51" customWidth="1"/>
    <col min="265" max="265" width="15.83203125" style="51" customWidth="1"/>
    <col min="266" max="266" width="20.33203125" style="51" customWidth="1"/>
    <col min="267" max="267" width="19.5" style="51" customWidth="1"/>
    <col min="268" max="268" width="18.5" style="51" customWidth="1"/>
    <col min="269" max="269" width="13.83203125" style="51" bestFit="1" customWidth="1"/>
    <col min="270" max="270" width="13" style="51" customWidth="1"/>
    <col min="271" max="512" width="9.33203125" style="51"/>
    <col min="513" max="513" width="7.5" style="51" customWidth="1"/>
    <col min="514" max="514" width="9.1640625" style="51" customWidth="1"/>
    <col min="515" max="515" width="9.6640625" style="51" customWidth="1"/>
    <col min="516" max="516" width="9.5" style="51" customWidth="1"/>
    <col min="517" max="517" width="61.6640625" style="51" customWidth="1"/>
    <col min="518" max="518" width="16.33203125" style="51" customWidth="1"/>
    <col min="519" max="519" width="17.33203125" style="51" customWidth="1"/>
    <col min="520" max="520" width="13.5" style="51" customWidth="1"/>
    <col min="521" max="521" width="15.83203125" style="51" customWidth="1"/>
    <col min="522" max="522" width="20.33203125" style="51" customWidth="1"/>
    <col min="523" max="523" width="19.5" style="51" customWidth="1"/>
    <col min="524" max="524" width="18.5" style="51" customWidth="1"/>
    <col min="525" max="525" width="13.83203125" style="51" bestFit="1" customWidth="1"/>
    <col min="526" max="526" width="13" style="51" customWidth="1"/>
    <col min="527" max="768" width="9.33203125" style="51"/>
    <col min="769" max="769" width="7.5" style="51" customWidth="1"/>
    <col min="770" max="770" width="9.1640625" style="51" customWidth="1"/>
    <col min="771" max="771" width="9.6640625" style="51" customWidth="1"/>
    <col min="772" max="772" width="9.5" style="51" customWidth="1"/>
    <col min="773" max="773" width="61.6640625" style="51" customWidth="1"/>
    <col min="774" max="774" width="16.33203125" style="51" customWidth="1"/>
    <col min="775" max="775" width="17.33203125" style="51" customWidth="1"/>
    <col min="776" max="776" width="13.5" style="51" customWidth="1"/>
    <col min="777" max="777" width="15.83203125" style="51" customWidth="1"/>
    <col min="778" max="778" width="20.33203125" style="51" customWidth="1"/>
    <col min="779" max="779" width="19.5" style="51" customWidth="1"/>
    <col min="780" max="780" width="18.5" style="51" customWidth="1"/>
    <col min="781" max="781" width="13.83203125" style="51" bestFit="1" customWidth="1"/>
    <col min="782" max="782" width="13" style="51" customWidth="1"/>
    <col min="783" max="1024" width="9.33203125" style="51"/>
    <col min="1025" max="1025" width="7.5" style="51" customWidth="1"/>
    <col min="1026" max="1026" width="9.1640625" style="51" customWidth="1"/>
    <col min="1027" max="1027" width="9.6640625" style="51" customWidth="1"/>
    <col min="1028" max="1028" width="9.5" style="51" customWidth="1"/>
    <col min="1029" max="1029" width="61.6640625" style="51" customWidth="1"/>
    <col min="1030" max="1030" width="16.33203125" style="51" customWidth="1"/>
    <col min="1031" max="1031" width="17.33203125" style="51" customWidth="1"/>
    <col min="1032" max="1032" width="13.5" style="51" customWidth="1"/>
    <col min="1033" max="1033" width="15.83203125" style="51" customWidth="1"/>
    <col min="1034" max="1034" width="20.33203125" style="51" customWidth="1"/>
    <col min="1035" max="1035" width="19.5" style="51" customWidth="1"/>
    <col min="1036" max="1036" width="18.5" style="51" customWidth="1"/>
    <col min="1037" max="1037" width="13.83203125" style="51" bestFit="1" customWidth="1"/>
    <col min="1038" max="1038" width="13" style="51" customWidth="1"/>
    <col min="1039" max="1280" width="9.33203125" style="51"/>
    <col min="1281" max="1281" width="7.5" style="51" customWidth="1"/>
    <col min="1282" max="1282" width="9.1640625" style="51" customWidth="1"/>
    <col min="1283" max="1283" width="9.6640625" style="51" customWidth="1"/>
    <col min="1284" max="1284" width="9.5" style="51" customWidth="1"/>
    <col min="1285" max="1285" width="61.6640625" style="51" customWidth="1"/>
    <col min="1286" max="1286" width="16.33203125" style="51" customWidth="1"/>
    <col min="1287" max="1287" width="17.33203125" style="51" customWidth="1"/>
    <col min="1288" max="1288" width="13.5" style="51" customWidth="1"/>
    <col min="1289" max="1289" width="15.83203125" style="51" customWidth="1"/>
    <col min="1290" max="1290" width="20.33203125" style="51" customWidth="1"/>
    <col min="1291" max="1291" width="19.5" style="51" customWidth="1"/>
    <col min="1292" max="1292" width="18.5" style="51" customWidth="1"/>
    <col min="1293" max="1293" width="13.83203125" style="51" bestFit="1" customWidth="1"/>
    <col min="1294" max="1294" width="13" style="51" customWidth="1"/>
    <col min="1295" max="1536" width="9.33203125" style="51"/>
    <col min="1537" max="1537" width="7.5" style="51" customWidth="1"/>
    <col min="1538" max="1538" width="9.1640625" style="51" customWidth="1"/>
    <col min="1539" max="1539" width="9.6640625" style="51" customWidth="1"/>
    <col min="1540" max="1540" width="9.5" style="51" customWidth="1"/>
    <col min="1541" max="1541" width="61.6640625" style="51" customWidth="1"/>
    <col min="1542" max="1542" width="16.33203125" style="51" customWidth="1"/>
    <col min="1543" max="1543" width="17.33203125" style="51" customWidth="1"/>
    <col min="1544" max="1544" width="13.5" style="51" customWidth="1"/>
    <col min="1545" max="1545" width="15.83203125" style="51" customWidth="1"/>
    <col min="1546" max="1546" width="20.33203125" style="51" customWidth="1"/>
    <col min="1547" max="1547" width="19.5" style="51" customWidth="1"/>
    <col min="1548" max="1548" width="18.5" style="51" customWidth="1"/>
    <col min="1549" max="1549" width="13.83203125" style="51" bestFit="1" customWidth="1"/>
    <col min="1550" max="1550" width="13" style="51" customWidth="1"/>
    <col min="1551" max="1792" width="9.33203125" style="51"/>
    <col min="1793" max="1793" width="7.5" style="51" customWidth="1"/>
    <col min="1794" max="1794" width="9.1640625" style="51" customWidth="1"/>
    <col min="1795" max="1795" width="9.6640625" style="51" customWidth="1"/>
    <col min="1796" max="1796" width="9.5" style="51" customWidth="1"/>
    <col min="1797" max="1797" width="61.6640625" style="51" customWidth="1"/>
    <col min="1798" max="1798" width="16.33203125" style="51" customWidth="1"/>
    <col min="1799" max="1799" width="17.33203125" style="51" customWidth="1"/>
    <col min="1800" max="1800" width="13.5" style="51" customWidth="1"/>
    <col min="1801" max="1801" width="15.83203125" style="51" customWidth="1"/>
    <col min="1802" max="1802" width="20.33203125" style="51" customWidth="1"/>
    <col min="1803" max="1803" width="19.5" style="51" customWidth="1"/>
    <col min="1804" max="1804" width="18.5" style="51" customWidth="1"/>
    <col min="1805" max="1805" width="13.83203125" style="51" bestFit="1" customWidth="1"/>
    <col min="1806" max="1806" width="13" style="51" customWidth="1"/>
    <col min="1807" max="2048" width="9.33203125" style="51"/>
    <col min="2049" max="2049" width="7.5" style="51" customWidth="1"/>
    <col min="2050" max="2050" width="9.1640625" style="51" customWidth="1"/>
    <col min="2051" max="2051" width="9.6640625" style="51" customWidth="1"/>
    <col min="2052" max="2052" width="9.5" style="51" customWidth="1"/>
    <col min="2053" max="2053" width="61.6640625" style="51" customWidth="1"/>
    <col min="2054" max="2054" width="16.33203125" style="51" customWidth="1"/>
    <col min="2055" max="2055" width="17.33203125" style="51" customWidth="1"/>
    <col min="2056" max="2056" width="13.5" style="51" customWidth="1"/>
    <col min="2057" max="2057" width="15.83203125" style="51" customWidth="1"/>
    <col min="2058" max="2058" width="20.33203125" style="51" customWidth="1"/>
    <col min="2059" max="2059" width="19.5" style="51" customWidth="1"/>
    <col min="2060" max="2060" width="18.5" style="51" customWidth="1"/>
    <col min="2061" max="2061" width="13.83203125" style="51" bestFit="1" customWidth="1"/>
    <col min="2062" max="2062" width="13" style="51" customWidth="1"/>
    <col min="2063" max="2304" width="9.33203125" style="51"/>
    <col min="2305" max="2305" width="7.5" style="51" customWidth="1"/>
    <col min="2306" max="2306" width="9.1640625" style="51" customWidth="1"/>
    <col min="2307" max="2307" width="9.6640625" style="51" customWidth="1"/>
    <col min="2308" max="2308" width="9.5" style="51" customWidth="1"/>
    <col min="2309" max="2309" width="61.6640625" style="51" customWidth="1"/>
    <col min="2310" max="2310" width="16.33203125" style="51" customWidth="1"/>
    <col min="2311" max="2311" width="17.33203125" style="51" customWidth="1"/>
    <col min="2312" max="2312" width="13.5" style="51" customWidth="1"/>
    <col min="2313" max="2313" width="15.83203125" style="51" customWidth="1"/>
    <col min="2314" max="2314" width="20.33203125" style="51" customWidth="1"/>
    <col min="2315" max="2315" width="19.5" style="51" customWidth="1"/>
    <col min="2316" max="2316" width="18.5" style="51" customWidth="1"/>
    <col min="2317" max="2317" width="13.83203125" style="51" bestFit="1" customWidth="1"/>
    <col min="2318" max="2318" width="13" style="51" customWidth="1"/>
    <col min="2319" max="2560" width="9.33203125" style="51"/>
    <col min="2561" max="2561" width="7.5" style="51" customWidth="1"/>
    <col min="2562" max="2562" width="9.1640625" style="51" customWidth="1"/>
    <col min="2563" max="2563" width="9.6640625" style="51" customWidth="1"/>
    <col min="2564" max="2564" width="9.5" style="51" customWidth="1"/>
    <col min="2565" max="2565" width="61.6640625" style="51" customWidth="1"/>
    <col min="2566" max="2566" width="16.33203125" style="51" customWidth="1"/>
    <col min="2567" max="2567" width="17.33203125" style="51" customWidth="1"/>
    <col min="2568" max="2568" width="13.5" style="51" customWidth="1"/>
    <col min="2569" max="2569" width="15.83203125" style="51" customWidth="1"/>
    <col min="2570" max="2570" width="20.33203125" style="51" customWidth="1"/>
    <col min="2571" max="2571" width="19.5" style="51" customWidth="1"/>
    <col min="2572" max="2572" width="18.5" style="51" customWidth="1"/>
    <col min="2573" max="2573" width="13.83203125" style="51" bestFit="1" customWidth="1"/>
    <col min="2574" max="2574" width="13" style="51" customWidth="1"/>
    <col min="2575" max="2816" width="9.33203125" style="51"/>
    <col min="2817" max="2817" width="7.5" style="51" customWidth="1"/>
    <col min="2818" max="2818" width="9.1640625" style="51" customWidth="1"/>
    <col min="2819" max="2819" width="9.6640625" style="51" customWidth="1"/>
    <col min="2820" max="2820" width="9.5" style="51" customWidth="1"/>
    <col min="2821" max="2821" width="61.6640625" style="51" customWidth="1"/>
    <col min="2822" max="2822" width="16.33203125" style="51" customWidth="1"/>
    <col min="2823" max="2823" width="17.33203125" style="51" customWidth="1"/>
    <col min="2824" max="2824" width="13.5" style="51" customWidth="1"/>
    <col min="2825" max="2825" width="15.83203125" style="51" customWidth="1"/>
    <col min="2826" max="2826" width="20.33203125" style="51" customWidth="1"/>
    <col min="2827" max="2827" width="19.5" style="51" customWidth="1"/>
    <col min="2828" max="2828" width="18.5" style="51" customWidth="1"/>
    <col min="2829" max="2829" width="13.83203125" style="51" bestFit="1" customWidth="1"/>
    <col min="2830" max="2830" width="13" style="51" customWidth="1"/>
    <col min="2831" max="3072" width="9.33203125" style="51"/>
    <col min="3073" max="3073" width="7.5" style="51" customWidth="1"/>
    <col min="3074" max="3074" width="9.1640625" style="51" customWidth="1"/>
    <col min="3075" max="3075" width="9.6640625" style="51" customWidth="1"/>
    <col min="3076" max="3076" width="9.5" style="51" customWidth="1"/>
    <col min="3077" max="3077" width="61.6640625" style="51" customWidth="1"/>
    <col min="3078" max="3078" width="16.33203125" style="51" customWidth="1"/>
    <col min="3079" max="3079" width="17.33203125" style="51" customWidth="1"/>
    <col min="3080" max="3080" width="13.5" style="51" customWidth="1"/>
    <col min="3081" max="3081" width="15.83203125" style="51" customWidth="1"/>
    <col min="3082" max="3082" width="20.33203125" style="51" customWidth="1"/>
    <col min="3083" max="3083" width="19.5" style="51" customWidth="1"/>
    <col min="3084" max="3084" width="18.5" style="51" customWidth="1"/>
    <col min="3085" max="3085" width="13.83203125" style="51" bestFit="1" customWidth="1"/>
    <col min="3086" max="3086" width="13" style="51" customWidth="1"/>
    <col min="3087" max="3328" width="9.33203125" style="51"/>
    <col min="3329" max="3329" width="7.5" style="51" customWidth="1"/>
    <col min="3330" max="3330" width="9.1640625" style="51" customWidth="1"/>
    <col min="3331" max="3331" width="9.6640625" style="51" customWidth="1"/>
    <col min="3332" max="3332" width="9.5" style="51" customWidth="1"/>
    <col min="3333" max="3333" width="61.6640625" style="51" customWidth="1"/>
    <col min="3334" max="3334" width="16.33203125" style="51" customWidth="1"/>
    <col min="3335" max="3335" width="17.33203125" style="51" customWidth="1"/>
    <col min="3336" max="3336" width="13.5" style="51" customWidth="1"/>
    <col min="3337" max="3337" width="15.83203125" style="51" customWidth="1"/>
    <col min="3338" max="3338" width="20.33203125" style="51" customWidth="1"/>
    <col min="3339" max="3339" width="19.5" style="51" customWidth="1"/>
    <col min="3340" max="3340" width="18.5" style="51" customWidth="1"/>
    <col min="3341" max="3341" width="13.83203125" style="51" bestFit="1" customWidth="1"/>
    <col min="3342" max="3342" width="13" style="51" customWidth="1"/>
    <col min="3343" max="3584" width="9.33203125" style="51"/>
    <col min="3585" max="3585" width="7.5" style="51" customWidth="1"/>
    <col min="3586" max="3586" width="9.1640625" style="51" customWidth="1"/>
    <col min="3587" max="3587" width="9.6640625" style="51" customWidth="1"/>
    <col min="3588" max="3588" width="9.5" style="51" customWidth="1"/>
    <col min="3589" max="3589" width="61.6640625" style="51" customWidth="1"/>
    <col min="3590" max="3590" width="16.33203125" style="51" customWidth="1"/>
    <col min="3591" max="3591" width="17.33203125" style="51" customWidth="1"/>
    <col min="3592" max="3592" width="13.5" style="51" customWidth="1"/>
    <col min="3593" max="3593" width="15.83203125" style="51" customWidth="1"/>
    <col min="3594" max="3594" width="20.33203125" style="51" customWidth="1"/>
    <col min="3595" max="3595" width="19.5" style="51" customWidth="1"/>
    <col min="3596" max="3596" width="18.5" style="51" customWidth="1"/>
    <col min="3597" max="3597" width="13.83203125" style="51" bestFit="1" customWidth="1"/>
    <col min="3598" max="3598" width="13" style="51" customWidth="1"/>
    <col min="3599" max="3840" width="9.33203125" style="51"/>
    <col min="3841" max="3841" width="7.5" style="51" customWidth="1"/>
    <col min="3842" max="3842" width="9.1640625" style="51" customWidth="1"/>
    <col min="3843" max="3843" width="9.6640625" style="51" customWidth="1"/>
    <col min="3844" max="3844" width="9.5" style="51" customWidth="1"/>
    <col min="3845" max="3845" width="61.6640625" style="51" customWidth="1"/>
    <col min="3846" max="3846" width="16.33203125" style="51" customWidth="1"/>
    <col min="3847" max="3847" width="17.33203125" style="51" customWidth="1"/>
    <col min="3848" max="3848" width="13.5" style="51" customWidth="1"/>
    <col min="3849" max="3849" width="15.83203125" style="51" customWidth="1"/>
    <col min="3850" max="3850" width="20.33203125" style="51" customWidth="1"/>
    <col min="3851" max="3851" width="19.5" style="51" customWidth="1"/>
    <col min="3852" max="3852" width="18.5" style="51" customWidth="1"/>
    <col min="3853" max="3853" width="13.83203125" style="51" bestFit="1" customWidth="1"/>
    <col min="3854" max="3854" width="13" style="51" customWidth="1"/>
    <col min="3855" max="4096" width="9.33203125" style="51"/>
    <col min="4097" max="4097" width="7.5" style="51" customWidth="1"/>
    <col min="4098" max="4098" width="9.1640625" style="51" customWidth="1"/>
    <col min="4099" max="4099" width="9.6640625" style="51" customWidth="1"/>
    <col min="4100" max="4100" width="9.5" style="51" customWidth="1"/>
    <col min="4101" max="4101" width="61.6640625" style="51" customWidth="1"/>
    <col min="4102" max="4102" width="16.33203125" style="51" customWidth="1"/>
    <col min="4103" max="4103" width="17.33203125" style="51" customWidth="1"/>
    <col min="4104" max="4104" width="13.5" style="51" customWidth="1"/>
    <col min="4105" max="4105" width="15.83203125" style="51" customWidth="1"/>
    <col min="4106" max="4106" width="20.33203125" style="51" customWidth="1"/>
    <col min="4107" max="4107" width="19.5" style="51" customWidth="1"/>
    <col min="4108" max="4108" width="18.5" style="51" customWidth="1"/>
    <col min="4109" max="4109" width="13.83203125" style="51" bestFit="1" customWidth="1"/>
    <col min="4110" max="4110" width="13" style="51" customWidth="1"/>
    <col min="4111" max="4352" width="9.33203125" style="51"/>
    <col min="4353" max="4353" width="7.5" style="51" customWidth="1"/>
    <col min="4354" max="4354" width="9.1640625" style="51" customWidth="1"/>
    <col min="4355" max="4355" width="9.6640625" style="51" customWidth="1"/>
    <col min="4356" max="4356" width="9.5" style="51" customWidth="1"/>
    <col min="4357" max="4357" width="61.6640625" style="51" customWidth="1"/>
    <col min="4358" max="4358" width="16.33203125" style="51" customWidth="1"/>
    <col min="4359" max="4359" width="17.33203125" style="51" customWidth="1"/>
    <col min="4360" max="4360" width="13.5" style="51" customWidth="1"/>
    <col min="4361" max="4361" width="15.83203125" style="51" customWidth="1"/>
    <col min="4362" max="4362" width="20.33203125" style="51" customWidth="1"/>
    <col min="4363" max="4363" width="19.5" style="51" customWidth="1"/>
    <col min="4364" max="4364" width="18.5" style="51" customWidth="1"/>
    <col min="4365" max="4365" width="13.83203125" style="51" bestFit="1" customWidth="1"/>
    <col min="4366" max="4366" width="13" style="51" customWidth="1"/>
    <col min="4367" max="4608" width="9.33203125" style="51"/>
    <col min="4609" max="4609" width="7.5" style="51" customWidth="1"/>
    <col min="4610" max="4610" width="9.1640625" style="51" customWidth="1"/>
    <col min="4611" max="4611" width="9.6640625" style="51" customWidth="1"/>
    <col min="4612" max="4612" width="9.5" style="51" customWidth="1"/>
    <col min="4613" max="4613" width="61.6640625" style="51" customWidth="1"/>
    <col min="4614" max="4614" width="16.33203125" style="51" customWidth="1"/>
    <col min="4615" max="4615" width="17.33203125" style="51" customWidth="1"/>
    <col min="4616" max="4616" width="13.5" style="51" customWidth="1"/>
    <col min="4617" max="4617" width="15.83203125" style="51" customWidth="1"/>
    <col min="4618" max="4618" width="20.33203125" style="51" customWidth="1"/>
    <col min="4619" max="4619" width="19.5" style="51" customWidth="1"/>
    <col min="4620" max="4620" width="18.5" style="51" customWidth="1"/>
    <col min="4621" max="4621" width="13.83203125" style="51" bestFit="1" customWidth="1"/>
    <col min="4622" max="4622" width="13" style="51" customWidth="1"/>
    <col min="4623" max="4864" width="9.33203125" style="51"/>
    <col min="4865" max="4865" width="7.5" style="51" customWidth="1"/>
    <col min="4866" max="4866" width="9.1640625" style="51" customWidth="1"/>
    <col min="4867" max="4867" width="9.6640625" style="51" customWidth="1"/>
    <col min="4868" max="4868" width="9.5" style="51" customWidth="1"/>
    <col min="4869" max="4869" width="61.6640625" style="51" customWidth="1"/>
    <col min="4870" max="4870" width="16.33203125" style="51" customWidth="1"/>
    <col min="4871" max="4871" width="17.33203125" style="51" customWidth="1"/>
    <col min="4872" max="4872" width="13.5" style="51" customWidth="1"/>
    <col min="4873" max="4873" width="15.83203125" style="51" customWidth="1"/>
    <col min="4874" max="4874" width="20.33203125" style="51" customWidth="1"/>
    <col min="4875" max="4875" width="19.5" style="51" customWidth="1"/>
    <col min="4876" max="4876" width="18.5" style="51" customWidth="1"/>
    <col min="4877" max="4877" width="13.83203125" style="51" bestFit="1" customWidth="1"/>
    <col min="4878" max="4878" width="13" style="51" customWidth="1"/>
    <col min="4879" max="5120" width="9.33203125" style="51"/>
    <col min="5121" max="5121" width="7.5" style="51" customWidth="1"/>
    <col min="5122" max="5122" width="9.1640625" style="51" customWidth="1"/>
    <col min="5123" max="5123" width="9.6640625" style="51" customWidth="1"/>
    <col min="5124" max="5124" width="9.5" style="51" customWidth="1"/>
    <col min="5125" max="5125" width="61.6640625" style="51" customWidth="1"/>
    <col min="5126" max="5126" width="16.33203125" style="51" customWidth="1"/>
    <col min="5127" max="5127" width="17.33203125" style="51" customWidth="1"/>
    <col min="5128" max="5128" width="13.5" style="51" customWidth="1"/>
    <col min="5129" max="5129" width="15.83203125" style="51" customWidth="1"/>
    <col min="5130" max="5130" width="20.33203125" style="51" customWidth="1"/>
    <col min="5131" max="5131" width="19.5" style="51" customWidth="1"/>
    <col min="5132" max="5132" width="18.5" style="51" customWidth="1"/>
    <col min="5133" max="5133" width="13.83203125" style="51" bestFit="1" customWidth="1"/>
    <col min="5134" max="5134" width="13" style="51" customWidth="1"/>
    <col min="5135" max="5376" width="9.33203125" style="51"/>
    <col min="5377" max="5377" width="7.5" style="51" customWidth="1"/>
    <col min="5378" max="5378" width="9.1640625" style="51" customWidth="1"/>
    <col min="5379" max="5379" width="9.6640625" style="51" customWidth="1"/>
    <col min="5380" max="5380" width="9.5" style="51" customWidth="1"/>
    <col min="5381" max="5381" width="61.6640625" style="51" customWidth="1"/>
    <col min="5382" max="5382" width="16.33203125" style="51" customWidth="1"/>
    <col min="5383" max="5383" width="17.33203125" style="51" customWidth="1"/>
    <col min="5384" max="5384" width="13.5" style="51" customWidth="1"/>
    <col min="5385" max="5385" width="15.83203125" style="51" customWidth="1"/>
    <col min="5386" max="5386" width="20.33203125" style="51" customWidth="1"/>
    <col min="5387" max="5387" width="19.5" style="51" customWidth="1"/>
    <col min="5388" max="5388" width="18.5" style="51" customWidth="1"/>
    <col min="5389" max="5389" width="13.83203125" style="51" bestFit="1" customWidth="1"/>
    <col min="5390" max="5390" width="13" style="51" customWidth="1"/>
    <col min="5391" max="5632" width="9.33203125" style="51"/>
    <col min="5633" max="5633" width="7.5" style="51" customWidth="1"/>
    <col min="5634" max="5634" width="9.1640625" style="51" customWidth="1"/>
    <col min="5635" max="5635" width="9.6640625" style="51" customWidth="1"/>
    <col min="5636" max="5636" width="9.5" style="51" customWidth="1"/>
    <col min="5637" max="5637" width="61.6640625" style="51" customWidth="1"/>
    <col min="5638" max="5638" width="16.33203125" style="51" customWidth="1"/>
    <col min="5639" max="5639" width="17.33203125" style="51" customWidth="1"/>
    <col min="5640" max="5640" width="13.5" style="51" customWidth="1"/>
    <col min="5641" max="5641" width="15.83203125" style="51" customWidth="1"/>
    <col min="5642" max="5642" width="20.33203125" style="51" customWidth="1"/>
    <col min="5643" max="5643" width="19.5" style="51" customWidth="1"/>
    <col min="5644" max="5644" width="18.5" style="51" customWidth="1"/>
    <col min="5645" max="5645" width="13.83203125" style="51" bestFit="1" customWidth="1"/>
    <col min="5646" max="5646" width="13" style="51" customWidth="1"/>
    <col min="5647" max="5888" width="9.33203125" style="51"/>
    <col min="5889" max="5889" width="7.5" style="51" customWidth="1"/>
    <col min="5890" max="5890" width="9.1640625" style="51" customWidth="1"/>
    <col min="5891" max="5891" width="9.6640625" style="51" customWidth="1"/>
    <col min="5892" max="5892" width="9.5" style="51" customWidth="1"/>
    <col min="5893" max="5893" width="61.6640625" style="51" customWidth="1"/>
    <col min="5894" max="5894" width="16.33203125" style="51" customWidth="1"/>
    <col min="5895" max="5895" width="17.33203125" style="51" customWidth="1"/>
    <col min="5896" max="5896" width="13.5" style="51" customWidth="1"/>
    <col min="5897" max="5897" width="15.83203125" style="51" customWidth="1"/>
    <col min="5898" max="5898" width="20.33203125" style="51" customWidth="1"/>
    <col min="5899" max="5899" width="19.5" style="51" customWidth="1"/>
    <col min="5900" max="5900" width="18.5" style="51" customWidth="1"/>
    <col min="5901" max="5901" width="13.83203125" style="51" bestFit="1" customWidth="1"/>
    <col min="5902" max="5902" width="13" style="51" customWidth="1"/>
    <col min="5903" max="6144" width="9.33203125" style="51"/>
    <col min="6145" max="6145" width="7.5" style="51" customWidth="1"/>
    <col min="6146" max="6146" width="9.1640625" style="51" customWidth="1"/>
    <col min="6147" max="6147" width="9.6640625" style="51" customWidth="1"/>
    <col min="6148" max="6148" width="9.5" style="51" customWidth="1"/>
    <col min="6149" max="6149" width="61.6640625" style="51" customWidth="1"/>
    <col min="6150" max="6150" width="16.33203125" style="51" customWidth="1"/>
    <col min="6151" max="6151" width="17.33203125" style="51" customWidth="1"/>
    <col min="6152" max="6152" width="13.5" style="51" customWidth="1"/>
    <col min="6153" max="6153" width="15.83203125" style="51" customWidth="1"/>
    <col min="6154" max="6154" width="20.33203125" style="51" customWidth="1"/>
    <col min="6155" max="6155" width="19.5" style="51" customWidth="1"/>
    <col min="6156" max="6156" width="18.5" style="51" customWidth="1"/>
    <col min="6157" max="6157" width="13.83203125" style="51" bestFit="1" customWidth="1"/>
    <col min="6158" max="6158" width="13" style="51" customWidth="1"/>
    <col min="6159" max="6400" width="9.33203125" style="51"/>
    <col min="6401" max="6401" width="7.5" style="51" customWidth="1"/>
    <col min="6402" max="6402" width="9.1640625" style="51" customWidth="1"/>
    <col min="6403" max="6403" width="9.6640625" style="51" customWidth="1"/>
    <col min="6404" max="6404" width="9.5" style="51" customWidth="1"/>
    <col min="6405" max="6405" width="61.6640625" style="51" customWidth="1"/>
    <col min="6406" max="6406" width="16.33203125" style="51" customWidth="1"/>
    <col min="6407" max="6407" width="17.33203125" style="51" customWidth="1"/>
    <col min="6408" max="6408" width="13.5" style="51" customWidth="1"/>
    <col min="6409" max="6409" width="15.83203125" style="51" customWidth="1"/>
    <col min="6410" max="6410" width="20.33203125" style="51" customWidth="1"/>
    <col min="6411" max="6411" width="19.5" style="51" customWidth="1"/>
    <col min="6412" max="6412" width="18.5" style="51" customWidth="1"/>
    <col min="6413" max="6413" width="13.83203125" style="51" bestFit="1" customWidth="1"/>
    <col min="6414" max="6414" width="13" style="51" customWidth="1"/>
    <col min="6415" max="6656" width="9.33203125" style="51"/>
    <col min="6657" max="6657" width="7.5" style="51" customWidth="1"/>
    <col min="6658" max="6658" width="9.1640625" style="51" customWidth="1"/>
    <col min="6659" max="6659" width="9.6640625" style="51" customWidth="1"/>
    <col min="6660" max="6660" width="9.5" style="51" customWidth="1"/>
    <col min="6661" max="6661" width="61.6640625" style="51" customWidth="1"/>
    <col min="6662" max="6662" width="16.33203125" style="51" customWidth="1"/>
    <col min="6663" max="6663" width="17.33203125" style="51" customWidth="1"/>
    <col min="6664" max="6664" width="13.5" style="51" customWidth="1"/>
    <col min="6665" max="6665" width="15.83203125" style="51" customWidth="1"/>
    <col min="6666" max="6666" width="20.33203125" style="51" customWidth="1"/>
    <col min="6667" max="6667" width="19.5" style="51" customWidth="1"/>
    <col min="6668" max="6668" width="18.5" style="51" customWidth="1"/>
    <col min="6669" max="6669" width="13.83203125" style="51" bestFit="1" customWidth="1"/>
    <col min="6670" max="6670" width="13" style="51" customWidth="1"/>
    <col min="6671" max="6912" width="9.33203125" style="51"/>
    <col min="6913" max="6913" width="7.5" style="51" customWidth="1"/>
    <col min="6914" max="6914" width="9.1640625" style="51" customWidth="1"/>
    <col min="6915" max="6915" width="9.6640625" style="51" customWidth="1"/>
    <col min="6916" max="6916" width="9.5" style="51" customWidth="1"/>
    <col min="6917" max="6917" width="61.6640625" style="51" customWidth="1"/>
    <col min="6918" max="6918" width="16.33203125" style="51" customWidth="1"/>
    <col min="6919" max="6919" width="17.33203125" style="51" customWidth="1"/>
    <col min="6920" max="6920" width="13.5" style="51" customWidth="1"/>
    <col min="6921" max="6921" width="15.83203125" style="51" customWidth="1"/>
    <col min="6922" max="6922" width="20.33203125" style="51" customWidth="1"/>
    <col min="6923" max="6923" width="19.5" style="51" customWidth="1"/>
    <col min="6924" max="6924" width="18.5" style="51" customWidth="1"/>
    <col min="6925" max="6925" width="13.83203125" style="51" bestFit="1" customWidth="1"/>
    <col min="6926" max="6926" width="13" style="51" customWidth="1"/>
    <col min="6927" max="7168" width="9.33203125" style="51"/>
    <col min="7169" max="7169" width="7.5" style="51" customWidth="1"/>
    <col min="7170" max="7170" width="9.1640625" style="51" customWidth="1"/>
    <col min="7171" max="7171" width="9.6640625" style="51" customWidth="1"/>
    <col min="7172" max="7172" width="9.5" style="51" customWidth="1"/>
    <col min="7173" max="7173" width="61.6640625" style="51" customWidth="1"/>
    <col min="7174" max="7174" width="16.33203125" style="51" customWidth="1"/>
    <col min="7175" max="7175" width="17.33203125" style="51" customWidth="1"/>
    <col min="7176" max="7176" width="13.5" style="51" customWidth="1"/>
    <col min="7177" max="7177" width="15.83203125" style="51" customWidth="1"/>
    <col min="7178" max="7178" width="20.33203125" style="51" customWidth="1"/>
    <col min="7179" max="7179" width="19.5" style="51" customWidth="1"/>
    <col min="7180" max="7180" width="18.5" style="51" customWidth="1"/>
    <col min="7181" max="7181" width="13.83203125" style="51" bestFit="1" customWidth="1"/>
    <col min="7182" max="7182" width="13" style="51" customWidth="1"/>
    <col min="7183" max="7424" width="9.33203125" style="51"/>
    <col min="7425" max="7425" width="7.5" style="51" customWidth="1"/>
    <col min="7426" max="7426" width="9.1640625" style="51" customWidth="1"/>
    <col min="7427" max="7427" width="9.6640625" style="51" customWidth="1"/>
    <col min="7428" max="7428" width="9.5" style="51" customWidth="1"/>
    <col min="7429" max="7429" width="61.6640625" style="51" customWidth="1"/>
    <col min="7430" max="7430" width="16.33203125" style="51" customWidth="1"/>
    <col min="7431" max="7431" width="17.33203125" style="51" customWidth="1"/>
    <col min="7432" max="7432" width="13.5" style="51" customWidth="1"/>
    <col min="7433" max="7433" width="15.83203125" style="51" customWidth="1"/>
    <col min="7434" max="7434" width="20.33203125" style="51" customWidth="1"/>
    <col min="7435" max="7435" width="19.5" style="51" customWidth="1"/>
    <col min="7436" max="7436" width="18.5" style="51" customWidth="1"/>
    <col min="7437" max="7437" width="13.83203125" style="51" bestFit="1" customWidth="1"/>
    <col min="7438" max="7438" width="13" style="51" customWidth="1"/>
    <col min="7439" max="7680" width="9.33203125" style="51"/>
    <col min="7681" max="7681" width="7.5" style="51" customWidth="1"/>
    <col min="7682" max="7682" width="9.1640625" style="51" customWidth="1"/>
    <col min="7683" max="7683" width="9.6640625" style="51" customWidth="1"/>
    <col min="7684" max="7684" width="9.5" style="51" customWidth="1"/>
    <col min="7685" max="7685" width="61.6640625" style="51" customWidth="1"/>
    <col min="7686" max="7686" width="16.33203125" style="51" customWidth="1"/>
    <col min="7687" max="7687" width="17.33203125" style="51" customWidth="1"/>
    <col min="7688" max="7688" width="13.5" style="51" customWidth="1"/>
    <col min="7689" max="7689" width="15.83203125" style="51" customWidth="1"/>
    <col min="7690" max="7690" width="20.33203125" style="51" customWidth="1"/>
    <col min="7691" max="7691" width="19.5" style="51" customWidth="1"/>
    <col min="7692" max="7692" width="18.5" style="51" customWidth="1"/>
    <col min="7693" max="7693" width="13.83203125" style="51" bestFit="1" customWidth="1"/>
    <col min="7694" max="7694" width="13" style="51" customWidth="1"/>
    <col min="7695" max="7936" width="9.33203125" style="51"/>
    <col min="7937" max="7937" width="7.5" style="51" customWidth="1"/>
    <col min="7938" max="7938" width="9.1640625" style="51" customWidth="1"/>
    <col min="7939" max="7939" width="9.6640625" style="51" customWidth="1"/>
    <col min="7940" max="7940" width="9.5" style="51" customWidth="1"/>
    <col min="7941" max="7941" width="61.6640625" style="51" customWidth="1"/>
    <col min="7942" max="7942" width="16.33203125" style="51" customWidth="1"/>
    <col min="7943" max="7943" width="17.33203125" style="51" customWidth="1"/>
    <col min="7944" max="7944" width="13.5" style="51" customWidth="1"/>
    <col min="7945" max="7945" width="15.83203125" style="51" customWidth="1"/>
    <col min="7946" max="7946" width="20.33203125" style="51" customWidth="1"/>
    <col min="7947" max="7947" width="19.5" style="51" customWidth="1"/>
    <col min="7948" max="7948" width="18.5" style="51" customWidth="1"/>
    <col min="7949" max="7949" width="13.83203125" style="51" bestFit="1" customWidth="1"/>
    <col min="7950" max="7950" width="13" style="51" customWidth="1"/>
    <col min="7951" max="8192" width="9.33203125" style="51"/>
    <col min="8193" max="8193" width="7.5" style="51" customWidth="1"/>
    <col min="8194" max="8194" width="9.1640625" style="51" customWidth="1"/>
    <col min="8195" max="8195" width="9.6640625" style="51" customWidth="1"/>
    <col min="8196" max="8196" width="9.5" style="51" customWidth="1"/>
    <col min="8197" max="8197" width="61.6640625" style="51" customWidth="1"/>
    <col min="8198" max="8198" width="16.33203125" style="51" customWidth="1"/>
    <col min="8199" max="8199" width="17.33203125" style="51" customWidth="1"/>
    <col min="8200" max="8200" width="13.5" style="51" customWidth="1"/>
    <col min="8201" max="8201" width="15.83203125" style="51" customWidth="1"/>
    <col min="8202" max="8202" width="20.33203125" style="51" customWidth="1"/>
    <col min="8203" max="8203" width="19.5" style="51" customWidth="1"/>
    <col min="8204" max="8204" width="18.5" style="51" customWidth="1"/>
    <col min="8205" max="8205" width="13.83203125" style="51" bestFit="1" customWidth="1"/>
    <col min="8206" max="8206" width="13" style="51" customWidth="1"/>
    <col min="8207" max="8448" width="9.33203125" style="51"/>
    <col min="8449" max="8449" width="7.5" style="51" customWidth="1"/>
    <col min="8450" max="8450" width="9.1640625" style="51" customWidth="1"/>
    <col min="8451" max="8451" width="9.6640625" style="51" customWidth="1"/>
    <col min="8452" max="8452" width="9.5" style="51" customWidth="1"/>
    <col min="8453" max="8453" width="61.6640625" style="51" customWidth="1"/>
    <col min="8454" max="8454" width="16.33203125" style="51" customWidth="1"/>
    <col min="8455" max="8455" width="17.33203125" style="51" customWidth="1"/>
    <col min="8456" max="8456" width="13.5" style="51" customWidth="1"/>
    <col min="8457" max="8457" width="15.83203125" style="51" customWidth="1"/>
    <col min="8458" max="8458" width="20.33203125" style="51" customWidth="1"/>
    <col min="8459" max="8459" width="19.5" style="51" customWidth="1"/>
    <col min="8460" max="8460" width="18.5" style="51" customWidth="1"/>
    <col min="8461" max="8461" width="13.83203125" style="51" bestFit="1" customWidth="1"/>
    <col min="8462" max="8462" width="13" style="51" customWidth="1"/>
    <col min="8463" max="8704" width="9.33203125" style="51"/>
    <col min="8705" max="8705" width="7.5" style="51" customWidth="1"/>
    <col min="8706" max="8706" width="9.1640625" style="51" customWidth="1"/>
    <col min="8707" max="8707" width="9.6640625" style="51" customWidth="1"/>
    <col min="8708" max="8708" width="9.5" style="51" customWidth="1"/>
    <col min="8709" max="8709" width="61.6640625" style="51" customWidth="1"/>
    <col min="8710" max="8710" width="16.33203125" style="51" customWidth="1"/>
    <col min="8711" max="8711" width="17.33203125" style="51" customWidth="1"/>
    <col min="8712" max="8712" width="13.5" style="51" customWidth="1"/>
    <col min="8713" max="8713" width="15.83203125" style="51" customWidth="1"/>
    <col min="8714" max="8714" width="20.33203125" style="51" customWidth="1"/>
    <col min="8715" max="8715" width="19.5" style="51" customWidth="1"/>
    <col min="8716" max="8716" width="18.5" style="51" customWidth="1"/>
    <col min="8717" max="8717" width="13.83203125" style="51" bestFit="1" customWidth="1"/>
    <col min="8718" max="8718" width="13" style="51" customWidth="1"/>
    <col min="8719" max="8960" width="9.33203125" style="51"/>
    <col min="8961" max="8961" width="7.5" style="51" customWidth="1"/>
    <col min="8962" max="8962" width="9.1640625" style="51" customWidth="1"/>
    <col min="8963" max="8963" width="9.6640625" style="51" customWidth="1"/>
    <col min="8964" max="8964" width="9.5" style="51" customWidth="1"/>
    <col min="8965" max="8965" width="61.6640625" style="51" customWidth="1"/>
    <col min="8966" max="8966" width="16.33203125" style="51" customWidth="1"/>
    <col min="8967" max="8967" width="17.33203125" style="51" customWidth="1"/>
    <col min="8968" max="8968" width="13.5" style="51" customWidth="1"/>
    <col min="8969" max="8969" width="15.83203125" style="51" customWidth="1"/>
    <col min="8970" max="8970" width="20.33203125" style="51" customWidth="1"/>
    <col min="8971" max="8971" width="19.5" style="51" customWidth="1"/>
    <col min="8972" max="8972" width="18.5" style="51" customWidth="1"/>
    <col min="8973" max="8973" width="13.83203125" style="51" bestFit="1" customWidth="1"/>
    <col min="8974" max="8974" width="13" style="51" customWidth="1"/>
    <col min="8975" max="9216" width="9.33203125" style="51"/>
    <col min="9217" max="9217" width="7.5" style="51" customWidth="1"/>
    <col min="9218" max="9218" width="9.1640625" style="51" customWidth="1"/>
    <col min="9219" max="9219" width="9.6640625" style="51" customWidth="1"/>
    <col min="9220" max="9220" width="9.5" style="51" customWidth="1"/>
    <col min="9221" max="9221" width="61.6640625" style="51" customWidth="1"/>
    <col min="9222" max="9222" width="16.33203125" style="51" customWidth="1"/>
    <col min="9223" max="9223" width="17.33203125" style="51" customWidth="1"/>
    <col min="9224" max="9224" width="13.5" style="51" customWidth="1"/>
    <col min="9225" max="9225" width="15.83203125" style="51" customWidth="1"/>
    <col min="9226" max="9226" width="20.33203125" style="51" customWidth="1"/>
    <col min="9227" max="9227" width="19.5" style="51" customWidth="1"/>
    <col min="9228" max="9228" width="18.5" style="51" customWidth="1"/>
    <col min="9229" max="9229" width="13.83203125" style="51" bestFit="1" customWidth="1"/>
    <col min="9230" max="9230" width="13" style="51" customWidth="1"/>
    <col min="9231" max="9472" width="9.33203125" style="51"/>
    <col min="9473" max="9473" width="7.5" style="51" customWidth="1"/>
    <col min="9474" max="9474" width="9.1640625" style="51" customWidth="1"/>
    <col min="9475" max="9475" width="9.6640625" style="51" customWidth="1"/>
    <col min="9476" max="9476" width="9.5" style="51" customWidth="1"/>
    <col min="9477" max="9477" width="61.6640625" style="51" customWidth="1"/>
    <col min="9478" max="9478" width="16.33203125" style="51" customWidth="1"/>
    <col min="9479" max="9479" width="17.33203125" style="51" customWidth="1"/>
    <col min="9480" max="9480" width="13.5" style="51" customWidth="1"/>
    <col min="9481" max="9481" width="15.83203125" style="51" customWidth="1"/>
    <col min="9482" max="9482" width="20.33203125" style="51" customWidth="1"/>
    <col min="9483" max="9483" width="19.5" style="51" customWidth="1"/>
    <col min="9484" max="9484" width="18.5" style="51" customWidth="1"/>
    <col min="9485" max="9485" width="13.83203125" style="51" bestFit="1" customWidth="1"/>
    <col min="9486" max="9486" width="13" style="51" customWidth="1"/>
    <col min="9487" max="9728" width="9.33203125" style="51"/>
    <col min="9729" max="9729" width="7.5" style="51" customWidth="1"/>
    <col min="9730" max="9730" width="9.1640625" style="51" customWidth="1"/>
    <col min="9731" max="9731" width="9.6640625" style="51" customWidth="1"/>
    <col min="9732" max="9732" width="9.5" style="51" customWidth="1"/>
    <col min="9733" max="9733" width="61.6640625" style="51" customWidth="1"/>
    <col min="9734" max="9734" width="16.33203125" style="51" customWidth="1"/>
    <col min="9735" max="9735" width="17.33203125" style="51" customWidth="1"/>
    <col min="9736" max="9736" width="13.5" style="51" customWidth="1"/>
    <col min="9737" max="9737" width="15.83203125" style="51" customWidth="1"/>
    <col min="9738" max="9738" width="20.33203125" style="51" customWidth="1"/>
    <col min="9739" max="9739" width="19.5" style="51" customWidth="1"/>
    <col min="9740" max="9740" width="18.5" style="51" customWidth="1"/>
    <col min="9741" max="9741" width="13.83203125" style="51" bestFit="1" customWidth="1"/>
    <col min="9742" max="9742" width="13" style="51" customWidth="1"/>
    <col min="9743" max="9984" width="9.33203125" style="51"/>
    <col min="9985" max="9985" width="7.5" style="51" customWidth="1"/>
    <col min="9986" max="9986" width="9.1640625" style="51" customWidth="1"/>
    <col min="9987" max="9987" width="9.6640625" style="51" customWidth="1"/>
    <col min="9988" max="9988" width="9.5" style="51" customWidth="1"/>
    <col min="9989" max="9989" width="61.6640625" style="51" customWidth="1"/>
    <col min="9990" max="9990" width="16.33203125" style="51" customWidth="1"/>
    <col min="9991" max="9991" width="17.33203125" style="51" customWidth="1"/>
    <col min="9992" max="9992" width="13.5" style="51" customWidth="1"/>
    <col min="9993" max="9993" width="15.83203125" style="51" customWidth="1"/>
    <col min="9994" max="9994" width="20.33203125" style="51" customWidth="1"/>
    <col min="9995" max="9995" width="19.5" style="51" customWidth="1"/>
    <col min="9996" max="9996" width="18.5" style="51" customWidth="1"/>
    <col min="9997" max="9997" width="13.83203125" style="51" bestFit="1" customWidth="1"/>
    <col min="9998" max="9998" width="13" style="51" customWidth="1"/>
    <col min="9999" max="10240" width="9.33203125" style="51"/>
    <col min="10241" max="10241" width="7.5" style="51" customWidth="1"/>
    <col min="10242" max="10242" width="9.1640625" style="51" customWidth="1"/>
    <col min="10243" max="10243" width="9.6640625" style="51" customWidth="1"/>
    <col min="10244" max="10244" width="9.5" style="51" customWidth="1"/>
    <col min="10245" max="10245" width="61.6640625" style="51" customWidth="1"/>
    <col min="10246" max="10246" width="16.33203125" style="51" customWidth="1"/>
    <col min="10247" max="10247" width="17.33203125" style="51" customWidth="1"/>
    <col min="10248" max="10248" width="13.5" style="51" customWidth="1"/>
    <col min="10249" max="10249" width="15.83203125" style="51" customWidth="1"/>
    <col min="10250" max="10250" width="20.33203125" style="51" customWidth="1"/>
    <col min="10251" max="10251" width="19.5" style="51" customWidth="1"/>
    <col min="10252" max="10252" width="18.5" style="51" customWidth="1"/>
    <col min="10253" max="10253" width="13.83203125" style="51" bestFit="1" customWidth="1"/>
    <col min="10254" max="10254" width="13" style="51" customWidth="1"/>
    <col min="10255" max="10496" width="9.33203125" style="51"/>
    <col min="10497" max="10497" width="7.5" style="51" customWidth="1"/>
    <col min="10498" max="10498" width="9.1640625" style="51" customWidth="1"/>
    <col min="10499" max="10499" width="9.6640625" style="51" customWidth="1"/>
    <col min="10500" max="10500" width="9.5" style="51" customWidth="1"/>
    <col min="10501" max="10501" width="61.6640625" style="51" customWidth="1"/>
    <col min="10502" max="10502" width="16.33203125" style="51" customWidth="1"/>
    <col min="10503" max="10503" width="17.33203125" style="51" customWidth="1"/>
    <col min="10504" max="10504" width="13.5" style="51" customWidth="1"/>
    <col min="10505" max="10505" width="15.83203125" style="51" customWidth="1"/>
    <col min="10506" max="10506" width="20.33203125" style="51" customWidth="1"/>
    <col min="10507" max="10507" width="19.5" style="51" customWidth="1"/>
    <col min="10508" max="10508" width="18.5" style="51" customWidth="1"/>
    <col min="10509" max="10509" width="13.83203125" style="51" bestFit="1" customWidth="1"/>
    <col min="10510" max="10510" width="13" style="51" customWidth="1"/>
    <col min="10511" max="10752" width="9.33203125" style="51"/>
    <col min="10753" max="10753" width="7.5" style="51" customWidth="1"/>
    <col min="10754" max="10754" width="9.1640625" style="51" customWidth="1"/>
    <col min="10755" max="10755" width="9.6640625" style="51" customWidth="1"/>
    <col min="10756" max="10756" width="9.5" style="51" customWidth="1"/>
    <col min="10757" max="10757" width="61.6640625" style="51" customWidth="1"/>
    <col min="10758" max="10758" width="16.33203125" style="51" customWidth="1"/>
    <col min="10759" max="10759" width="17.33203125" style="51" customWidth="1"/>
    <col min="10760" max="10760" width="13.5" style="51" customWidth="1"/>
    <col min="10761" max="10761" width="15.83203125" style="51" customWidth="1"/>
    <col min="10762" max="10762" width="20.33203125" style="51" customWidth="1"/>
    <col min="10763" max="10763" width="19.5" style="51" customWidth="1"/>
    <col min="10764" max="10764" width="18.5" style="51" customWidth="1"/>
    <col min="10765" max="10765" width="13.83203125" style="51" bestFit="1" customWidth="1"/>
    <col min="10766" max="10766" width="13" style="51" customWidth="1"/>
    <col min="10767" max="11008" width="9.33203125" style="51"/>
    <col min="11009" max="11009" width="7.5" style="51" customWidth="1"/>
    <col min="11010" max="11010" width="9.1640625" style="51" customWidth="1"/>
    <col min="11011" max="11011" width="9.6640625" style="51" customWidth="1"/>
    <col min="11012" max="11012" width="9.5" style="51" customWidth="1"/>
    <col min="11013" max="11013" width="61.6640625" style="51" customWidth="1"/>
    <col min="11014" max="11014" width="16.33203125" style="51" customWidth="1"/>
    <col min="11015" max="11015" width="17.33203125" style="51" customWidth="1"/>
    <col min="11016" max="11016" width="13.5" style="51" customWidth="1"/>
    <col min="11017" max="11017" width="15.83203125" style="51" customWidth="1"/>
    <col min="11018" max="11018" width="20.33203125" style="51" customWidth="1"/>
    <col min="11019" max="11019" width="19.5" style="51" customWidth="1"/>
    <col min="11020" max="11020" width="18.5" style="51" customWidth="1"/>
    <col min="11021" max="11021" width="13.83203125" style="51" bestFit="1" customWidth="1"/>
    <col min="11022" max="11022" width="13" style="51" customWidth="1"/>
    <col min="11023" max="11264" width="9.33203125" style="51"/>
    <col min="11265" max="11265" width="7.5" style="51" customWidth="1"/>
    <col min="11266" max="11266" width="9.1640625" style="51" customWidth="1"/>
    <col min="11267" max="11267" width="9.6640625" style="51" customWidth="1"/>
    <col min="11268" max="11268" width="9.5" style="51" customWidth="1"/>
    <col min="11269" max="11269" width="61.6640625" style="51" customWidth="1"/>
    <col min="11270" max="11270" width="16.33203125" style="51" customWidth="1"/>
    <col min="11271" max="11271" width="17.33203125" style="51" customWidth="1"/>
    <col min="11272" max="11272" width="13.5" style="51" customWidth="1"/>
    <col min="11273" max="11273" width="15.83203125" style="51" customWidth="1"/>
    <col min="11274" max="11274" width="20.33203125" style="51" customWidth="1"/>
    <col min="11275" max="11275" width="19.5" style="51" customWidth="1"/>
    <col min="11276" max="11276" width="18.5" style="51" customWidth="1"/>
    <col min="11277" max="11277" width="13.83203125" style="51" bestFit="1" customWidth="1"/>
    <col min="11278" max="11278" width="13" style="51" customWidth="1"/>
    <col min="11279" max="11520" width="9.33203125" style="51"/>
    <col min="11521" max="11521" width="7.5" style="51" customWidth="1"/>
    <col min="11522" max="11522" width="9.1640625" style="51" customWidth="1"/>
    <col min="11523" max="11523" width="9.6640625" style="51" customWidth="1"/>
    <col min="11524" max="11524" width="9.5" style="51" customWidth="1"/>
    <col min="11525" max="11525" width="61.6640625" style="51" customWidth="1"/>
    <col min="11526" max="11526" width="16.33203125" style="51" customWidth="1"/>
    <col min="11527" max="11527" width="17.33203125" style="51" customWidth="1"/>
    <col min="11528" max="11528" width="13.5" style="51" customWidth="1"/>
    <col min="11529" max="11529" width="15.83203125" style="51" customWidth="1"/>
    <col min="11530" max="11530" width="20.33203125" style="51" customWidth="1"/>
    <col min="11531" max="11531" width="19.5" style="51" customWidth="1"/>
    <col min="11532" max="11532" width="18.5" style="51" customWidth="1"/>
    <col min="11533" max="11533" width="13.83203125" style="51" bestFit="1" customWidth="1"/>
    <col min="11534" max="11534" width="13" style="51" customWidth="1"/>
    <col min="11535" max="11776" width="9.33203125" style="51"/>
    <col min="11777" max="11777" width="7.5" style="51" customWidth="1"/>
    <col min="11778" max="11778" width="9.1640625" style="51" customWidth="1"/>
    <col min="11779" max="11779" width="9.6640625" style="51" customWidth="1"/>
    <col min="11780" max="11780" width="9.5" style="51" customWidth="1"/>
    <col min="11781" max="11781" width="61.6640625" style="51" customWidth="1"/>
    <col min="11782" max="11782" width="16.33203125" style="51" customWidth="1"/>
    <col min="11783" max="11783" width="17.33203125" style="51" customWidth="1"/>
    <col min="11784" max="11784" width="13.5" style="51" customWidth="1"/>
    <col min="11785" max="11785" width="15.83203125" style="51" customWidth="1"/>
    <col min="11786" max="11786" width="20.33203125" style="51" customWidth="1"/>
    <col min="11787" max="11787" width="19.5" style="51" customWidth="1"/>
    <col min="11788" max="11788" width="18.5" style="51" customWidth="1"/>
    <col min="11789" max="11789" width="13.83203125" style="51" bestFit="1" customWidth="1"/>
    <col min="11790" max="11790" width="13" style="51" customWidth="1"/>
    <col min="11791" max="12032" width="9.33203125" style="51"/>
    <col min="12033" max="12033" width="7.5" style="51" customWidth="1"/>
    <col min="12034" max="12034" width="9.1640625" style="51" customWidth="1"/>
    <col min="12035" max="12035" width="9.6640625" style="51" customWidth="1"/>
    <col min="12036" max="12036" width="9.5" style="51" customWidth="1"/>
    <col min="12037" max="12037" width="61.6640625" style="51" customWidth="1"/>
    <col min="12038" max="12038" width="16.33203125" style="51" customWidth="1"/>
    <col min="12039" max="12039" width="17.33203125" style="51" customWidth="1"/>
    <col min="12040" max="12040" width="13.5" style="51" customWidth="1"/>
    <col min="12041" max="12041" width="15.83203125" style="51" customWidth="1"/>
    <col min="12042" max="12042" width="20.33203125" style="51" customWidth="1"/>
    <col min="12043" max="12043" width="19.5" style="51" customWidth="1"/>
    <col min="12044" max="12044" width="18.5" style="51" customWidth="1"/>
    <col min="12045" max="12045" width="13.83203125" style="51" bestFit="1" customWidth="1"/>
    <col min="12046" max="12046" width="13" style="51" customWidth="1"/>
    <col min="12047" max="12288" width="9.33203125" style="51"/>
    <col min="12289" max="12289" width="7.5" style="51" customWidth="1"/>
    <col min="12290" max="12290" width="9.1640625" style="51" customWidth="1"/>
    <col min="12291" max="12291" width="9.6640625" style="51" customWidth="1"/>
    <col min="12292" max="12292" width="9.5" style="51" customWidth="1"/>
    <col min="12293" max="12293" width="61.6640625" style="51" customWidth="1"/>
    <col min="12294" max="12294" width="16.33203125" style="51" customWidth="1"/>
    <col min="12295" max="12295" width="17.33203125" style="51" customWidth="1"/>
    <col min="12296" max="12296" width="13.5" style="51" customWidth="1"/>
    <col min="12297" max="12297" width="15.83203125" style="51" customWidth="1"/>
    <col min="12298" max="12298" width="20.33203125" style="51" customWidth="1"/>
    <col min="12299" max="12299" width="19.5" style="51" customWidth="1"/>
    <col min="12300" max="12300" width="18.5" style="51" customWidth="1"/>
    <col min="12301" max="12301" width="13.83203125" style="51" bestFit="1" customWidth="1"/>
    <col min="12302" max="12302" width="13" style="51" customWidth="1"/>
    <col min="12303" max="12544" width="9.33203125" style="51"/>
    <col min="12545" max="12545" width="7.5" style="51" customWidth="1"/>
    <col min="12546" max="12546" width="9.1640625" style="51" customWidth="1"/>
    <col min="12547" max="12547" width="9.6640625" style="51" customWidth="1"/>
    <col min="12548" max="12548" width="9.5" style="51" customWidth="1"/>
    <col min="12549" max="12549" width="61.6640625" style="51" customWidth="1"/>
    <col min="12550" max="12550" width="16.33203125" style="51" customWidth="1"/>
    <col min="12551" max="12551" width="17.33203125" style="51" customWidth="1"/>
    <col min="12552" max="12552" width="13.5" style="51" customWidth="1"/>
    <col min="12553" max="12553" width="15.83203125" style="51" customWidth="1"/>
    <col min="12554" max="12554" width="20.33203125" style="51" customWidth="1"/>
    <col min="12555" max="12555" width="19.5" style="51" customWidth="1"/>
    <col min="12556" max="12556" width="18.5" style="51" customWidth="1"/>
    <col min="12557" max="12557" width="13.83203125" style="51" bestFit="1" customWidth="1"/>
    <col min="12558" max="12558" width="13" style="51" customWidth="1"/>
    <col min="12559" max="12800" width="9.33203125" style="51"/>
    <col min="12801" max="12801" width="7.5" style="51" customWidth="1"/>
    <col min="12802" max="12802" width="9.1640625" style="51" customWidth="1"/>
    <col min="12803" max="12803" width="9.6640625" style="51" customWidth="1"/>
    <col min="12804" max="12804" width="9.5" style="51" customWidth="1"/>
    <col min="12805" max="12805" width="61.6640625" style="51" customWidth="1"/>
    <col min="12806" max="12806" width="16.33203125" style="51" customWidth="1"/>
    <col min="12807" max="12807" width="17.33203125" style="51" customWidth="1"/>
    <col min="12808" max="12808" width="13.5" style="51" customWidth="1"/>
    <col min="12809" max="12809" width="15.83203125" style="51" customWidth="1"/>
    <col min="12810" max="12810" width="20.33203125" style="51" customWidth="1"/>
    <col min="12811" max="12811" width="19.5" style="51" customWidth="1"/>
    <col min="12812" max="12812" width="18.5" style="51" customWidth="1"/>
    <col min="12813" max="12813" width="13.83203125" style="51" bestFit="1" customWidth="1"/>
    <col min="12814" max="12814" width="13" style="51" customWidth="1"/>
    <col min="12815" max="13056" width="9.33203125" style="51"/>
    <col min="13057" max="13057" width="7.5" style="51" customWidth="1"/>
    <col min="13058" max="13058" width="9.1640625" style="51" customWidth="1"/>
    <col min="13059" max="13059" width="9.6640625" style="51" customWidth="1"/>
    <col min="13060" max="13060" width="9.5" style="51" customWidth="1"/>
    <col min="13061" max="13061" width="61.6640625" style="51" customWidth="1"/>
    <col min="13062" max="13062" width="16.33203125" style="51" customWidth="1"/>
    <col min="13063" max="13063" width="17.33203125" style="51" customWidth="1"/>
    <col min="13064" max="13064" width="13.5" style="51" customWidth="1"/>
    <col min="13065" max="13065" width="15.83203125" style="51" customWidth="1"/>
    <col min="13066" max="13066" width="20.33203125" style="51" customWidth="1"/>
    <col min="13067" max="13067" width="19.5" style="51" customWidth="1"/>
    <col min="13068" max="13068" width="18.5" style="51" customWidth="1"/>
    <col min="13069" max="13069" width="13.83203125" style="51" bestFit="1" customWidth="1"/>
    <col min="13070" max="13070" width="13" style="51" customWidth="1"/>
    <col min="13071" max="13312" width="9.33203125" style="51"/>
    <col min="13313" max="13313" width="7.5" style="51" customWidth="1"/>
    <col min="13314" max="13314" width="9.1640625" style="51" customWidth="1"/>
    <col min="13315" max="13315" width="9.6640625" style="51" customWidth="1"/>
    <col min="13316" max="13316" width="9.5" style="51" customWidth="1"/>
    <col min="13317" max="13317" width="61.6640625" style="51" customWidth="1"/>
    <col min="13318" max="13318" width="16.33203125" style="51" customWidth="1"/>
    <col min="13319" max="13319" width="17.33203125" style="51" customWidth="1"/>
    <col min="13320" max="13320" width="13.5" style="51" customWidth="1"/>
    <col min="13321" max="13321" width="15.83203125" style="51" customWidth="1"/>
    <col min="13322" max="13322" width="20.33203125" style="51" customWidth="1"/>
    <col min="13323" max="13323" width="19.5" style="51" customWidth="1"/>
    <col min="13324" max="13324" width="18.5" style="51" customWidth="1"/>
    <col min="13325" max="13325" width="13.83203125" style="51" bestFit="1" customWidth="1"/>
    <col min="13326" max="13326" width="13" style="51" customWidth="1"/>
    <col min="13327" max="13568" width="9.33203125" style="51"/>
    <col min="13569" max="13569" width="7.5" style="51" customWidth="1"/>
    <col min="13570" max="13570" width="9.1640625" style="51" customWidth="1"/>
    <col min="13571" max="13571" width="9.6640625" style="51" customWidth="1"/>
    <col min="13572" max="13572" width="9.5" style="51" customWidth="1"/>
    <col min="13573" max="13573" width="61.6640625" style="51" customWidth="1"/>
    <col min="13574" max="13574" width="16.33203125" style="51" customWidth="1"/>
    <col min="13575" max="13575" width="17.33203125" style="51" customWidth="1"/>
    <col min="13576" max="13576" width="13.5" style="51" customWidth="1"/>
    <col min="13577" max="13577" width="15.83203125" style="51" customWidth="1"/>
    <col min="13578" max="13578" width="20.33203125" style="51" customWidth="1"/>
    <col min="13579" max="13579" width="19.5" style="51" customWidth="1"/>
    <col min="13580" max="13580" width="18.5" style="51" customWidth="1"/>
    <col min="13581" max="13581" width="13.83203125" style="51" bestFit="1" customWidth="1"/>
    <col min="13582" max="13582" width="13" style="51" customWidth="1"/>
    <col min="13583" max="13824" width="9.33203125" style="51"/>
    <col min="13825" max="13825" width="7.5" style="51" customWidth="1"/>
    <col min="13826" max="13826" width="9.1640625" style="51" customWidth="1"/>
    <col min="13827" max="13827" width="9.6640625" style="51" customWidth="1"/>
    <col min="13828" max="13828" width="9.5" style="51" customWidth="1"/>
    <col min="13829" max="13829" width="61.6640625" style="51" customWidth="1"/>
    <col min="13830" max="13830" width="16.33203125" style="51" customWidth="1"/>
    <col min="13831" max="13831" width="17.33203125" style="51" customWidth="1"/>
    <col min="13832" max="13832" width="13.5" style="51" customWidth="1"/>
    <col min="13833" max="13833" width="15.83203125" style="51" customWidth="1"/>
    <col min="13834" max="13834" width="20.33203125" style="51" customWidth="1"/>
    <col min="13835" max="13835" width="19.5" style="51" customWidth="1"/>
    <col min="13836" max="13836" width="18.5" style="51" customWidth="1"/>
    <col min="13837" max="13837" width="13.83203125" style="51" bestFit="1" customWidth="1"/>
    <col min="13838" max="13838" width="13" style="51" customWidth="1"/>
    <col min="13839" max="14080" width="9.33203125" style="51"/>
    <col min="14081" max="14081" width="7.5" style="51" customWidth="1"/>
    <col min="14082" max="14082" width="9.1640625" style="51" customWidth="1"/>
    <col min="14083" max="14083" width="9.6640625" style="51" customWidth="1"/>
    <col min="14084" max="14084" width="9.5" style="51" customWidth="1"/>
    <col min="14085" max="14085" width="61.6640625" style="51" customWidth="1"/>
    <col min="14086" max="14086" width="16.33203125" style="51" customWidth="1"/>
    <col min="14087" max="14087" width="17.33203125" style="51" customWidth="1"/>
    <col min="14088" max="14088" width="13.5" style="51" customWidth="1"/>
    <col min="14089" max="14089" width="15.83203125" style="51" customWidth="1"/>
    <col min="14090" max="14090" width="20.33203125" style="51" customWidth="1"/>
    <col min="14091" max="14091" width="19.5" style="51" customWidth="1"/>
    <col min="14092" max="14092" width="18.5" style="51" customWidth="1"/>
    <col min="14093" max="14093" width="13.83203125" style="51" bestFit="1" customWidth="1"/>
    <col min="14094" max="14094" width="13" style="51" customWidth="1"/>
    <col min="14095" max="14336" width="9.33203125" style="51"/>
    <col min="14337" max="14337" width="7.5" style="51" customWidth="1"/>
    <col min="14338" max="14338" width="9.1640625" style="51" customWidth="1"/>
    <col min="14339" max="14339" width="9.6640625" style="51" customWidth="1"/>
    <col min="14340" max="14340" width="9.5" style="51" customWidth="1"/>
    <col min="14341" max="14341" width="61.6640625" style="51" customWidth="1"/>
    <col min="14342" max="14342" width="16.33203125" style="51" customWidth="1"/>
    <col min="14343" max="14343" width="17.33203125" style="51" customWidth="1"/>
    <col min="14344" max="14344" width="13.5" style="51" customWidth="1"/>
    <col min="14345" max="14345" width="15.83203125" style="51" customWidth="1"/>
    <col min="14346" max="14346" width="20.33203125" style="51" customWidth="1"/>
    <col min="14347" max="14347" width="19.5" style="51" customWidth="1"/>
    <col min="14348" max="14348" width="18.5" style="51" customWidth="1"/>
    <col min="14349" max="14349" width="13.83203125" style="51" bestFit="1" customWidth="1"/>
    <col min="14350" max="14350" width="13" style="51" customWidth="1"/>
    <col min="14351" max="14592" width="9.33203125" style="51"/>
    <col min="14593" max="14593" width="7.5" style="51" customWidth="1"/>
    <col min="14594" max="14594" width="9.1640625" style="51" customWidth="1"/>
    <col min="14595" max="14595" width="9.6640625" style="51" customWidth="1"/>
    <col min="14596" max="14596" width="9.5" style="51" customWidth="1"/>
    <col min="14597" max="14597" width="61.6640625" style="51" customWidth="1"/>
    <col min="14598" max="14598" width="16.33203125" style="51" customWidth="1"/>
    <col min="14599" max="14599" width="17.33203125" style="51" customWidth="1"/>
    <col min="14600" max="14600" width="13.5" style="51" customWidth="1"/>
    <col min="14601" max="14601" width="15.83203125" style="51" customWidth="1"/>
    <col min="14602" max="14602" width="20.33203125" style="51" customWidth="1"/>
    <col min="14603" max="14603" width="19.5" style="51" customWidth="1"/>
    <col min="14604" max="14604" width="18.5" style="51" customWidth="1"/>
    <col min="14605" max="14605" width="13.83203125" style="51" bestFit="1" customWidth="1"/>
    <col min="14606" max="14606" width="13" style="51" customWidth="1"/>
    <col min="14607" max="14848" width="9.33203125" style="51"/>
    <col min="14849" max="14849" width="7.5" style="51" customWidth="1"/>
    <col min="14850" max="14850" width="9.1640625" style="51" customWidth="1"/>
    <col min="14851" max="14851" width="9.6640625" style="51" customWidth="1"/>
    <col min="14852" max="14852" width="9.5" style="51" customWidth="1"/>
    <col min="14853" max="14853" width="61.6640625" style="51" customWidth="1"/>
    <col min="14854" max="14854" width="16.33203125" style="51" customWidth="1"/>
    <col min="14855" max="14855" width="17.33203125" style="51" customWidth="1"/>
    <col min="14856" max="14856" width="13.5" style="51" customWidth="1"/>
    <col min="14857" max="14857" width="15.83203125" style="51" customWidth="1"/>
    <col min="14858" max="14858" width="20.33203125" style="51" customWidth="1"/>
    <col min="14859" max="14859" width="19.5" style="51" customWidth="1"/>
    <col min="14860" max="14860" width="18.5" style="51" customWidth="1"/>
    <col min="14861" max="14861" width="13.83203125" style="51" bestFit="1" customWidth="1"/>
    <col min="14862" max="14862" width="13" style="51" customWidth="1"/>
    <col min="14863" max="15104" width="9.33203125" style="51"/>
    <col min="15105" max="15105" width="7.5" style="51" customWidth="1"/>
    <col min="15106" max="15106" width="9.1640625" style="51" customWidth="1"/>
    <col min="15107" max="15107" width="9.6640625" style="51" customWidth="1"/>
    <col min="15108" max="15108" width="9.5" style="51" customWidth="1"/>
    <col min="15109" max="15109" width="61.6640625" style="51" customWidth="1"/>
    <col min="15110" max="15110" width="16.33203125" style="51" customWidth="1"/>
    <col min="15111" max="15111" width="17.33203125" style="51" customWidth="1"/>
    <col min="15112" max="15112" width="13.5" style="51" customWidth="1"/>
    <col min="15113" max="15113" width="15.83203125" style="51" customWidth="1"/>
    <col min="15114" max="15114" width="20.33203125" style="51" customWidth="1"/>
    <col min="15115" max="15115" width="19.5" style="51" customWidth="1"/>
    <col min="15116" max="15116" width="18.5" style="51" customWidth="1"/>
    <col min="15117" max="15117" width="13.83203125" style="51" bestFit="1" customWidth="1"/>
    <col min="15118" max="15118" width="13" style="51" customWidth="1"/>
    <col min="15119" max="15360" width="9.33203125" style="51"/>
    <col min="15361" max="15361" width="7.5" style="51" customWidth="1"/>
    <col min="15362" max="15362" width="9.1640625" style="51" customWidth="1"/>
    <col min="15363" max="15363" width="9.6640625" style="51" customWidth="1"/>
    <col min="15364" max="15364" width="9.5" style="51" customWidth="1"/>
    <col min="15365" max="15365" width="61.6640625" style="51" customWidth="1"/>
    <col min="15366" max="15366" width="16.33203125" style="51" customWidth="1"/>
    <col min="15367" max="15367" width="17.33203125" style="51" customWidth="1"/>
    <col min="15368" max="15368" width="13.5" style="51" customWidth="1"/>
    <col min="15369" max="15369" width="15.83203125" style="51" customWidth="1"/>
    <col min="15370" max="15370" width="20.33203125" style="51" customWidth="1"/>
    <col min="15371" max="15371" width="19.5" style="51" customWidth="1"/>
    <col min="15372" max="15372" width="18.5" style="51" customWidth="1"/>
    <col min="15373" max="15373" width="13.83203125" style="51" bestFit="1" customWidth="1"/>
    <col min="15374" max="15374" width="13" style="51" customWidth="1"/>
    <col min="15375" max="15616" width="9.33203125" style="51"/>
    <col min="15617" max="15617" width="7.5" style="51" customWidth="1"/>
    <col min="15618" max="15618" width="9.1640625" style="51" customWidth="1"/>
    <col min="15619" max="15619" width="9.6640625" style="51" customWidth="1"/>
    <col min="15620" max="15620" width="9.5" style="51" customWidth="1"/>
    <col min="15621" max="15621" width="61.6640625" style="51" customWidth="1"/>
    <col min="15622" max="15622" width="16.33203125" style="51" customWidth="1"/>
    <col min="15623" max="15623" width="17.33203125" style="51" customWidth="1"/>
    <col min="15624" max="15624" width="13.5" style="51" customWidth="1"/>
    <col min="15625" max="15625" width="15.83203125" style="51" customWidth="1"/>
    <col min="15626" max="15626" width="20.33203125" style="51" customWidth="1"/>
    <col min="15627" max="15627" width="19.5" style="51" customWidth="1"/>
    <col min="15628" max="15628" width="18.5" style="51" customWidth="1"/>
    <col min="15629" max="15629" width="13.83203125" style="51" bestFit="1" customWidth="1"/>
    <col min="15630" max="15630" width="13" style="51" customWidth="1"/>
    <col min="15631" max="15872" width="9.33203125" style="51"/>
    <col min="15873" max="15873" width="7.5" style="51" customWidth="1"/>
    <col min="15874" max="15874" width="9.1640625" style="51" customWidth="1"/>
    <col min="15875" max="15875" width="9.6640625" style="51" customWidth="1"/>
    <col min="15876" max="15876" width="9.5" style="51" customWidth="1"/>
    <col min="15877" max="15877" width="61.6640625" style="51" customWidth="1"/>
    <col min="15878" max="15878" width="16.33203125" style="51" customWidth="1"/>
    <col min="15879" max="15879" width="17.33203125" style="51" customWidth="1"/>
    <col min="15880" max="15880" width="13.5" style="51" customWidth="1"/>
    <col min="15881" max="15881" width="15.83203125" style="51" customWidth="1"/>
    <col min="15882" max="15882" width="20.33203125" style="51" customWidth="1"/>
    <col min="15883" max="15883" width="19.5" style="51" customWidth="1"/>
    <col min="15884" max="15884" width="18.5" style="51" customWidth="1"/>
    <col min="15885" max="15885" width="13.83203125" style="51" bestFit="1" customWidth="1"/>
    <col min="15886" max="15886" width="13" style="51" customWidth="1"/>
    <col min="15887" max="16128" width="9.33203125" style="51"/>
    <col min="16129" max="16129" width="7.5" style="51" customWidth="1"/>
    <col min="16130" max="16130" width="9.1640625" style="51" customWidth="1"/>
    <col min="16131" max="16131" width="9.6640625" style="51" customWidth="1"/>
    <col min="16132" max="16132" width="9.5" style="51" customWidth="1"/>
    <col min="16133" max="16133" width="61.6640625" style="51" customWidth="1"/>
    <col min="16134" max="16134" width="16.33203125" style="51" customWidth="1"/>
    <col min="16135" max="16135" width="17.33203125" style="51" customWidth="1"/>
    <col min="16136" max="16136" width="13.5" style="51" customWidth="1"/>
    <col min="16137" max="16137" width="15.83203125" style="51" customWidth="1"/>
    <col min="16138" max="16138" width="20.33203125" style="51" customWidth="1"/>
    <col min="16139" max="16139" width="19.5" style="51" customWidth="1"/>
    <col min="16140" max="16140" width="18.5" style="51" customWidth="1"/>
    <col min="16141" max="16141" width="13.83203125" style="51" bestFit="1" customWidth="1"/>
    <col min="16142" max="16142" width="13" style="51" customWidth="1"/>
    <col min="16143" max="16384" width="9.33203125" style="51"/>
  </cols>
  <sheetData>
    <row r="1" spans="1:12" ht="18" x14ac:dyDescent="0.25">
      <c r="A1" s="258" t="s">
        <v>275</v>
      </c>
      <c r="B1" s="258"/>
      <c r="C1" s="258"/>
      <c r="D1" s="258"/>
      <c r="E1" s="258"/>
      <c r="F1" s="258"/>
      <c r="G1" s="258"/>
      <c r="H1" s="258"/>
      <c r="I1" s="258"/>
      <c r="J1" s="258"/>
      <c r="K1" s="157"/>
    </row>
    <row r="2" spans="1:12" ht="23.25" customHeight="1" x14ac:dyDescent="0.25">
      <c r="A2" s="258" t="s">
        <v>295</v>
      </c>
      <c r="B2" s="258"/>
      <c r="C2" s="258"/>
      <c r="D2" s="258"/>
      <c r="E2" s="258"/>
      <c r="F2" s="258"/>
      <c r="G2" s="258"/>
      <c r="H2" s="258"/>
      <c r="I2" s="258"/>
      <c r="J2" s="258"/>
      <c r="K2" s="157"/>
    </row>
    <row r="3" spans="1:12" x14ac:dyDescent="0.2">
      <c r="J3" s="143" t="str">
        <f>титульный!BC24</f>
        <v>31.03.2022</v>
      </c>
      <c r="K3" s="143"/>
    </row>
    <row r="4" spans="1:12" ht="12.75" customHeight="1" x14ac:dyDescent="0.2">
      <c r="A4" s="259" t="s">
        <v>274</v>
      </c>
      <c r="B4" s="259"/>
      <c r="C4" s="259"/>
      <c r="D4" s="259"/>
      <c r="E4" s="259"/>
      <c r="F4" s="260" t="s">
        <v>257</v>
      </c>
      <c r="G4" s="261"/>
      <c r="H4" s="261"/>
      <c r="I4" s="261"/>
      <c r="J4" s="261"/>
      <c r="K4" s="262"/>
      <c r="L4" s="266" t="s">
        <v>245</v>
      </c>
    </row>
    <row r="5" spans="1:12" ht="39" customHeight="1" x14ac:dyDescent="0.2">
      <c r="A5" s="20" t="s">
        <v>256</v>
      </c>
      <c r="B5" s="20" t="s">
        <v>273</v>
      </c>
      <c r="C5" s="21" t="s">
        <v>254</v>
      </c>
      <c r="D5" s="21" t="s">
        <v>253</v>
      </c>
      <c r="E5" s="31" t="s">
        <v>272</v>
      </c>
      <c r="F5" s="144" t="s">
        <v>251</v>
      </c>
      <c r="G5" s="144" t="s">
        <v>250</v>
      </c>
      <c r="H5" s="144" t="s">
        <v>249</v>
      </c>
      <c r="I5" s="144" t="s">
        <v>248</v>
      </c>
      <c r="J5" s="144" t="s">
        <v>247</v>
      </c>
      <c r="K5" s="144" t="s">
        <v>246</v>
      </c>
      <c r="L5" s="266"/>
    </row>
    <row r="6" spans="1:12" ht="44.25" customHeight="1" x14ac:dyDescent="0.2">
      <c r="A6" s="98">
        <v>908</v>
      </c>
      <c r="B6" s="98">
        <v>130</v>
      </c>
      <c r="C6" s="98" t="s">
        <v>236</v>
      </c>
      <c r="D6" s="52"/>
      <c r="E6" s="32" t="s">
        <v>271</v>
      </c>
      <c r="F6" s="158">
        <v>5861000</v>
      </c>
      <c r="G6" s="145"/>
      <c r="H6" s="145"/>
      <c r="I6" s="145"/>
      <c r="J6" s="145"/>
      <c r="K6" s="145"/>
      <c r="L6" s="29">
        <f t="shared" ref="L6:L15" si="0">F6+G6+H6+I6+J6+K6</f>
        <v>5861000</v>
      </c>
    </row>
    <row r="7" spans="1:12" ht="53.25" customHeight="1" x14ac:dyDescent="0.2">
      <c r="A7" s="98">
        <v>908</v>
      </c>
      <c r="B7" s="98">
        <v>130</v>
      </c>
      <c r="C7" s="98" t="s">
        <v>235</v>
      </c>
      <c r="D7" s="52"/>
      <c r="E7" s="32" t="s">
        <v>270</v>
      </c>
      <c r="F7" s="158">
        <v>13253300</v>
      </c>
      <c r="G7" s="145"/>
      <c r="H7" s="145"/>
      <c r="I7" s="145"/>
      <c r="J7" s="145"/>
      <c r="K7" s="145"/>
      <c r="L7" s="29">
        <f t="shared" si="0"/>
        <v>13253300</v>
      </c>
    </row>
    <row r="8" spans="1:12" ht="49.5" customHeight="1" x14ac:dyDescent="0.2">
      <c r="A8" s="98">
        <v>908</v>
      </c>
      <c r="B8" s="98">
        <v>130</v>
      </c>
      <c r="C8" s="98" t="s">
        <v>229</v>
      </c>
      <c r="D8" s="52"/>
      <c r="E8" s="32" t="s">
        <v>269</v>
      </c>
      <c r="F8" s="158">
        <v>654400</v>
      </c>
      <c r="G8" s="145"/>
      <c r="H8" s="145"/>
      <c r="I8" s="145"/>
      <c r="J8" s="145"/>
      <c r="K8" s="145"/>
      <c r="L8" s="29">
        <f t="shared" si="0"/>
        <v>654400</v>
      </c>
    </row>
    <row r="9" spans="1:12" ht="54.75" customHeight="1" x14ac:dyDescent="0.2">
      <c r="A9" s="98">
        <v>908</v>
      </c>
      <c r="B9" s="98">
        <v>130</v>
      </c>
      <c r="C9" s="98" t="s">
        <v>223</v>
      </c>
      <c r="D9" s="52"/>
      <c r="E9" s="32" t="s">
        <v>268</v>
      </c>
      <c r="F9" s="158">
        <v>284200</v>
      </c>
      <c r="G9" s="145"/>
      <c r="H9" s="145"/>
      <c r="I9" s="145"/>
      <c r="J9" s="145"/>
      <c r="K9" s="145"/>
      <c r="L9" s="29">
        <f t="shared" si="0"/>
        <v>284200</v>
      </c>
    </row>
    <row r="10" spans="1:12" ht="33.75" customHeight="1" x14ac:dyDescent="0.2">
      <c r="A10" s="98">
        <v>908</v>
      </c>
      <c r="B10" s="98">
        <v>180</v>
      </c>
      <c r="C10" s="98" t="s">
        <v>216</v>
      </c>
      <c r="D10" s="98"/>
      <c r="E10" s="32" t="s">
        <v>267</v>
      </c>
      <c r="F10" s="158">
        <v>47100</v>
      </c>
      <c r="G10" s="145"/>
      <c r="H10" s="145"/>
      <c r="I10" s="145"/>
      <c r="J10" s="145"/>
      <c r="K10" s="145"/>
      <c r="L10" s="29">
        <f t="shared" si="0"/>
        <v>47100</v>
      </c>
    </row>
    <row r="11" spans="1:12" x14ac:dyDescent="0.2">
      <c r="A11" s="259" t="s">
        <v>260</v>
      </c>
      <c r="B11" s="259"/>
      <c r="C11" s="259"/>
      <c r="D11" s="259"/>
      <c r="E11" s="33" t="s">
        <v>251</v>
      </c>
      <c r="F11" s="146">
        <f t="shared" ref="F11:L11" si="1">SUM(F6:F10)</f>
        <v>20100000</v>
      </c>
      <c r="G11" s="146">
        <f t="shared" si="1"/>
        <v>0</v>
      </c>
      <c r="H11" s="146">
        <f t="shared" si="1"/>
        <v>0</v>
      </c>
      <c r="I11" s="146">
        <f t="shared" si="1"/>
        <v>0</v>
      </c>
      <c r="J11" s="146">
        <f t="shared" si="1"/>
        <v>0</v>
      </c>
      <c r="K11" s="146">
        <f t="shared" si="1"/>
        <v>0</v>
      </c>
      <c r="L11" s="146">
        <f t="shared" si="1"/>
        <v>20100000</v>
      </c>
    </row>
    <row r="12" spans="1:12" hidden="1" x14ac:dyDescent="0.2">
      <c r="F12" s="147"/>
      <c r="G12" s="147"/>
      <c r="H12" s="147"/>
      <c r="I12" s="147"/>
      <c r="J12" s="147"/>
      <c r="K12" s="147"/>
      <c r="L12" s="163">
        <f t="shared" si="0"/>
        <v>0</v>
      </c>
    </row>
    <row r="13" spans="1:12" ht="82.5" hidden="1" customHeight="1" x14ac:dyDescent="0.2">
      <c r="A13" s="98">
        <v>908</v>
      </c>
      <c r="B13" s="98">
        <v>150</v>
      </c>
      <c r="C13" s="98" t="s">
        <v>227</v>
      </c>
      <c r="D13" s="98"/>
      <c r="E13" s="32" t="s">
        <v>266</v>
      </c>
      <c r="F13" s="147"/>
      <c r="G13" s="147"/>
      <c r="H13" s="159"/>
      <c r="I13" s="147"/>
      <c r="J13" s="147"/>
      <c r="K13" s="147"/>
      <c r="L13" s="163">
        <f t="shared" si="0"/>
        <v>0</v>
      </c>
    </row>
    <row r="14" spans="1:12" ht="34.5" hidden="1" customHeight="1" x14ac:dyDescent="0.2">
      <c r="A14" s="98">
        <v>908</v>
      </c>
      <c r="B14" s="98">
        <v>150</v>
      </c>
      <c r="C14" s="98" t="s">
        <v>352</v>
      </c>
      <c r="D14" s="164"/>
      <c r="E14" s="32" t="s">
        <v>353</v>
      </c>
      <c r="F14" s="147"/>
      <c r="G14" s="147"/>
      <c r="H14" s="147"/>
      <c r="I14" s="147"/>
      <c r="J14" s="147"/>
      <c r="K14" s="147"/>
      <c r="L14" s="163">
        <f t="shared" si="0"/>
        <v>0</v>
      </c>
    </row>
    <row r="15" spans="1:12" ht="34.5" hidden="1" customHeight="1" x14ac:dyDescent="0.2">
      <c r="A15" s="98">
        <v>908</v>
      </c>
      <c r="B15" s="98">
        <v>150</v>
      </c>
      <c r="C15" s="98" t="s">
        <v>372</v>
      </c>
      <c r="D15" s="98"/>
      <c r="E15" s="32" t="s">
        <v>371</v>
      </c>
      <c r="F15" s="147"/>
      <c r="G15" s="147"/>
      <c r="H15" s="159"/>
      <c r="I15" s="159"/>
      <c r="J15" s="147"/>
      <c r="K15" s="147"/>
      <c r="L15" s="163">
        <f t="shared" si="0"/>
        <v>0</v>
      </c>
    </row>
    <row r="16" spans="1:12" ht="30" hidden="1" customHeight="1" x14ac:dyDescent="0.2">
      <c r="A16" s="98">
        <v>908</v>
      </c>
      <c r="B16" s="98">
        <v>150</v>
      </c>
      <c r="C16" s="98">
        <v>410000</v>
      </c>
      <c r="D16" s="98"/>
      <c r="E16" s="32" t="s">
        <v>373</v>
      </c>
      <c r="F16" s="147"/>
      <c r="G16" s="147"/>
      <c r="H16" s="159"/>
      <c r="I16" s="159"/>
      <c r="J16" s="147"/>
      <c r="K16" s="147"/>
      <c r="L16" s="163">
        <f>F16+G16+H16+I16+J16+K16</f>
        <v>0</v>
      </c>
    </row>
    <row r="17" spans="1:14" ht="57.75" customHeight="1" x14ac:dyDescent="0.2">
      <c r="A17" s="165">
        <v>908</v>
      </c>
      <c r="B17" s="98">
        <v>150</v>
      </c>
      <c r="C17" s="98" t="s">
        <v>396</v>
      </c>
      <c r="D17" s="98"/>
      <c r="E17" s="32" t="s">
        <v>397</v>
      </c>
      <c r="F17" s="147"/>
      <c r="G17" s="147"/>
      <c r="H17" s="148"/>
      <c r="I17" s="148">
        <v>8990</v>
      </c>
      <c r="J17" s="147"/>
      <c r="K17" s="147"/>
      <c r="L17" s="166">
        <f>F17+G17+H17+I17+J17+K17</f>
        <v>8990</v>
      </c>
    </row>
    <row r="18" spans="1:14" ht="12.75" customHeight="1" x14ac:dyDescent="0.2">
      <c r="A18" s="259" t="s">
        <v>260</v>
      </c>
      <c r="B18" s="259"/>
      <c r="C18" s="259"/>
      <c r="D18" s="259"/>
      <c r="E18" s="33" t="s">
        <v>249</v>
      </c>
      <c r="F18" s="146">
        <f t="shared" ref="F18:G18" si="2">SUM(F14:F15)</f>
        <v>0</v>
      </c>
      <c r="G18" s="146">
        <f t="shared" si="2"/>
        <v>0</v>
      </c>
      <c r="H18" s="146">
        <f>SUM(H13:H17)</f>
        <v>0</v>
      </c>
      <c r="I18" s="146">
        <f>SUM(I13:I17)</f>
        <v>8990</v>
      </c>
      <c r="J18" s="146">
        <f t="shared" ref="J18:K18" si="3">SUM(J14:J17)</f>
        <v>0</v>
      </c>
      <c r="K18" s="146">
        <f t="shared" si="3"/>
        <v>0</v>
      </c>
      <c r="L18" s="146">
        <f>SUM(L13:L17)</f>
        <v>8990</v>
      </c>
    </row>
    <row r="19" spans="1:14" ht="12.75" hidden="1" customHeight="1" x14ac:dyDescent="0.2">
      <c r="A19" s="52">
        <v>908</v>
      </c>
      <c r="B19" s="52">
        <v>120</v>
      </c>
      <c r="C19" s="52">
        <v>140000</v>
      </c>
      <c r="D19" s="164"/>
      <c r="E19" s="32" t="s">
        <v>265</v>
      </c>
      <c r="F19" s="147"/>
      <c r="G19" s="147"/>
      <c r="H19" s="147"/>
      <c r="I19" s="147"/>
      <c r="J19" s="147">
        <v>0</v>
      </c>
      <c r="K19" s="147"/>
      <c r="L19" s="163">
        <f t="shared" ref="L19:L26" si="4">F19+G19+H19+I19+J19+K19</f>
        <v>0</v>
      </c>
      <c r="M19" s="50"/>
      <c r="N19" s="50"/>
    </row>
    <row r="20" spans="1:14" ht="12.75" hidden="1" customHeight="1" x14ac:dyDescent="0.2">
      <c r="A20" s="52">
        <v>908</v>
      </c>
      <c r="B20" s="52">
        <v>180</v>
      </c>
      <c r="C20" s="52">
        <v>140000</v>
      </c>
      <c r="D20" s="164"/>
      <c r="E20" s="32" t="s">
        <v>264</v>
      </c>
      <c r="F20" s="147"/>
      <c r="G20" s="147"/>
      <c r="H20" s="147"/>
      <c r="I20" s="147"/>
      <c r="J20" s="147">
        <v>0</v>
      </c>
      <c r="K20" s="147"/>
      <c r="L20" s="163">
        <f t="shared" si="4"/>
        <v>0</v>
      </c>
      <c r="M20" s="50"/>
    </row>
    <row r="21" spans="1:14" x14ac:dyDescent="0.2">
      <c r="A21" s="52">
        <v>908</v>
      </c>
      <c r="B21" s="52">
        <v>130</v>
      </c>
      <c r="C21" s="52">
        <v>140000</v>
      </c>
      <c r="D21" s="164"/>
      <c r="E21" s="32" t="s">
        <v>263</v>
      </c>
      <c r="F21" s="147"/>
      <c r="G21" s="147"/>
      <c r="H21" s="147"/>
      <c r="I21" s="147"/>
      <c r="J21" s="147">
        <v>30000</v>
      </c>
      <c r="K21" s="147"/>
      <c r="L21" s="163">
        <f t="shared" si="4"/>
        <v>30000</v>
      </c>
      <c r="M21" s="50">
        <f>L21-внебюджет!G31</f>
        <v>0</v>
      </c>
    </row>
    <row r="22" spans="1:14" ht="25.5" hidden="1" customHeight="1" x14ac:dyDescent="0.2">
      <c r="A22" s="52">
        <v>908</v>
      </c>
      <c r="B22" s="52">
        <v>140</v>
      </c>
      <c r="C22" s="52">
        <v>140000</v>
      </c>
      <c r="D22" s="164"/>
      <c r="E22" s="32" t="s">
        <v>262</v>
      </c>
      <c r="F22" s="147"/>
      <c r="G22" s="147"/>
      <c r="H22" s="147"/>
      <c r="I22" s="147"/>
      <c r="J22" s="147"/>
      <c r="K22" s="147"/>
      <c r="L22" s="163">
        <f t="shared" si="4"/>
        <v>0</v>
      </c>
    </row>
    <row r="23" spans="1:14" ht="22.5" x14ac:dyDescent="0.2">
      <c r="A23" s="52">
        <v>908</v>
      </c>
      <c r="B23" s="52">
        <v>150</v>
      </c>
      <c r="C23" s="52">
        <v>140000</v>
      </c>
      <c r="D23" s="164"/>
      <c r="E23" s="32" t="s">
        <v>261</v>
      </c>
      <c r="F23" s="147"/>
      <c r="G23" s="147"/>
      <c r="H23" s="147"/>
      <c r="I23" s="147"/>
      <c r="J23" s="147">
        <v>550000</v>
      </c>
      <c r="K23" s="147"/>
      <c r="L23" s="163">
        <f t="shared" si="4"/>
        <v>550000</v>
      </c>
      <c r="M23" s="50">
        <f>L23-внебюджет!F31</f>
        <v>0</v>
      </c>
    </row>
    <row r="24" spans="1:14" x14ac:dyDescent="0.2">
      <c r="A24" s="267" t="s">
        <v>260</v>
      </c>
      <c r="B24" s="267"/>
      <c r="C24" s="267"/>
      <c r="D24" s="267"/>
      <c r="E24" s="33" t="s">
        <v>247</v>
      </c>
      <c r="F24" s="146">
        <f>SUM(F19:F23)</f>
        <v>0</v>
      </c>
      <c r="G24" s="146"/>
      <c r="H24" s="146">
        <f>SUM(H19:H23)</f>
        <v>0</v>
      </c>
      <c r="I24" s="146"/>
      <c r="J24" s="146">
        <f>SUM(J19:J23)</f>
        <v>580000</v>
      </c>
      <c r="K24" s="146">
        <f>K23+K21</f>
        <v>0</v>
      </c>
      <c r="L24" s="24">
        <f>F24+G24+H24+I24+J24+K24</f>
        <v>580000</v>
      </c>
    </row>
    <row r="25" spans="1:14" ht="25.5" customHeight="1" x14ac:dyDescent="0.2">
      <c r="A25" s="138">
        <v>908</v>
      </c>
      <c r="B25" s="138">
        <v>550</v>
      </c>
      <c r="C25" s="138">
        <v>800000</v>
      </c>
      <c r="D25" s="19"/>
      <c r="E25" s="34" t="s">
        <v>259</v>
      </c>
      <c r="F25" s="149">
        <v>119445.42</v>
      </c>
      <c r="G25" s="149"/>
      <c r="H25" s="149">
        <v>0</v>
      </c>
      <c r="I25" s="149"/>
      <c r="J25" s="149"/>
      <c r="K25" s="149"/>
      <c r="L25" s="103">
        <f t="shared" ref="L25" si="5">F25+G25+H25+I25+J25+K25</f>
        <v>119445.42</v>
      </c>
    </row>
    <row r="26" spans="1:14" x14ac:dyDescent="0.2">
      <c r="A26" s="138">
        <v>908</v>
      </c>
      <c r="B26" s="138">
        <v>550</v>
      </c>
      <c r="C26" s="138">
        <v>140000</v>
      </c>
      <c r="D26" s="19"/>
      <c r="E26" s="34" t="s">
        <v>259</v>
      </c>
      <c r="F26" s="146"/>
      <c r="G26" s="146"/>
      <c r="H26" s="146">
        <v>0</v>
      </c>
      <c r="I26" s="146"/>
      <c r="J26" s="146">
        <v>181533.22</v>
      </c>
      <c r="K26" s="146"/>
      <c r="L26" s="24">
        <f t="shared" si="4"/>
        <v>181533.22</v>
      </c>
    </row>
    <row r="27" spans="1:14" x14ac:dyDescent="0.2">
      <c r="A27" s="268" t="s">
        <v>205</v>
      </c>
      <c r="B27" s="268"/>
      <c r="C27" s="268"/>
      <c r="D27" s="268"/>
      <c r="E27" s="35"/>
      <c r="F27" s="150">
        <f>F11+F18+F25+F24+F26</f>
        <v>20219445.420000002</v>
      </c>
      <c r="G27" s="150">
        <f t="shared" ref="G27:K27" si="6">G11+G18+G25+G24+G26</f>
        <v>0</v>
      </c>
      <c r="H27" s="150">
        <f>H11+H18+H25+H24+H26</f>
        <v>0</v>
      </c>
      <c r="I27" s="150">
        <f t="shared" si="6"/>
        <v>8990</v>
      </c>
      <c r="J27" s="150">
        <f t="shared" si="6"/>
        <v>761533.22</v>
      </c>
      <c r="K27" s="150">
        <f t="shared" si="6"/>
        <v>0</v>
      </c>
      <c r="L27" s="150">
        <f>L11+L18+L25+L24+L26</f>
        <v>20989968.640000001</v>
      </c>
    </row>
    <row r="28" spans="1:14" ht="12.75" customHeight="1" x14ac:dyDescent="0.2">
      <c r="A28" s="263" t="s">
        <v>258</v>
      </c>
      <c r="B28" s="263"/>
      <c r="C28" s="263"/>
      <c r="D28" s="263"/>
      <c r="E28" s="264"/>
      <c r="F28" s="265" t="s">
        <v>257</v>
      </c>
      <c r="G28" s="265"/>
      <c r="H28" s="265"/>
      <c r="I28" s="265"/>
      <c r="J28" s="265"/>
      <c r="K28" s="265"/>
      <c r="L28" s="25"/>
    </row>
    <row r="29" spans="1:14" ht="39" customHeight="1" thickBot="1" x14ac:dyDescent="0.25">
      <c r="A29" s="18" t="s">
        <v>256</v>
      </c>
      <c r="B29" s="17" t="s">
        <v>255</v>
      </c>
      <c r="C29" s="17" t="s">
        <v>254</v>
      </c>
      <c r="D29" s="17" t="s">
        <v>253</v>
      </c>
      <c r="E29" s="36" t="s">
        <v>252</v>
      </c>
      <c r="F29" s="25" t="s">
        <v>251</v>
      </c>
      <c r="G29" s="25" t="s">
        <v>250</v>
      </c>
      <c r="H29" s="25" t="s">
        <v>249</v>
      </c>
      <c r="I29" s="25" t="s">
        <v>248</v>
      </c>
      <c r="J29" s="25" t="s">
        <v>247</v>
      </c>
      <c r="K29" s="25" t="s">
        <v>246</v>
      </c>
      <c r="L29" s="26" t="s">
        <v>245</v>
      </c>
    </row>
    <row r="30" spans="1:14" ht="22.5" customHeight="1" x14ac:dyDescent="0.2">
      <c r="A30" s="167">
        <v>908</v>
      </c>
      <c r="B30" s="168">
        <v>111</v>
      </c>
      <c r="C30" s="168" t="s">
        <v>236</v>
      </c>
      <c r="D30" s="168">
        <v>211000</v>
      </c>
      <c r="E30" s="37" t="s">
        <v>242</v>
      </c>
      <c r="F30" s="169">
        <f>4490015</f>
        <v>4490015</v>
      </c>
      <c r="G30" s="147">
        <v>-35000</v>
      </c>
      <c r="H30" s="147"/>
      <c r="I30" s="147"/>
      <c r="J30" s="147"/>
      <c r="K30" s="147"/>
      <c r="L30" s="163">
        <f>F30+G30+H30+I30+J30+K30</f>
        <v>4455015</v>
      </c>
    </row>
    <row r="31" spans="1:14" ht="22.5" customHeight="1" x14ac:dyDescent="0.2">
      <c r="A31" s="170">
        <v>908</v>
      </c>
      <c r="B31" s="52">
        <v>111</v>
      </c>
      <c r="C31" s="52" t="s">
        <v>236</v>
      </c>
      <c r="D31" s="52">
        <v>266000</v>
      </c>
      <c r="E31" s="38" t="s">
        <v>243</v>
      </c>
      <c r="F31" s="169">
        <f>15000</f>
        <v>15000</v>
      </c>
      <c r="G31" s="147">
        <v>35000</v>
      </c>
      <c r="H31" s="147"/>
      <c r="I31" s="147"/>
      <c r="J31" s="147"/>
      <c r="K31" s="147"/>
      <c r="L31" s="163">
        <f t="shared" ref="L31:L48" si="7">F31+G31+H31+I31+J31+K31</f>
        <v>50000</v>
      </c>
    </row>
    <row r="32" spans="1:14" ht="22.5" customHeight="1" x14ac:dyDescent="0.2">
      <c r="A32" s="170">
        <v>908</v>
      </c>
      <c r="B32" s="52">
        <v>111</v>
      </c>
      <c r="C32" s="52" t="s">
        <v>235</v>
      </c>
      <c r="D32" s="52">
        <v>211000</v>
      </c>
      <c r="E32" s="38" t="s">
        <v>244</v>
      </c>
      <c r="F32" s="169">
        <f>10156144</f>
        <v>10156144</v>
      </c>
      <c r="G32" s="147"/>
      <c r="H32" s="147"/>
      <c r="I32" s="147"/>
      <c r="J32" s="147"/>
      <c r="K32" s="147"/>
      <c r="L32" s="163">
        <f>F32+G32+H32+I32+J32+K32</f>
        <v>10156144</v>
      </c>
    </row>
    <row r="33" spans="1:12" ht="22.5" customHeight="1" x14ac:dyDescent="0.2">
      <c r="A33" s="170">
        <v>908</v>
      </c>
      <c r="B33" s="52">
        <v>111</v>
      </c>
      <c r="C33" s="52" t="s">
        <v>235</v>
      </c>
      <c r="D33" s="52">
        <v>266000</v>
      </c>
      <c r="E33" s="38" t="s">
        <v>243</v>
      </c>
      <c r="F33" s="169">
        <f>30000</f>
        <v>30000</v>
      </c>
      <c r="G33" s="147"/>
      <c r="H33" s="147"/>
      <c r="I33" s="147"/>
      <c r="J33" s="147"/>
      <c r="K33" s="147"/>
      <c r="L33" s="163">
        <f t="shared" si="7"/>
        <v>30000</v>
      </c>
    </row>
    <row r="34" spans="1:12" ht="22.5" customHeight="1" x14ac:dyDescent="0.2">
      <c r="A34" s="170">
        <v>908</v>
      </c>
      <c r="B34" s="52">
        <v>111</v>
      </c>
      <c r="C34" s="52">
        <v>800000</v>
      </c>
      <c r="D34" s="52">
        <v>266000</v>
      </c>
      <c r="E34" s="38" t="s">
        <v>243</v>
      </c>
      <c r="F34" s="171"/>
      <c r="G34" s="197"/>
      <c r="H34" s="171"/>
      <c r="I34" s="171"/>
      <c r="J34" s="171"/>
      <c r="K34" s="171"/>
      <c r="L34" s="163">
        <f t="shared" si="7"/>
        <v>0</v>
      </c>
    </row>
    <row r="35" spans="1:12" ht="13.5" customHeight="1" thickBot="1" x14ac:dyDescent="0.25">
      <c r="A35" s="248" t="s">
        <v>241</v>
      </c>
      <c r="B35" s="249"/>
      <c r="C35" s="249"/>
      <c r="D35" s="249"/>
      <c r="E35" s="250"/>
      <c r="F35" s="151">
        <f>SUM(F30:F34)</f>
        <v>14691159</v>
      </c>
      <c r="G35" s="151">
        <f>SUM(G30:G34)</f>
        <v>0</v>
      </c>
      <c r="H35" s="151">
        <f>SUM(H30:H34)</f>
        <v>0</v>
      </c>
      <c r="I35" s="151"/>
      <c r="J35" s="151">
        <f>SUM(J30:J34)</f>
        <v>0</v>
      </c>
      <c r="K35" s="151"/>
      <c r="L35" s="27">
        <f t="shared" si="7"/>
        <v>14691159</v>
      </c>
    </row>
    <row r="36" spans="1:12" ht="19.5" hidden="1" customHeight="1" thickBot="1" x14ac:dyDescent="0.25">
      <c r="A36" s="167">
        <v>908</v>
      </c>
      <c r="B36" s="168">
        <v>112</v>
      </c>
      <c r="C36" s="168">
        <v>140000</v>
      </c>
      <c r="D36" s="168">
        <v>212000</v>
      </c>
      <c r="E36" s="37" t="s">
        <v>240</v>
      </c>
      <c r="F36" s="172"/>
      <c r="G36" s="172"/>
      <c r="H36" s="172"/>
      <c r="I36" s="172"/>
      <c r="J36" s="172"/>
      <c r="K36" s="172"/>
      <c r="L36" s="28">
        <f t="shared" si="7"/>
        <v>0</v>
      </c>
    </row>
    <row r="37" spans="1:12" ht="19.5" hidden="1" customHeight="1" x14ac:dyDescent="0.2">
      <c r="A37" s="167">
        <v>908</v>
      </c>
      <c r="B37" s="168">
        <v>112</v>
      </c>
      <c r="C37" s="168">
        <v>140000</v>
      </c>
      <c r="D37" s="168">
        <v>222000</v>
      </c>
      <c r="E37" s="39" t="s">
        <v>230</v>
      </c>
      <c r="F37" s="172"/>
      <c r="G37" s="172"/>
      <c r="H37" s="172"/>
      <c r="I37" s="172"/>
      <c r="J37" s="172"/>
      <c r="K37" s="172"/>
      <c r="L37" s="28">
        <f>F37+G37+H37+I37+J37+K37</f>
        <v>0</v>
      </c>
    </row>
    <row r="38" spans="1:12" ht="19.5" customHeight="1" x14ac:dyDescent="0.2">
      <c r="A38" s="170">
        <v>908</v>
      </c>
      <c r="B38" s="52">
        <v>112</v>
      </c>
      <c r="C38" s="52">
        <v>140000</v>
      </c>
      <c r="D38" s="52">
        <v>226000</v>
      </c>
      <c r="E38" s="38" t="s">
        <v>239</v>
      </c>
      <c r="F38" s="171"/>
      <c r="G38" s="171"/>
      <c r="H38" s="171"/>
      <c r="I38" s="171"/>
      <c r="J38" s="171">
        <v>5000</v>
      </c>
      <c r="K38" s="171"/>
      <c r="L38" s="163">
        <f t="shared" si="7"/>
        <v>5000</v>
      </c>
    </row>
    <row r="39" spans="1:12" ht="19.5" hidden="1" customHeight="1" x14ac:dyDescent="0.2">
      <c r="A39" s="170">
        <v>908</v>
      </c>
      <c r="B39" s="52">
        <v>112</v>
      </c>
      <c r="C39" s="168" t="s">
        <v>236</v>
      </c>
      <c r="D39" s="52">
        <v>266000</v>
      </c>
      <c r="E39" s="38" t="s">
        <v>238</v>
      </c>
      <c r="F39" s="159"/>
      <c r="G39" s="171"/>
      <c r="H39" s="171"/>
      <c r="I39" s="171"/>
      <c r="J39" s="171"/>
      <c r="K39" s="171"/>
      <c r="L39" s="163">
        <f t="shared" si="7"/>
        <v>0</v>
      </c>
    </row>
    <row r="40" spans="1:12" ht="19.5" hidden="1" customHeight="1" x14ac:dyDescent="0.2">
      <c r="A40" s="170">
        <v>908</v>
      </c>
      <c r="B40" s="52">
        <v>112</v>
      </c>
      <c r="C40" s="52" t="s">
        <v>235</v>
      </c>
      <c r="D40" s="52">
        <v>266000</v>
      </c>
      <c r="E40" s="38" t="s">
        <v>238</v>
      </c>
      <c r="F40" s="159"/>
      <c r="G40" s="171"/>
      <c r="H40" s="171"/>
      <c r="I40" s="171"/>
      <c r="J40" s="171"/>
      <c r="K40" s="171"/>
      <c r="L40" s="163">
        <f t="shared" si="7"/>
        <v>0</v>
      </c>
    </row>
    <row r="41" spans="1:12" ht="16.5" customHeight="1" thickBot="1" x14ac:dyDescent="0.25">
      <c r="A41" s="248" t="s">
        <v>237</v>
      </c>
      <c r="B41" s="249"/>
      <c r="C41" s="249"/>
      <c r="D41" s="249"/>
      <c r="E41" s="250"/>
      <c r="F41" s="151">
        <f>SUM(F36:F40)</f>
        <v>0</v>
      </c>
      <c r="G41" s="151">
        <f t="shared" ref="G41:L41" si="8">SUM(G36:G40)</f>
        <v>0</v>
      </c>
      <c r="H41" s="151">
        <f t="shared" si="8"/>
        <v>0</v>
      </c>
      <c r="I41" s="151">
        <f t="shared" si="8"/>
        <v>0</v>
      </c>
      <c r="J41" s="151">
        <f t="shared" si="8"/>
        <v>5000</v>
      </c>
      <c r="K41" s="151">
        <f t="shared" si="8"/>
        <v>0</v>
      </c>
      <c r="L41" s="151">
        <f t="shared" si="8"/>
        <v>5000</v>
      </c>
    </row>
    <row r="42" spans="1:12" ht="27" customHeight="1" x14ac:dyDescent="0.2">
      <c r="A42" s="167">
        <v>908</v>
      </c>
      <c r="B42" s="168">
        <v>119</v>
      </c>
      <c r="C42" s="168" t="s">
        <v>236</v>
      </c>
      <c r="D42" s="168">
        <v>213000</v>
      </c>
      <c r="E42" s="37" t="s">
        <v>233</v>
      </c>
      <c r="F42" s="169">
        <f>1355985</f>
        <v>1355985</v>
      </c>
      <c r="G42" s="152"/>
      <c r="H42" s="152"/>
      <c r="I42" s="152"/>
      <c r="J42" s="152"/>
      <c r="K42" s="152"/>
      <c r="L42" s="173">
        <f t="shared" si="7"/>
        <v>1355985</v>
      </c>
    </row>
    <row r="43" spans="1:12" ht="27" customHeight="1" x14ac:dyDescent="0.2">
      <c r="A43" s="170">
        <v>908</v>
      </c>
      <c r="B43" s="52">
        <v>119</v>
      </c>
      <c r="C43" s="52" t="s">
        <v>235</v>
      </c>
      <c r="D43" s="52">
        <v>213000</v>
      </c>
      <c r="E43" s="38" t="s">
        <v>234</v>
      </c>
      <c r="F43" s="169">
        <f>3067156</f>
        <v>3067156</v>
      </c>
      <c r="G43" s="147"/>
      <c r="H43" s="147"/>
      <c r="I43" s="147"/>
      <c r="J43" s="147"/>
      <c r="K43" s="147"/>
      <c r="L43" s="163">
        <f t="shared" si="7"/>
        <v>3067156</v>
      </c>
    </row>
    <row r="44" spans="1:12" ht="27" hidden="1" customHeight="1" x14ac:dyDescent="0.2">
      <c r="A44" s="170">
        <v>908</v>
      </c>
      <c r="B44" s="52">
        <v>119</v>
      </c>
      <c r="C44" s="52" t="s">
        <v>357</v>
      </c>
      <c r="D44" s="52">
        <v>213000</v>
      </c>
      <c r="E44" s="38" t="s">
        <v>358</v>
      </c>
      <c r="F44" s="159"/>
      <c r="G44" s="147"/>
      <c r="H44" s="147"/>
      <c r="I44" s="147"/>
      <c r="J44" s="147"/>
      <c r="K44" s="147"/>
      <c r="L44" s="163">
        <f t="shared" si="7"/>
        <v>0</v>
      </c>
    </row>
    <row r="45" spans="1:12" ht="27" hidden="1" customHeight="1" x14ac:dyDescent="0.2">
      <c r="A45" s="170">
        <v>908</v>
      </c>
      <c r="B45" s="52">
        <v>119</v>
      </c>
      <c r="C45" s="52">
        <v>140000</v>
      </c>
      <c r="D45" s="52">
        <v>213000</v>
      </c>
      <c r="E45" s="38" t="s">
        <v>233</v>
      </c>
      <c r="F45" s="171"/>
      <c r="G45" s="171"/>
      <c r="H45" s="171"/>
      <c r="I45" s="171"/>
      <c r="J45" s="171"/>
      <c r="K45" s="171"/>
      <c r="L45" s="163">
        <f t="shared" si="7"/>
        <v>0</v>
      </c>
    </row>
    <row r="46" spans="1:12" ht="13.5" customHeight="1" thickBot="1" x14ac:dyDescent="0.25">
      <c r="A46" s="248" t="s">
        <v>232</v>
      </c>
      <c r="B46" s="249"/>
      <c r="C46" s="249"/>
      <c r="D46" s="249"/>
      <c r="E46" s="250"/>
      <c r="F46" s="151">
        <f>SUM(F42:F45)</f>
        <v>4423141</v>
      </c>
      <c r="G46" s="151">
        <f t="shared" ref="G46:L46" si="9">SUM(G42:G45)</f>
        <v>0</v>
      </c>
      <c r="H46" s="151">
        <f t="shared" si="9"/>
        <v>0</v>
      </c>
      <c r="I46" s="151">
        <f t="shared" si="9"/>
        <v>0</v>
      </c>
      <c r="J46" s="151">
        <f t="shared" si="9"/>
        <v>0</v>
      </c>
      <c r="K46" s="151">
        <f t="shared" si="9"/>
        <v>0</v>
      </c>
      <c r="L46" s="151">
        <f t="shared" si="9"/>
        <v>4423141</v>
      </c>
    </row>
    <row r="47" spans="1:12" ht="26.25" hidden="1" customHeight="1" x14ac:dyDescent="0.2">
      <c r="A47" s="167">
        <v>908</v>
      </c>
      <c r="B47" s="168">
        <v>243</v>
      </c>
      <c r="C47" s="168">
        <v>140000</v>
      </c>
      <c r="D47" s="52">
        <v>225000</v>
      </c>
      <c r="E47" s="38" t="s">
        <v>129</v>
      </c>
      <c r="F47" s="172"/>
      <c r="G47" s="172"/>
      <c r="H47" s="172"/>
      <c r="I47" s="172"/>
      <c r="J47" s="172"/>
      <c r="K47" s="172"/>
      <c r="L47" s="28">
        <f t="shared" si="7"/>
        <v>0</v>
      </c>
    </row>
    <row r="48" spans="1:12" ht="23.25" hidden="1" customHeight="1" x14ac:dyDescent="0.2">
      <c r="A48" s="170">
        <v>908</v>
      </c>
      <c r="B48" s="52">
        <v>243</v>
      </c>
      <c r="C48" s="52">
        <v>140000</v>
      </c>
      <c r="D48" s="52">
        <v>226000</v>
      </c>
      <c r="E48" s="38" t="s">
        <v>131</v>
      </c>
      <c r="F48" s="171"/>
      <c r="G48" s="171"/>
      <c r="H48" s="171"/>
      <c r="I48" s="171"/>
      <c r="J48" s="171"/>
      <c r="K48" s="171"/>
      <c r="L48" s="24">
        <f t="shared" si="7"/>
        <v>0</v>
      </c>
    </row>
    <row r="49" spans="1:12" ht="13.5" hidden="1" customHeight="1" thickBot="1" x14ac:dyDescent="0.25">
      <c r="A49" s="248" t="s">
        <v>231</v>
      </c>
      <c r="B49" s="249"/>
      <c r="C49" s="249"/>
      <c r="D49" s="249"/>
      <c r="E49" s="250"/>
      <c r="F49" s="146">
        <f t="shared" ref="F49:L49" si="10">F48+F47</f>
        <v>0</v>
      </c>
      <c r="G49" s="146">
        <f t="shared" si="10"/>
        <v>0</v>
      </c>
      <c r="H49" s="146">
        <f t="shared" si="10"/>
        <v>0</v>
      </c>
      <c r="I49" s="146">
        <f t="shared" si="10"/>
        <v>0</v>
      </c>
      <c r="J49" s="146">
        <f t="shared" si="10"/>
        <v>0</v>
      </c>
      <c r="K49" s="146">
        <f t="shared" si="10"/>
        <v>0</v>
      </c>
      <c r="L49" s="146">
        <f t="shared" si="10"/>
        <v>0</v>
      </c>
    </row>
    <row r="50" spans="1:12" ht="25.5" customHeight="1" x14ac:dyDescent="0.2">
      <c r="A50" s="167">
        <v>908</v>
      </c>
      <c r="B50" s="168">
        <v>244</v>
      </c>
      <c r="C50" s="168" t="s">
        <v>223</v>
      </c>
      <c r="D50" s="168">
        <v>221000</v>
      </c>
      <c r="E50" s="141" t="s">
        <v>125</v>
      </c>
      <c r="F50" s="160">
        <v>43200</v>
      </c>
      <c r="G50" s="147"/>
      <c r="H50" s="147"/>
      <c r="I50" s="147"/>
      <c r="J50" s="147"/>
      <c r="K50" s="147"/>
      <c r="L50" s="163">
        <f t="shared" ref="L50:L104" si="11">F50+G50+H50+I50+J50+K50</f>
        <v>43200</v>
      </c>
    </row>
    <row r="51" spans="1:12" ht="25.5" customHeight="1" thickBot="1" x14ac:dyDescent="0.25">
      <c r="A51" s="170">
        <v>908</v>
      </c>
      <c r="B51" s="52">
        <v>244</v>
      </c>
      <c r="C51" s="52">
        <v>800000</v>
      </c>
      <c r="D51" s="52">
        <v>221000</v>
      </c>
      <c r="E51" s="32" t="s">
        <v>125</v>
      </c>
      <c r="F51" s="198"/>
      <c r="G51" s="197"/>
      <c r="H51" s="171"/>
      <c r="I51" s="171"/>
      <c r="J51" s="171"/>
      <c r="K51" s="171"/>
      <c r="L51" s="163">
        <f t="shared" si="11"/>
        <v>0</v>
      </c>
    </row>
    <row r="52" spans="1:12" s="204" customFormat="1" ht="25.5" customHeight="1" x14ac:dyDescent="0.2">
      <c r="A52" s="199">
        <v>908</v>
      </c>
      <c r="B52" s="200">
        <v>244</v>
      </c>
      <c r="C52" s="200">
        <v>140000</v>
      </c>
      <c r="D52" s="201">
        <v>221000</v>
      </c>
      <c r="E52" s="202" t="s">
        <v>125</v>
      </c>
      <c r="F52" s="197"/>
      <c r="G52" s="197"/>
      <c r="H52" s="197"/>
      <c r="I52" s="197"/>
      <c r="J52" s="197">
        <v>353.88</v>
      </c>
      <c r="K52" s="197"/>
      <c r="L52" s="203">
        <f t="shared" si="11"/>
        <v>353.88</v>
      </c>
    </row>
    <row r="53" spans="1:12" ht="25.5" customHeight="1" x14ac:dyDescent="0.2">
      <c r="A53" s="170">
        <v>908</v>
      </c>
      <c r="B53" s="52">
        <v>244</v>
      </c>
      <c r="C53" s="52" t="s">
        <v>229</v>
      </c>
      <c r="D53" s="52">
        <v>223000</v>
      </c>
      <c r="E53" s="38" t="s">
        <v>127</v>
      </c>
      <c r="F53" s="148">
        <v>13000</v>
      </c>
      <c r="G53" s="147"/>
      <c r="H53" s="147"/>
      <c r="I53" s="147"/>
      <c r="J53" s="147"/>
      <c r="K53" s="147"/>
      <c r="L53" s="163">
        <f t="shared" si="11"/>
        <v>13000</v>
      </c>
    </row>
    <row r="54" spans="1:12" ht="25.5" customHeight="1" x14ac:dyDescent="0.2">
      <c r="A54" s="170">
        <v>908</v>
      </c>
      <c r="B54" s="52">
        <v>244</v>
      </c>
      <c r="C54" s="52" t="s">
        <v>229</v>
      </c>
      <c r="D54" s="52">
        <v>223010</v>
      </c>
      <c r="E54" s="38" t="s">
        <v>228</v>
      </c>
      <c r="F54" s="148">
        <v>12380</v>
      </c>
      <c r="G54" s="153"/>
      <c r="H54" s="147"/>
      <c r="I54" s="147"/>
      <c r="J54" s="147"/>
      <c r="K54" s="147"/>
      <c r="L54" s="163">
        <f t="shared" si="11"/>
        <v>12380</v>
      </c>
    </row>
    <row r="55" spans="1:12" ht="25.5" customHeight="1" x14ac:dyDescent="0.2">
      <c r="A55" s="170">
        <v>908</v>
      </c>
      <c r="B55" s="52">
        <v>244</v>
      </c>
      <c r="C55" s="52">
        <v>800000</v>
      </c>
      <c r="D55" s="52">
        <v>223000</v>
      </c>
      <c r="E55" s="38" t="s">
        <v>127</v>
      </c>
      <c r="F55" s="174"/>
      <c r="G55" s="198"/>
      <c r="H55" s="171"/>
      <c r="I55" s="171"/>
      <c r="J55" s="171"/>
      <c r="K55" s="171"/>
      <c r="L55" s="163">
        <f t="shared" si="11"/>
        <v>0</v>
      </c>
    </row>
    <row r="56" spans="1:12" ht="25.5" customHeight="1" x14ac:dyDescent="0.2">
      <c r="A56" s="170">
        <v>908</v>
      </c>
      <c r="B56" s="52">
        <v>244</v>
      </c>
      <c r="C56" s="52">
        <v>800000</v>
      </c>
      <c r="D56" s="52">
        <v>223010</v>
      </c>
      <c r="E56" s="38" t="s">
        <v>228</v>
      </c>
      <c r="F56" s="174"/>
      <c r="G56" s="198"/>
      <c r="H56" s="171"/>
      <c r="I56" s="171"/>
      <c r="J56" s="171"/>
      <c r="K56" s="171"/>
      <c r="L56" s="163">
        <f t="shared" si="11"/>
        <v>0</v>
      </c>
    </row>
    <row r="57" spans="1:12" ht="25.5" customHeight="1" x14ac:dyDescent="0.2">
      <c r="A57" s="170">
        <v>908</v>
      </c>
      <c r="B57" s="52">
        <v>244</v>
      </c>
      <c r="C57" s="52" t="s">
        <v>223</v>
      </c>
      <c r="D57" s="52">
        <v>225000</v>
      </c>
      <c r="E57" s="41" t="s">
        <v>129</v>
      </c>
      <c r="F57" s="148">
        <v>81400</v>
      </c>
      <c r="G57" s="205"/>
      <c r="H57" s="147"/>
      <c r="I57" s="147"/>
      <c r="J57" s="147"/>
      <c r="K57" s="147"/>
      <c r="L57" s="163">
        <f t="shared" si="11"/>
        <v>81400</v>
      </c>
    </row>
    <row r="58" spans="1:12" ht="25.5" customHeight="1" x14ac:dyDescent="0.2">
      <c r="A58" s="170">
        <v>908</v>
      </c>
      <c r="B58" s="52">
        <v>244</v>
      </c>
      <c r="C58" s="52">
        <v>800000</v>
      </c>
      <c r="D58" s="52">
        <v>225000</v>
      </c>
      <c r="E58" s="38" t="s">
        <v>129</v>
      </c>
      <c r="F58" s="174"/>
      <c r="G58" s="198"/>
      <c r="H58" s="147"/>
      <c r="I58" s="147"/>
      <c r="J58" s="147"/>
      <c r="K58" s="147"/>
      <c r="L58" s="163">
        <f t="shared" ref="L58" si="12">F58+G58+H58+I58+J58+K58</f>
        <v>0</v>
      </c>
    </row>
    <row r="59" spans="1:12" ht="21" customHeight="1" x14ac:dyDescent="0.2">
      <c r="A59" s="170">
        <v>908</v>
      </c>
      <c r="B59" s="52">
        <v>244</v>
      </c>
      <c r="C59" s="52">
        <v>140000</v>
      </c>
      <c r="D59" s="52">
        <v>225000</v>
      </c>
      <c r="E59" s="38" t="s">
        <v>129</v>
      </c>
      <c r="F59" s="171"/>
      <c r="G59" s="171"/>
      <c r="H59" s="171"/>
      <c r="I59" s="171"/>
      <c r="J59" s="171">
        <v>376500</v>
      </c>
      <c r="K59" s="171"/>
      <c r="L59" s="163">
        <f t="shared" si="11"/>
        <v>376500</v>
      </c>
    </row>
    <row r="60" spans="1:12" ht="18" hidden="1" customHeight="1" x14ac:dyDescent="0.2">
      <c r="A60" s="170">
        <v>908</v>
      </c>
      <c r="B60" s="52">
        <v>244</v>
      </c>
      <c r="C60" s="52" t="s">
        <v>372</v>
      </c>
      <c r="D60" s="52">
        <v>225000</v>
      </c>
      <c r="E60" s="38" t="s">
        <v>129</v>
      </c>
      <c r="F60" s="171"/>
      <c r="G60" s="171"/>
      <c r="H60" s="171"/>
      <c r="I60" s="171"/>
      <c r="J60" s="171"/>
      <c r="K60" s="171"/>
      <c r="L60" s="163">
        <f t="shared" ref="L60" si="13">F60+G60+H60+I60+J60+K60</f>
        <v>0</v>
      </c>
    </row>
    <row r="61" spans="1:12" ht="23.25" customHeight="1" x14ac:dyDescent="0.2">
      <c r="A61" s="170">
        <v>908</v>
      </c>
      <c r="B61" s="52">
        <v>244</v>
      </c>
      <c r="C61" s="52" t="s">
        <v>223</v>
      </c>
      <c r="D61" s="52">
        <v>226000</v>
      </c>
      <c r="E61" s="38" t="s">
        <v>129</v>
      </c>
      <c r="F61" s="148">
        <v>137100</v>
      </c>
      <c r="G61" s="171">
        <v>0</v>
      </c>
      <c r="H61" s="171"/>
      <c r="I61" s="171"/>
      <c r="J61" s="171"/>
      <c r="K61" s="171"/>
      <c r="L61" s="163">
        <f t="shared" si="11"/>
        <v>137100</v>
      </c>
    </row>
    <row r="62" spans="1:12" ht="18" hidden="1" customHeight="1" x14ac:dyDescent="0.2">
      <c r="A62" s="170">
        <v>908</v>
      </c>
      <c r="B62" s="52">
        <v>244</v>
      </c>
      <c r="C62" s="16" t="s">
        <v>227</v>
      </c>
      <c r="D62" s="52">
        <v>226000</v>
      </c>
      <c r="E62" s="38" t="s">
        <v>131</v>
      </c>
      <c r="F62" s="171"/>
      <c r="G62" s="171"/>
      <c r="H62" s="159"/>
      <c r="I62" s="171"/>
      <c r="J62" s="171"/>
      <c r="K62" s="171"/>
      <c r="L62" s="163">
        <f t="shared" si="11"/>
        <v>0</v>
      </c>
    </row>
    <row r="63" spans="1:12" ht="21" customHeight="1" x14ac:dyDescent="0.2">
      <c r="A63" s="170">
        <v>908</v>
      </c>
      <c r="B63" s="52">
        <v>244</v>
      </c>
      <c r="C63" s="52">
        <v>140000</v>
      </c>
      <c r="D63" s="52">
        <v>226000</v>
      </c>
      <c r="E63" s="38" t="s">
        <v>131</v>
      </c>
      <c r="F63" s="171"/>
      <c r="G63" s="171"/>
      <c r="H63" s="171"/>
      <c r="I63" s="171"/>
      <c r="J63" s="171">
        <v>170500</v>
      </c>
      <c r="K63" s="171"/>
      <c r="L63" s="163">
        <f t="shared" si="11"/>
        <v>170500</v>
      </c>
    </row>
    <row r="64" spans="1:12" ht="21" hidden="1" customHeight="1" x14ac:dyDescent="0.2">
      <c r="A64" s="170">
        <v>908</v>
      </c>
      <c r="B64" s="52">
        <v>244</v>
      </c>
      <c r="C64" s="52" t="s">
        <v>223</v>
      </c>
      <c r="D64" s="52">
        <v>229000</v>
      </c>
      <c r="E64" s="38" t="s">
        <v>226</v>
      </c>
      <c r="F64" s="148"/>
      <c r="G64" s="147"/>
      <c r="H64" s="147"/>
      <c r="I64" s="147"/>
      <c r="J64" s="147"/>
      <c r="K64" s="147"/>
      <c r="L64" s="163">
        <f t="shared" si="11"/>
        <v>0</v>
      </c>
    </row>
    <row r="65" spans="1:13" ht="18" hidden="1" customHeight="1" x14ac:dyDescent="0.2">
      <c r="A65" s="170">
        <v>908</v>
      </c>
      <c r="B65" s="52">
        <v>244</v>
      </c>
      <c r="C65" s="52" t="s">
        <v>223</v>
      </c>
      <c r="D65" s="52">
        <v>310000</v>
      </c>
      <c r="E65" s="38" t="s">
        <v>132</v>
      </c>
      <c r="F65" s="147"/>
      <c r="G65" s="147"/>
      <c r="H65" s="147"/>
      <c r="I65" s="147"/>
      <c r="J65" s="147"/>
      <c r="K65" s="147"/>
      <c r="L65" s="163">
        <f t="shared" si="11"/>
        <v>0</v>
      </c>
    </row>
    <row r="66" spans="1:13" ht="23.25" customHeight="1" x14ac:dyDescent="0.2">
      <c r="A66" s="170">
        <v>908</v>
      </c>
      <c r="B66" s="52">
        <v>244</v>
      </c>
      <c r="C66" s="52">
        <v>140000</v>
      </c>
      <c r="D66" s="52">
        <v>310000</v>
      </c>
      <c r="E66" s="38" t="s">
        <v>132</v>
      </c>
      <c r="F66" s="171"/>
      <c r="G66" s="171"/>
      <c r="H66" s="171"/>
      <c r="I66" s="171"/>
      <c r="J66" s="171">
        <v>94033.22</v>
      </c>
      <c r="K66" s="171"/>
      <c r="L66" s="163">
        <f t="shared" si="11"/>
        <v>94033.22</v>
      </c>
    </row>
    <row r="67" spans="1:13" ht="18" hidden="1" customHeight="1" x14ac:dyDescent="0.2">
      <c r="A67" s="170">
        <v>908</v>
      </c>
      <c r="B67" s="52">
        <v>244</v>
      </c>
      <c r="C67" s="52">
        <v>140000</v>
      </c>
      <c r="D67" s="52">
        <v>310000</v>
      </c>
      <c r="E67" s="38" t="s">
        <v>132</v>
      </c>
      <c r="F67" s="171"/>
      <c r="G67" s="171"/>
      <c r="H67" s="171"/>
      <c r="I67" s="171"/>
      <c r="J67" s="171"/>
      <c r="K67" s="171"/>
      <c r="L67" s="163">
        <f t="shared" si="11"/>
        <v>0</v>
      </c>
    </row>
    <row r="68" spans="1:13" ht="18" hidden="1" customHeight="1" x14ac:dyDescent="0.2">
      <c r="A68" s="170">
        <v>908</v>
      </c>
      <c r="B68" s="52">
        <v>244</v>
      </c>
      <c r="C68" s="52">
        <v>140000</v>
      </c>
      <c r="D68" s="52">
        <v>310000</v>
      </c>
      <c r="E68" s="38" t="s">
        <v>132</v>
      </c>
      <c r="F68" s="171"/>
      <c r="G68" s="171"/>
      <c r="H68" s="171"/>
      <c r="I68" s="171"/>
      <c r="J68" s="171"/>
      <c r="K68" s="171"/>
      <c r="L68" s="163">
        <f t="shared" si="11"/>
        <v>0</v>
      </c>
    </row>
    <row r="69" spans="1:13" ht="18" hidden="1" customHeight="1" x14ac:dyDescent="0.2">
      <c r="A69" s="170">
        <v>908</v>
      </c>
      <c r="B69" s="52">
        <v>244</v>
      </c>
      <c r="C69" s="52">
        <v>140000</v>
      </c>
      <c r="D69" s="52">
        <v>310000</v>
      </c>
      <c r="E69" s="38" t="s">
        <v>132</v>
      </c>
      <c r="F69" s="171"/>
      <c r="G69" s="171"/>
      <c r="H69" s="171"/>
      <c r="I69" s="171"/>
      <c r="J69" s="171"/>
      <c r="K69" s="171"/>
      <c r="L69" s="163">
        <f t="shared" si="11"/>
        <v>0</v>
      </c>
    </row>
    <row r="70" spans="1:13" ht="18" hidden="1" customHeight="1" x14ac:dyDescent="0.2">
      <c r="A70" s="170">
        <v>908</v>
      </c>
      <c r="B70" s="52">
        <v>244</v>
      </c>
      <c r="C70" s="52">
        <v>140000</v>
      </c>
      <c r="D70" s="52">
        <v>310000</v>
      </c>
      <c r="E70" s="38" t="s">
        <v>132</v>
      </c>
      <c r="F70" s="171"/>
      <c r="G70" s="171"/>
      <c r="H70" s="171"/>
      <c r="I70" s="171"/>
      <c r="J70" s="171"/>
      <c r="K70" s="171"/>
      <c r="L70" s="163">
        <f t="shared" si="11"/>
        <v>0</v>
      </c>
    </row>
    <row r="71" spans="1:13" ht="18" customHeight="1" x14ac:dyDescent="0.2">
      <c r="A71" s="170">
        <v>908</v>
      </c>
      <c r="B71" s="52">
        <v>244</v>
      </c>
      <c r="C71" s="52">
        <v>800000</v>
      </c>
      <c r="D71" s="52">
        <v>310000</v>
      </c>
      <c r="E71" s="38" t="s">
        <v>132</v>
      </c>
      <c r="F71" s="197">
        <v>7619.46</v>
      </c>
      <c r="G71" s="197"/>
      <c r="H71" s="171"/>
      <c r="I71" s="171"/>
      <c r="J71" s="171"/>
      <c r="K71" s="171"/>
      <c r="L71" s="163">
        <f t="shared" si="11"/>
        <v>7619.46</v>
      </c>
    </row>
    <row r="72" spans="1:13" ht="23.25" customHeight="1" x14ac:dyDescent="0.2">
      <c r="A72" s="170">
        <v>908</v>
      </c>
      <c r="B72" s="52">
        <v>244</v>
      </c>
      <c r="C72" s="52">
        <v>800000</v>
      </c>
      <c r="D72" s="52">
        <v>341000</v>
      </c>
      <c r="E72" s="38" t="s">
        <v>394</v>
      </c>
      <c r="F72" s="197">
        <v>2133.7800000000002</v>
      </c>
      <c r="G72" s="197"/>
      <c r="H72" s="171"/>
      <c r="I72" s="171"/>
      <c r="J72" s="171"/>
      <c r="K72" s="171"/>
      <c r="L72" s="163">
        <f t="shared" si="11"/>
        <v>2133.7800000000002</v>
      </c>
    </row>
    <row r="73" spans="1:13" ht="23.25" customHeight="1" x14ac:dyDescent="0.2">
      <c r="A73" s="170">
        <v>908</v>
      </c>
      <c r="B73" s="52">
        <v>244</v>
      </c>
      <c r="C73" s="52">
        <v>800000</v>
      </c>
      <c r="D73" s="52">
        <v>344000</v>
      </c>
      <c r="E73" s="38" t="s">
        <v>395</v>
      </c>
      <c r="F73" s="197">
        <v>30000</v>
      </c>
      <c r="G73" s="197"/>
      <c r="H73" s="171"/>
      <c r="I73" s="171"/>
      <c r="J73" s="171"/>
      <c r="K73" s="171"/>
      <c r="L73" s="163">
        <f t="shared" si="11"/>
        <v>30000</v>
      </c>
    </row>
    <row r="74" spans="1:13" ht="27.75" customHeight="1" x14ac:dyDescent="0.2">
      <c r="A74" s="170">
        <v>908</v>
      </c>
      <c r="B74" s="52">
        <v>244</v>
      </c>
      <c r="C74" s="52" t="s">
        <v>223</v>
      </c>
      <c r="D74" s="52">
        <v>346000</v>
      </c>
      <c r="E74" s="38" t="s">
        <v>133</v>
      </c>
      <c r="F74" s="206">
        <v>22500</v>
      </c>
      <c r="G74" s="206"/>
      <c r="H74" s="147"/>
      <c r="I74" s="147"/>
      <c r="J74" s="147"/>
      <c r="K74" s="147"/>
      <c r="L74" s="163">
        <f t="shared" si="11"/>
        <v>22500</v>
      </c>
    </row>
    <row r="75" spans="1:13" ht="27.75" customHeight="1" x14ac:dyDescent="0.2">
      <c r="A75" s="170">
        <v>908</v>
      </c>
      <c r="B75" s="52">
        <v>244</v>
      </c>
      <c r="C75" s="52">
        <v>800000</v>
      </c>
      <c r="D75" s="52">
        <v>346000</v>
      </c>
      <c r="E75" s="38" t="s">
        <v>133</v>
      </c>
      <c r="F75" s="206">
        <f>20000+4443.37+55248.81</f>
        <v>79692.179999999993</v>
      </c>
      <c r="G75" s="206"/>
      <c r="H75" s="147"/>
      <c r="I75" s="147"/>
      <c r="J75" s="147"/>
      <c r="K75" s="147"/>
      <c r="L75" s="163">
        <f t="shared" ref="L75" si="14">F75+G75+H75+I75+J75+K75</f>
        <v>79692.179999999993</v>
      </c>
    </row>
    <row r="76" spans="1:13" ht="27.75" hidden="1" customHeight="1" x14ac:dyDescent="0.2">
      <c r="A76" s="170">
        <v>908</v>
      </c>
      <c r="B76" s="52">
        <v>244</v>
      </c>
      <c r="C76" s="52">
        <v>410000</v>
      </c>
      <c r="D76" s="52">
        <v>346000</v>
      </c>
      <c r="E76" s="38" t="s">
        <v>133</v>
      </c>
      <c r="F76" s="147"/>
      <c r="G76" s="147"/>
      <c r="H76" s="147">
        <v>0</v>
      </c>
      <c r="I76" s="147">
        <v>0</v>
      </c>
      <c r="J76" s="147"/>
      <c r="K76" s="147"/>
      <c r="L76" s="163">
        <f t="shared" ref="L76" si="15">F76+G76+H76+I76+J76+K76</f>
        <v>0</v>
      </c>
    </row>
    <row r="77" spans="1:13" ht="18.75" hidden="1" customHeight="1" x14ac:dyDescent="0.2">
      <c r="A77" s="170">
        <v>908</v>
      </c>
      <c r="B77" s="52">
        <v>244</v>
      </c>
      <c r="C77" s="52">
        <v>140000</v>
      </c>
      <c r="D77" s="52">
        <v>342000</v>
      </c>
      <c r="E77" s="40" t="s">
        <v>225</v>
      </c>
      <c r="F77" s="171"/>
      <c r="G77" s="171"/>
      <c r="H77" s="171"/>
      <c r="I77" s="171"/>
      <c r="J77" s="171"/>
      <c r="K77" s="171"/>
      <c r="L77" s="163">
        <f t="shared" si="11"/>
        <v>0</v>
      </c>
    </row>
    <row r="78" spans="1:13" ht="18.75" hidden="1" customHeight="1" x14ac:dyDescent="0.2">
      <c r="A78" s="170">
        <v>908</v>
      </c>
      <c r="B78" s="52">
        <v>244</v>
      </c>
      <c r="C78" s="52">
        <v>140000</v>
      </c>
      <c r="D78" s="52">
        <v>344000</v>
      </c>
      <c r="E78" s="38" t="s">
        <v>224</v>
      </c>
      <c r="F78" s="171"/>
      <c r="G78" s="171"/>
      <c r="H78" s="171"/>
      <c r="I78" s="171"/>
      <c r="J78" s="171"/>
      <c r="K78" s="171"/>
      <c r="L78" s="163">
        <f t="shared" si="11"/>
        <v>0</v>
      </c>
    </row>
    <row r="79" spans="1:13" ht="27" customHeight="1" x14ac:dyDescent="0.2">
      <c r="A79" s="170">
        <v>908</v>
      </c>
      <c r="B79" s="52">
        <v>244</v>
      </c>
      <c r="C79" s="52" t="s">
        <v>396</v>
      </c>
      <c r="D79" s="52">
        <v>346000</v>
      </c>
      <c r="E79" s="38" t="s">
        <v>133</v>
      </c>
      <c r="F79" s="171"/>
      <c r="G79" s="171"/>
      <c r="H79" s="171"/>
      <c r="I79" s="171">
        <v>8990</v>
      </c>
      <c r="J79" s="171"/>
      <c r="K79" s="171"/>
      <c r="L79" s="163">
        <f t="shared" si="11"/>
        <v>8990</v>
      </c>
    </row>
    <row r="80" spans="1:13" s="204" customFormat="1" ht="26.25" customHeight="1" x14ac:dyDescent="0.2">
      <c r="A80" s="199">
        <v>908</v>
      </c>
      <c r="B80" s="200">
        <v>244</v>
      </c>
      <c r="C80" s="200">
        <v>140000</v>
      </c>
      <c r="D80" s="200">
        <v>346000</v>
      </c>
      <c r="E80" s="207" t="s">
        <v>133</v>
      </c>
      <c r="F80" s="197"/>
      <c r="G80" s="197"/>
      <c r="H80" s="197"/>
      <c r="I80" s="197"/>
      <c r="J80" s="197">
        <v>90100.46</v>
      </c>
      <c r="K80" s="197"/>
      <c r="L80" s="203">
        <f t="shared" si="11"/>
        <v>90100.46</v>
      </c>
      <c r="M80" s="208"/>
    </row>
    <row r="81" spans="1:13" ht="26.25" hidden="1" customHeight="1" x14ac:dyDescent="0.2">
      <c r="A81" s="170">
        <v>908</v>
      </c>
      <c r="B81" s="52">
        <v>244</v>
      </c>
      <c r="C81" s="52" t="s">
        <v>352</v>
      </c>
      <c r="D81" s="52">
        <v>346000</v>
      </c>
      <c r="E81" s="38" t="s">
        <v>133</v>
      </c>
      <c r="F81" s="171"/>
      <c r="G81" s="171"/>
      <c r="H81" s="171"/>
      <c r="I81" s="171"/>
      <c r="J81" s="171"/>
      <c r="K81" s="171"/>
      <c r="L81" s="163">
        <f t="shared" si="11"/>
        <v>0</v>
      </c>
      <c r="M81" s="50"/>
    </row>
    <row r="82" spans="1:13" ht="26.25" hidden="1" customHeight="1" x14ac:dyDescent="0.2">
      <c r="A82" s="170">
        <v>908</v>
      </c>
      <c r="B82" s="52">
        <v>244</v>
      </c>
      <c r="C82" s="52">
        <v>140000</v>
      </c>
      <c r="D82" s="52">
        <v>347000</v>
      </c>
      <c r="E82" s="38" t="s">
        <v>359</v>
      </c>
      <c r="F82" s="171"/>
      <c r="G82" s="171"/>
      <c r="H82" s="171"/>
      <c r="I82" s="171"/>
      <c r="J82" s="171"/>
      <c r="K82" s="171"/>
      <c r="L82" s="163">
        <f t="shared" si="11"/>
        <v>0</v>
      </c>
      <c r="M82" s="50"/>
    </row>
    <row r="83" spans="1:13" ht="23.25" customHeight="1" x14ac:dyDescent="0.2">
      <c r="A83" s="170">
        <v>908</v>
      </c>
      <c r="B83" s="52">
        <v>244</v>
      </c>
      <c r="C83" s="52">
        <v>140000</v>
      </c>
      <c r="D83" s="52">
        <v>349000</v>
      </c>
      <c r="E83" s="38" t="s">
        <v>222</v>
      </c>
      <c r="F83" s="171"/>
      <c r="G83" s="171"/>
      <c r="H83" s="171"/>
      <c r="I83" s="171"/>
      <c r="J83" s="171">
        <v>20000</v>
      </c>
      <c r="K83" s="171"/>
      <c r="L83" s="163">
        <f t="shared" si="11"/>
        <v>20000</v>
      </c>
    </row>
    <row r="84" spans="1:13" ht="21" hidden="1" customHeight="1" x14ac:dyDescent="0.2">
      <c r="A84" s="170">
        <v>908</v>
      </c>
      <c r="B84" s="52">
        <v>244</v>
      </c>
      <c r="C84" s="52" t="s">
        <v>223</v>
      </c>
      <c r="D84" s="52">
        <v>349000</v>
      </c>
      <c r="E84" s="38" t="s">
        <v>222</v>
      </c>
      <c r="F84" s="171"/>
      <c r="G84" s="171"/>
      <c r="H84" s="171"/>
      <c r="I84" s="171"/>
      <c r="J84" s="171"/>
      <c r="K84" s="171"/>
      <c r="L84" s="24">
        <f t="shared" si="11"/>
        <v>0</v>
      </c>
    </row>
    <row r="85" spans="1:13" ht="13.5" customHeight="1" thickBot="1" x14ac:dyDescent="0.25">
      <c r="A85" s="252" t="s">
        <v>221</v>
      </c>
      <c r="B85" s="253"/>
      <c r="C85" s="253"/>
      <c r="D85" s="253"/>
      <c r="E85" s="254"/>
      <c r="F85" s="154">
        <f>SUM(F50:F84)</f>
        <v>429025.42000000004</v>
      </c>
      <c r="G85" s="154">
        <f t="shared" ref="G85:I85" si="16">SUM(G50:G84)</f>
        <v>0</v>
      </c>
      <c r="H85" s="154">
        <f>SUM(H50:H84)</f>
        <v>0</v>
      </c>
      <c r="I85" s="154">
        <f t="shared" si="16"/>
        <v>8990</v>
      </c>
      <c r="J85" s="154">
        <f>SUM(J50:J84)</f>
        <v>751487.55999999994</v>
      </c>
      <c r="K85" s="154">
        <f>SUM(K50:K84)</f>
        <v>0</v>
      </c>
      <c r="L85" s="44">
        <f>F85+G85+H85+I85+J85+K85</f>
        <v>1189502.98</v>
      </c>
      <c r="M85" s="50">
        <f>L85-'[1]23.12.2020.'!$L$76</f>
        <v>-378217.91999999993</v>
      </c>
    </row>
    <row r="86" spans="1:13" ht="21.75" customHeight="1" x14ac:dyDescent="0.2">
      <c r="A86" s="175">
        <v>908</v>
      </c>
      <c r="B86" s="168">
        <v>247</v>
      </c>
      <c r="C86" s="52" t="s">
        <v>229</v>
      </c>
      <c r="D86" s="52">
        <v>223000</v>
      </c>
      <c r="E86" s="53" t="s">
        <v>127</v>
      </c>
      <c r="F86" s="171">
        <v>629020</v>
      </c>
      <c r="G86" s="155"/>
      <c r="H86" s="155"/>
      <c r="I86" s="155"/>
      <c r="J86" s="155"/>
      <c r="K86" s="155"/>
      <c r="L86" s="45">
        <f t="shared" si="11"/>
        <v>629020</v>
      </c>
      <c r="M86" s="50"/>
    </row>
    <row r="87" spans="1:13" ht="21.75" customHeight="1" x14ac:dyDescent="0.2">
      <c r="A87" s="176">
        <v>908</v>
      </c>
      <c r="B87" s="52">
        <v>247</v>
      </c>
      <c r="C87" s="52">
        <v>800000</v>
      </c>
      <c r="D87" s="52">
        <v>223000</v>
      </c>
      <c r="E87" s="32" t="s">
        <v>127</v>
      </c>
      <c r="F87" s="198"/>
      <c r="G87" s="198"/>
      <c r="H87" s="146"/>
      <c r="I87" s="146"/>
      <c r="J87" s="146"/>
      <c r="K87" s="146"/>
      <c r="L87" s="45">
        <f t="shared" si="11"/>
        <v>0</v>
      </c>
      <c r="M87" s="50"/>
    </row>
    <row r="88" spans="1:13" s="204" customFormat="1" ht="21.75" customHeight="1" x14ac:dyDescent="0.2">
      <c r="A88" s="209">
        <v>908</v>
      </c>
      <c r="B88" s="200">
        <v>247</v>
      </c>
      <c r="C88" s="210">
        <v>140000</v>
      </c>
      <c r="D88" s="210">
        <v>223000</v>
      </c>
      <c r="E88" s="211" t="s">
        <v>127</v>
      </c>
      <c r="F88" s="198"/>
      <c r="G88" s="212"/>
      <c r="H88" s="212"/>
      <c r="I88" s="212"/>
      <c r="J88" s="212">
        <v>5045.66</v>
      </c>
      <c r="K88" s="212"/>
      <c r="L88" s="213">
        <f t="shared" si="11"/>
        <v>5045.66</v>
      </c>
      <c r="M88" s="208"/>
    </row>
    <row r="89" spans="1:13" ht="19.5" customHeight="1" thickBot="1" x14ac:dyDescent="0.25">
      <c r="A89" s="136" t="s">
        <v>366</v>
      </c>
      <c r="B89" s="187"/>
      <c r="C89" s="137"/>
      <c r="D89" s="137"/>
      <c r="E89" s="137"/>
      <c r="F89" s="151">
        <f>SUM(F86:F87)</f>
        <v>629020</v>
      </c>
      <c r="G89" s="151">
        <f t="shared" ref="G89:I89" si="17">SUM(G86:G87)</f>
        <v>0</v>
      </c>
      <c r="H89" s="151">
        <f t="shared" si="17"/>
        <v>0</v>
      </c>
      <c r="I89" s="151">
        <f t="shared" si="17"/>
        <v>0</v>
      </c>
      <c r="J89" s="151">
        <f>SUM(J86:J88)</f>
        <v>5045.66</v>
      </c>
      <c r="K89" s="151">
        <f t="shared" ref="K89" si="18">SUM(K86:K88)</f>
        <v>0</v>
      </c>
      <c r="L89" s="151">
        <f>SUM(L86:L88)</f>
        <v>634065.66</v>
      </c>
      <c r="M89" s="50"/>
    </row>
    <row r="90" spans="1:13" ht="12.75" hidden="1" customHeight="1" x14ac:dyDescent="0.2">
      <c r="A90" s="177">
        <v>908</v>
      </c>
      <c r="B90" s="178">
        <v>831</v>
      </c>
      <c r="C90" s="178">
        <v>140000</v>
      </c>
      <c r="D90" s="178">
        <v>290000</v>
      </c>
      <c r="E90" s="48" t="s">
        <v>220</v>
      </c>
      <c r="F90" s="172"/>
      <c r="G90" s="172"/>
      <c r="H90" s="172"/>
      <c r="I90" s="172"/>
      <c r="J90" s="172"/>
      <c r="K90" s="172"/>
      <c r="L90" s="49">
        <f t="shared" si="11"/>
        <v>0</v>
      </c>
    </row>
    <row r="91" spans="1:13" ht="12.75" hidden="1" customHeight="1" x14ac:dyDescent="0.2">
      <c r="A91" s="255" t="s">
        <v>219</v>
      </c>
      <c r="B91" s="256"/>
      <c r="C91" s="256"/>
      <c r="D91" s="256"/>
      <c r="E91" s="256"/>
      <c r="F91" s="147"/>
      <c r="G91" s="147"/>
      <c r="H91" s="147"/>
      <c r="I91" s="147"/>
      <c r="J91" s="147"/>
      <c r="K91" s="147"/>
      <c r="L91" s="45">
        <f t="shared" si="11"/>
        <v>0</v>
      </c>
    </row>
    <row r="92" spans="1:13" ht="12.75" hidden="1" customHeight="1" thickBot="1" x14ac:dyDescent="0.25">
      <c r="A92" s="179">
        <v>908</v>
      </c>
      <c r="B92" s="180">
        <v>851</v>
      </c>
      <c r="C92" s="180" t="s">
        <v>218</v>
      </c>
      <c r="D92" s="180">
        <v>290000</v>
      </c>
      <c r="E92" s="46" t="s">
        <v>217</v>
      </c>
      <c r="F92" s="181"/>
      <c r="G92" s="181"/>
      <c r="H92" s="181"/>
      <c r="I92" s="181"/>
      <c r="J92" s="181"/>
      <c r="K92" s="181"/>
      <c r="L92" s="47">
        <f t="shared" si="11"/>
        <v>0</v>
      </c>
    </row>
    <row r="93" spans="1:13" ht="19.5" customHeight="1" x14ac:dyDescent="0.2">
      <c r="A93" s="177">
        <v>908</v>
      </c>
      <c r="B93" s="178">
        <v>851</v>
      </c>
      <c r="C93" s="178" t="s">
        <v>216</v>
      </c>
      <c r="D93" s="178">
        <v>291000</v>
      </c>
      <c r="E93" s="41" t="s">
        <v>39</v>
      </c>
      <c r="F93" s="161">
        <v>47100</v>
      </c>
      <c r="G93" s="172"/>
      <c r="H93" s="172"/>
      <c r="I93" s="172"/>
      <c r="J93" s="172"/>
      <c r="K93" s="172"/>
      <c r="L93" s="173">
        <f t="shared" si="11"/>
        <v>47100</v>
      </c>
    </row>
    <row r="94" spans="1:13" ht="13.5" customHeight="1" thickBot="1" x14ac:dyDescent="0.25">
      <c r="A94" s="248" t="s">
        <v>215</v>
      </c>
      <c r="B94" s="249"/>
      <c r="C94" s="249"/>
      <c r="D94" s="249"/>
      <c r="E94" s="250"/>
      <c r="F94" s="151">
        <f>F92+F93</f>
        <v>47100</v>
      </c>
      <c r="G94" s="151">
        <f t="shared" ref="G94:L94" si="19">G92+G93</f>
        <v>0</v>
      </c>
      <c r="H94" s="151">
        <f t="shared" si="19"/>
        <v>0</v>
      </c>
      <c r="I94" s="151">
        <f t="shared" si="19"/>
        <v>0</v>
      </c>
      <c r="J94" s="151">
        <f t="shared" si="19"/>
        <v>0</v>
      </c>
      <c r="K94" s="151">
        <f t="shared" si="19"/>
        <v>0</v>
      </c>
      <c r="L94" s="151">
        <f t="shared" si="19"/>
        <v>47100</v>
      </c>
    </row>
    <row r="95" spans="1:13" ht="12.75" hidden="1" customHeight="1" x14ac:dyDescent="0.2">
      <c r="A95" s="178">
        <v>908</v>
      </c>
      <c r="B95" s="178">
        <v>852</v>
      </c>
      <c r="C95" s="178">
        <v>140000</v>
      </c>
      <c r="D95" s="178">
        <v>290000</v>
      </c>
      <c r="E95" s="41" t="s">
        <v>214</v>
      </c>
      <c r="F95" s="172"/>
      <c r="G95" s="172"/>
      <c r="H95" s="172"/>
      <c r="I95" s="172"/>
      <c r="J95" s="172"/>
      <c r="K95" s="172"/>
      <c r="L95" s="28">
        <f t="shared" si="11"/>
        <v>0</v>
      </c>
    </row>
    <row r="96" spans="1:13" ht="12.75" hidden="1" customHeight="1" x14ac:dyDescent="0.2">
      <c r="A96" s="256" t="s">
        <v>209</v>
      </c>
      <c r="B96" s="256"/>
      <c r="C96" s="256"/>
      <c r="D96" s="256"/>
      <c r="E96" s="257"/>
      <c r="F96" s="146">
        <f>F97</f>
        <v>0</v>
      </c>
      <c r="G96" s="146"/>
      <c r="H96" s="146">
        <f>H97</f>
        <v>0</v>
      </c>
      <c r="I96" s="146"/>
      <c r="J96" s="146"/>
      <c r="K96" s="146"/>
      <c r="L96" s="24">
        <f t="shared" si="11"/>
        <v>0</v>
      </c>
    </row>
    <row r="97" spans="1:12" ht="20.25" hidden="1" customHeight="1" x14ac:dyDescent="0.2">
      <c r="A97" s="52">
        <v>908</v>
      </c>
      <c r="B97" s="52">
        <v>852</v>
      </c>
      <c r="C97" s="52">
        <v>140000</v>
      </c>
      <c r="D97" s="52">
        <v>291000</v>
      </c>
      <c r="E97" s="38" t="s">
        <v>213</v>
      </c>
      <c r="F97" s="171"/>
      <c r="G97" s="171"/>
      <c r="H97" s="171"/>
      <c r="I97" s="171"/>
      <c r="J97" s="171">
        <v>0</v>
      </c>
      <c r="K97" s="171"/>
      <c r="L97" s="24">
        <f t="shared" si="11"/>
        <v>0</v>
      </c>
    </row>
    <row r="98" spans="1:12" ht="12.75" hidden="1" customHeight="1" x14ac:dyDescent="0.2">
      <c r="F98" s="171"/>
      <c r="G98" s="171"/>
      <c r="H98" s="171"/>
      <c r="I98" s="171"/>
      <c r="J98" s="171"/>
      <c r="K98" s="171"/>
      <c r="L98" s="24">
        <f t="shared" si="11"/>
        <v>0</v>
      </c>
    </row>
    <row r="99" spans="1:12" ht="8.25" hidden="1" customHeight="1" x14ac:dyDescent="0.2">
      <c r="F99" s="171"/>
      <c r="G99" s="171"/>
      <c r="H99" s="171"/>
      <c r="I99" s="171"/>
      <c r="J99" s="171"/>
      <c r="K99" s="171"/>
      <c r="L99" s="24">
        <f t="shared" si="11"/>
        <v>0</v>
      </c>
    </row>
    <row r="100" spans="1:12" s="182" customFormat="1" ht="12.75" hidden="1" customHeight="1" thickBot="1" x14ac:dyDescent="0.25">
      <c r="A100" s="138">
        <v>908</v>
      </c>
      <c r="B100" s="138">
        <v>853</v>
      </c>
      <c r="C100" s="138" t="s">
        <v>212</v>
      </c>
      <c r="D100" s="138">
        <v>290000</v>
      </c>
      <c r="E100" s="42" t="s">
        <v>211</v>
      </c>
      <c r="F100" s="146"/>
      <c r="G100" s="146"/>
      <c r="H100" s="146"/>
      <c r="I100" s="146"/>
      <c r="J100" s="146"/>
      <c r="K100" s="146"/>
      <c r="L100" s="24">
        <f t="shared" si="11"/>
        <v>0</v>
      </c>
    </row>
    <row r="101" spans="1:12" ht="21" hidden="1" customHeight="1" x14ac:dyDescent="0.2">
      <c r="A101" s="167">
        <v>908</v>
      </c>
      <c r="B101" s="168">
        <v>852</v>
      </c>
      <c r="C101" s="183">
        <v>140000</v>
      </c>
      <c r="D101" s="168">
        <v>292000</v>
      </c>
      <c r="E101" s="37" t="s">
        <v>210</v>
      </c>
      <c r="F101" s="171">
        <v>0</v>
      </c>
      <c r="G101" s="171"/>
      <c r="H101" s="171"/>
      <c r="I101" s="171"/>
      <c r="J101" s="171"/>
      <c r="K101" s="171"/>
      <c r="L101" s="163">
        <f t="shared" si="11"/>
        <v>0</v>
      </c>
    </row>
    <row r="102" spans="1:12" ht="13.5" hidden="1" customHeight="1" thickBot="1" x14ac:dyDescent="0.25">
      <c r="A102" s="248" t="s">
        <v>209</v>
      </c>
      <c r="B102" s="249"/>
      <c r="C102" s="249"/>
      <c r="D102" s="249"/>
      <c r="E102" s="250"/>
      <c r="F102" s="146">
        <f>F100+F101</f>
        <v>0</v>
      </c>
      <c r="G102" s="146"/>
      <c r="H102" s="146">
        <f>H100+H101</f>
        <v>0</v>
      </c>
      <c r="I102" s="146"/>
      <c r="J102" s="146">
        <f>J97</f>
        <v>0</v>
      </c>
      <c r="K102" s="146">
        <f t="shared" ref="K102:L102" si="20">K97</f>
        <v>0</v>
      </c>
      <c r="L102" s="146">
        <f t="shared" si="20"/>
        <v>0</v>
      </c>
    </row>
    <row r="103" spans="1:12" ht="24" hidden="1" customHeight="1" thickBot="1" x14ac:dyDescent="0.25">
      <c r="A103" s="184">
        <v>908</v>
      </c>
      <c r="B103" s="183">
        <v>853</v>
      </c>
      <c r="C103" s="183">
        <v>140000</v>
      </c>
      <c r="D103" s="183">
        <v>292000</v>
      </c>
      <c r="E103" s="37" t="s">
        <v>208</v>
      </c>
      <c r="F103" s="181"/>
      <c r="G103" s="181"/>
      <c r="H103" s="181"/>
      <c r="I103" s="181"/>
      <c r="J103" s="181"/>
      <c r="K103" s="181"/>
      <c r="L103" s="185">
        <f t="shared" si="11"/>
        <v>0</v>
      </c>
    </row>
    <row r="104" spans="1:12" ht="20.25" hidden="1" customHeight="1" x14ac:dyDescent="0.2">
      <c r="A104" s="184">
        <v>908</v>
      </c>
      <c r="B104" s="183">
        <v>853</v>
      </c>
      <c r="C104" s="183">
        <v>140000</v>
      </c>
      <c r="D104" s="183">
        <v>293000</v>
      </c>
      <c r="E104" s="37" t="s">
        <v>207</v>
      </c>
      <c r="F104" s="172"/>
      <c r="G104" s="172"/>
      <c r="H104" s="172"/>
      <c r="I104" s="172"/>
      <c r="J104" s="172"/>
      <c r="K104" s="172"/>
      <c r="L104" s="173">
        <f t="shared" si="11"/>
        <v>0</v>
      </c>
    </row>
    <row r="105" spans="1:12" ht="12.75" hidden="1" customHeight="1" thickBot="1" x14ac:dyDescent="0.25">
      <c r="A105" s="248" t="s">
        <v>206</v>
      </c>
      <c r="B105" s="249"/>
      <c r="C105" s="249"/>
      <c r="D105" s="249"/>
      <c r="E105" s="250"/>
      <c r="F105" s="151">
        <f>F100+F103</f>
        <v>0</v>
      </c>
      <c r="G105" s="151"/>
      <c r="H105" s="151">
        <f>H100+H103</f>
        <v>0</v>
      </c>
      <c r="I105" s="151"/>
      <c r="J105" s="151">
        <f>J103+J104</f>
        <v>0</v>
      </c>
      <c r="K105" s="151">
        <f>K103</f>
        <v>0</v>
      </c>
      <c r="L105" s="27">
        <f>F105+G105+H105+I105+J105+K105</f>
        <v>0</v>
      </c>
    </row>
    <row r="106" spans="1:12" ht="12.75" customHeight="1" x14ac:dyDescent="0.2">
      <c r="A106" s="251" t="s">
        <v>205</v>
      </c>
      <c r="B106" s="251"/>
      <c r="C106" s="251"/>
      <c r="D106" s="251"/>
      <c r="E106" s="41"/>
      <c r="F106" s="156">
        <f>F35+F41+F46+F85+F91+F94+F96+F105+F49+F102+F89</f>
        <v>20219445.420000002</v>
      </c>
      <c r="G106" s="156">
        <f t="shared" ref="G106:I106" si="21">G35+G41+G46+G85+G91+G94+G96+G105+G49+G102+G89</f>
        <v>0</v>
      </c>
      <c r="H106" s="156">
        <f t="shared" si="21"/>
        <v>0</v>
      </c>
      <c r="I106" s="156">
        <f t="shared" si="21"/>
        <v>8990</v>
      </c>
      <c r="J106" s="156">
        <f>J35+J41+J46+J85+J91+J94+J96+J105+J49+J102+J89</f>
        <v>761533.22</v>
      </c>
      <c r="K106" s="156">
        <f>K35+K41+K46+K85+K91+K94+K96+K105+K49+K102+K89</f>
        <v>0</v>
      </c>
      <c r="L106" s="156">
        <f t="shared" ref="L106" si="22">L35+L41+L46+L85+L91+L94+L96+L105+L49+L102+L89</f>
        <v>20989968.640000001</v>
      </c>
    </row>
    <row r="107" spans="1:12" ht="12.75" customHeight="1" x14ac:dyDescent="0.2">
      <c r="A107" s="182"/>
      <c r="C107" s="182"/>
      <c r="D107" s="182"/>
      <c r="E107" s="43"/>
    </row>
    <row r="108" spans="1:12" x14ac:dyDescent="0.2">
      <c r="A108" s="182"/>
      <c r="C108" s="182"/>
      <c r="D108" s="182"/>
      <c r="E108" s="186">
        <f t="shared" ref="E108:K108" si="23">E106-E27</f>
        <v>0</v>
      </c>
      <c r="F108" s="162">
        <f t="shared" si="23"/>
        <v>0</v>
      </c>
      <c r="G108" s="162">
        <f t="shared" si="23"/>
        <v>0</v>
      </c>
      <c r="H108" s="162">
        <f>H106-H27</f>
        <v>0</v>
      </c>
      <c r="I108" s="162">
        <f t="shared" si="23"/>
        <v>0</v>
      </c>
      <c r="J108" s="162">
        <f t="shared" si="23"/>
        <v>0</v>
      </c>
      <c r="K108" s="162">
        <f t="shared" si="23"/>
        <v>0</v>
      </c>
      <c r="L108" s="162">
        <f>L106-L27</f>
        <v>0</v>
      </c>
    </row>
    <row r="109" spans="1:12" x14ac:dyDescent="0.2">
      <c r="A109" s="182"/>
      <c r="C109" s="182"/>
      <c r="D109" s="182"/>
      <c r="E109" s="43"/>
    </row>
    <row r="110" spans="1:12" x14ac:dyDescent="0.2">
      <c r="A110" s="182"/>
      <c r="C110" s="182"/>
      <c r="D110" s="182"/>
      <c r="E110" s="43"/>
    </row>
    <row r="111" spans="1:12" x14ac:dyDescent="0.2">
      <c r="A111" s="182"/>
      <c r="C111" s="182"/>
      <c r="D111" s="182"/>
    </row>
    <row r="112" spans="1:12" x14ac:dyDescent="0.2">
      <c r="A112" s="182"/>
      <c r="C112" s="182"/>
      <c r="D112" s="182"/>
    </row>
    <row r="113" spans="1:4" x14ac:dyDescent="0.2">
      <c r="A113" s="182"/>
      <c r="C113" s="182"/>
      <c r="D113" s="182"/>
    </row>
    <row r="114" spans="1:4" x14ac:dyDescent="0.2">
      <c r="A114" s="182"/>
      <c r="C114" s="182"/>
      <c r="D114" s="182"/>
    </row>
  </sheetData>
  <autoFilter ref="A29:J108"/>
  <mergeCells count="22">
    <mergeCell ref="A28:E28"/>
    <mergeCell ref="F28:K28"/>
    <mergeCell ref="L4:L5"/>
    <mergeCell ref="A11:D11"/>
    <mergeCell ref="A35:E35"/>
    <mergeCell ref="A24:D24"/>
    <mergeCell ref="A27:D27"/>
    <mergeCell ref="A1:J1"/>
    <mergeCell ref="A2:J2"/>
    <mergeCell ref="A4:E4"/>
    <mergeCell ref="F4:K4"/>
    <mergeCell ref="A18:D18"/>
    <mergeCell ref="A105:E105"/>
    <mergeCell ref="A106:D106"/>
    <mergeCell ref="A41:E41"/>
    <mergeCell ref="A46:E46"/>
    <mergeCell ref="A49:E49"/>
    <mergeCell ref="A85:E85"/>
    <mergeCell ref="A91:E91"/>
    <mergeCell ref="A94:E94"/>
    <mergeCell ref="A96:E96"/>
    <mergeCell ref="A102:E102"/>
  </mergeCells>
  <pageMargins left="0.35433070866141736" right="0.19685039370078741" top="0.31496062992125984" bottom="0.19685039370078741" header="0.51181102362204722" footer="0.51181102362204722"/>
  <pageSetup paperSize="9" scale="74" fitToHeight="2" orientation="landscape" r:id="rId1"/>
  <headerFooter alignWithMargins="0"/>
  <rowBreaks count="1" manualBreakCount="1">
    <brk id="27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selection activeCell="E37" sqref="E37"/>
    </sheetView>
  </sheetViews>
  <sheetFormatPr defaultRowHeight="15" x14ac:dyDescent="0.25"/>
  <cols>
    <col min="1" max="1" width="6" style="57" bestFit="1" customWidth="1"/>
    <col min="2" max="2" width="8.5" style="57" customWidth="1"/>
    <col min="3" max="3" width="16.1640625" style="99" customWidth="1"/>
    <col min="4" max="4" width="22" style="57" customWidth="1"/>
    <col min="5" max="5" width="20.83203125" style="57" customWidth="1"/>
    <col min="6" max="8" width="17.83203125" style="57" customWidth="1"/>
    <col min="9" max="9" width="21.83203125" style="59" customWidth="1"/>
    <col min="10" max="10" width="18.5" style="192" bestFit="1" customWidth="1"/>
    <col min="11" max="16384" width="9.33203125" style="57"/>
  </cols>
  <sheetData>
    <row r="1" spans="1:10" x14ac:dyDescent="0.25">
      <c r="E1" s="58" t="s">
        <v>287</v>
      </c>
      <c r="F1" s="57" t="s">
        <v>286</v>
      </c>
    </row>
    <row r="2" spans="1:10" x14ac:dyDescent="0.25">
      <c r="E2" s="269" t="s">
        <v>285</v>
      </c>
      <c r="F2" s="269"/>
    </row>
    <row r="3" spans="1:10" x14ac:dyDescent="0.25">
      <c r="D3" s="90">
        <f>D5+E5+D9+E9</f>
        <v>19034300</v>
      </c>
      <c r="E3" s="58" t="s">
        <v>284</v>
      </c>
      <c r="F3" s="60" t="str">
        <f>'31.03.2022'!J3</f>
        <v>31.03.2022</v>
      </c>
      <c r="G3" s="57" t="s">
        <v>189</v>
      </c>
    </row>
    <row r="4" spans="1:10" x14ac:dyDescent="0.25">
      <c r="A4" s="61" t="s">
        <v>283</v>
      </c>
      <c r="B4" s="61" t="s">
        <v>282</v>
      </c>
      <c r="C4" s="135">
        <v>800000</v>
      </c>
      <c r="D4" s="62" t="s">
        <v>281</v>
      </c>
      <c r="E4" s="62" t="s">
        <v>280</v>
      </c>
      <c r="F4" s="62" t="s">
        <v>279</v>
      </c>
      <c r="G4" s="62" t="s">
        <v>278</v>
      </c>
      <c r="H4" s="62" t="s">
        <v>277</v>
      </c>
      <c r="I4" s="140" t="s">
        <v>276</v>
      </c>
      <c r="J4" s="193" t="s">
        <v>392</v>
      </c>
    </row>
    <row r="5" spans="1:10" x14ac:dyDescent="0.25">
      <c r="A5" s="270">
        <v>111</v>
      </c>
      <c r="B5" s="63">
        <v>211</v>
      </c>
      <c r="C5" s="100"/>
      <c r="D5" s="64">
        <f>4490015-35000</f>
        <v>4455015</v>
      </c>
      <c r="E5" s="64">
        <f>10156144</f>
        <v>10156144</v>
      </c>
      <c r="F5" s="64"/>
      <c r="G5" s="64"/>
      <c r="H5" s="64"/>
      <c r="I5" s="188">
        <f>SUM(D5:H5)</f>
        <v>14611159</v>
      </c>
      <c r="J5" s="194">
        <f>I5+C5</f>
        <v>14611159</v>
      </c>
    </row>
    <row r="6" spans="1:10" x14ac:dyDescent="0.25">
      <c r="A6" s="271"/>
      <c r="B6" s="63">
        <v>266</v>
      </c>
      <c r="C6" s="100">
        <v>0</v>
      </c>
      <c r="D6" s="64">
        <f>15000+35000</f>
        <v>50000</v>
      </c>
      <c r="E6" s="64">
        <f>30000</f>
        <v>30000</v>
      </c>
      <c r="F6" s="64"/>
      <c r="G6" s="64"/>
      <c r="H6" s="64"/>
      <c r="I6" s="188">
        <f>SUM(D6:H6)</f>
        <v>80000</v>
      </c>
      <c r="J6" s="194">
        <f t="shared" ref="J6:J39" si="0">I6+C6</f>
        <v>80000</v>
      </c>
    </row>
    <row r="7" spans="1:10" x14ac:dyDescent="0.25">
      <c r="A7" s="270">
        <v>112</v>
      </c>
      <c r="B7" s="63">
        <v>212</v>
      </c>
      <c r="C7" s="100"/>
      <c r="D7" s="64"/>
      <c r="E7" s="64"/>
      <c r="F7" s="64"/>
      <c r="G7" s="64"/>
      <c r="H7" s="64"/>
      <c r="I7" s="188">
        <f t="shared" ref="I7:I26" si="1">SUM(D7:H7)</f>
        <v>0</v>
      </c>
      <c r="J7" s="194">
        <f t="shared" si="0"/>
        <v>0</v>
      </c>
    </row>
    <row r="8" spans="1:10" x14ac:dyDescent="0.25">
      <c r="A8" s="271"/>
      <c r="B8" s="63">
        <v>266</v>
      </c>
      <c r="C8" s="100"/>
      <c r="D8" s="64"/>
      <c r="E8" s="64"/>
      <c r="F8" s="64"/>
      <c r="G8" s="64"/>
      <c r="H8" s="64"/>
      <c r="I8" s="188">
        <f t="shared" si="1"/>
        <v>0</v>
      </c>
      <c r="J8" s="194">
        <f t="shared" si="0"/>
        <v>0</v>
      </c>
    </row>
    <row r="9" spans="1:10" x14ac:dyDescent="0.25">
      <c r="A9" s="63">
        <v>119</v>
      </c>
      <c r="B9" s="63">
        <v>213</v>
      </c>
      <c r="C9" s="100"/>
      <c r="D9" s="64">
        <f>1355985</f>
        <v>1355985</v>
      </c>
      <c r="E9" s="64">
        <f>3067156</f>
        <v>3067156</v>
      </c>
      <c r="F9" s="64"/>
      <c r="G9" s="64"/>
      <c r="H9" s="64"/>
      <c r="I9" s="188">
        <f t="shared" si="1"/>
        <v>4423141</v>
      </c>
      <c r="J9" s="194">
        <f t="shared" si="0"/>
        <v>4423141</v>
      </c>
    </row>
    <row r="10" spans="1:10" x14ac:dyDescent="0.25">
      <c r="A10" s="270">
        <v>244</v>
      </c>
      <c r="B10" s="63">
        <v>221</v>
      </c>
      <c r="C10" s="100">
        <v>0</v>
      </c>
      <c r="D10" s="64"/>
      <c r="E10" s="64"/>
      <c r="F10" s="64">
        <f>43200</f>
        <v>43200</v>
      </c>
      <c r="G10" s="64"/>
      <c r="H10" s="64"/>
      <c r="I10" s="188">
        <f t="shared" si="1"/>
        <v>43200</v>
      </c>
      <c r="J10" s="194">
        <f t="shared" si="0"/>
        <v>43200</v>
      </c>
    </row>
    <row r="11" spans="1:10" x14ac:dyDescent="0.25">
      <c r="A11" s="272"/>
      <c r="B11" s="63">
        <v>223010</v>
      </c>
      <c r="C11" s="100">
        <v>0</v>
      </c>
      <c r="D11" s="64"/>
      <c r="E11" s="64"/>
      <c r="F11" s="64"/>
      <c r="G11" s="64">
        <v>12380</v>
      </c>
      <c r="H11" s="64"/>
      <c r="I11" s="188">
        <f t="shared" si="1"/>
        <v>12380</v>
      </c>
      <c r="J11" s="194">
        <f t="shared" si="0"/>
        <v>12380</v>
      </c>
    </row>
    <row r="12" spans="1:10" x14ac:dyDescent="0.25">
      <c r="A12" s="272"/>
      <c r="B12" s="63">
        <v>223</v>
      </c>
      <c r="C12" s="100">
        <v>0</v>
      </c>
      <c r="D12" s="64"/>
      <c r="E12" s="64"/>
      <c r="F12" s="64"/>
      <c r="G12" s="64">
        <v>13000</v>
      </c>
      <c r="H12" s="64"/>
      <c r="I12" s="188">
        <f t="shared" si="1"/>
        <v>13000</v>
      </c>
      <c r="J12" s="194">
        <f t="shared" si="0"/>
        <v>13000</v>
      </c>
    </row>
    <row r="13" spans="1:10" x14ac:dyDescent="0.25">
      <c r="A13" s="272"/>
      <c r="B13" s="63">
        <v>225</v>
      </c>
      <c r="C13" s="100">
        <v>0</v>
      </c>
      <c r="D13" s="64"/>
      <c r="E13" s="64"/>
      <c r="F13" s="64">
        <f>81400</f>
        <v>81400</v>
      </c>
      <c r="G13" s="64"/>
      <c r="H13" s="64"/>
      <c r="I13" s="188">
        <f t="shared" si="1"/>
        <v>81400</v>
      </c>
      <c r="J13" s="194">
        <f t="shared" si="0"/>
        <v>81400</v>
      </c>
    </row>
    <row r="14" spans="1:10" x14ac:dyDescent="0.25">
      <c r="A14" s="272"/>
      <c r="B14" s="63">
        <v>226</v>
      </c>
      <c r="C14" s="100">
        <v>0</v>
      </c>
      <c r="D14" s="64"/>
      <c r="E14" s="64"/>
      <c r="F14" s="64">
        <f>137100</f>
        <v>137100</v>
      </c>
      <c r="G14" s="64"/>
      <c r="H14" s="64"/>
      <c r="I14" s="188">
        <f t="shared" si="1"/>
        <v>137100</v>
      </c>
      <c r="J14" s="194">
        <f t="shared" si="0"/>
        <v>137100</v>
      </c>
    </row>
    <row r="15" spans="1:10" x14ac:dyDescent="0.25">
      <c r="A15" s="272"/>
      <c r="B15" s="63">
        <v>228</v>
      </c>
      <c r="C15" s="100"/>
      <c r="D15" s="64"/>
      <c r="E15" s="64"/>
      <c r="F15" s="64"/>
      <c r="G15" s="64"/>
      <c r="H15" s="64"/>
      <c r="I15" s="188">
        <f t="shared" si="1"/>
        <v>0</v>
      </c>
      <c r="J15" s="194">
        <f t="shared" si="0"/>
        <v>0</v>
      </c>
    </row>
    <row r="16" spans="1:10" x14ac:dyDescent="0.25">
      <c r="A16" s="272"/>
      <c r="B16" s="63">
        <v>290</v>
      </c>
      <c r="C16" s="100"/>
      <c r="D16" s="64"/>
      <c r="E16" s="64"/>
      <c r="F16" s="64"/>
      <c r="G16" s="64"/>
      <c r="H16" s="64"/>
      <c r="I16" s="188">
        <f t="shared" si="1"/>
        <v>0</v>
      </c>
      <c r="J16" s="194">
        <f t="shared" si="0"/>
        <v>0</v>
      </c>
    </row>
    <row r="17" spans="1:10" x14ac:dyDescent="0.25">
      <c r="A17" s="271"/>
      <c r="B17" s="63"/>
      <c r="C17" s="100"/>
      <c r="D17" s="64"/>
      <c r="E17" s="64"/>
      <c r="F17" s="64"/>
      <c r="G17" s="64"/>
      <c r="H17" s="64"/>
      <c r="I17" s="188">
        <f t="shared" si="1"/>
        <v>0</v>
      </c>
      <c r="J17" s="194">
        <f t="shared" si="0"/>
        <v>0</v>
      </c>
    </row>
    <row r="18" spans="1:10" x14ac:dyDescent="0.25">
      <c r="A18" s="109">
        <v>247</v>
      </c>
      <c r="B18" s="63">
        <v>223</v>
      </c>
      <c r="C18" s="100"/>
      <c r="D18" s="64"/>
      <c r="E18" s="64"/>
      <c r="F18" s="64"/>
      <c r="G18" s="64">
        <f>629020</f>
        <v>629020</v>
      </c>
      <c r="H18" s="64"/>
      <c r="I18" s="188">
        <f t="shared" si="1"/>
        <v>629020</v>
      </c>
      <c r="J18" s="194">
        <f t="shared" si="0"/>
        <v>629020</v>
      </c>
    </row>
    <row r="19" spans="1:10" x14ac:dyDescent="0.25">
      <c r="A19" s="63">
        <v>851</v>
      </c>
      <c r="B19" s="63">
        <v>291</v>
      </c>
      <c r="C19" s="100"/>
      <c r="D19" s="64"/>
      <c r="E19" s="64"/>
      <c r="F19" s="64"/>
      <c r="G19" s="64"/>
      <c r="H19" s="64">
        <v>47100</v>
      </c>
      <c r="I19" s="188">
        <f t="shared" si="1"/>
        <v>47100</v>
      </c>
      <c r="J19" s="194">
        <f t="shared" si="0"/>
        <v>47100</v>
      </c>
    </row>
    <row r="20" spans="1:10" x14ac:dyDescent="0.25">
      <c r="A20" s="63">
        <v>853</v>
      </c>
      <c r="B20" s="63">
        <v>292</v>
      </c>
      <c r="C20" s="100"/>
      <c r="D20" s="64"/>
      <c r="E20" s="64"/>
      <c r="F20" s="64"/>
      <c r="G20" s="64"/>
      <c r="H20" s="64"/>
      <c r="I20" s="188">
        <f t="shared" si="1"/>
        <v>0</v>
      </c>
      <c r="J20" s="194">
        <f t="shared" si="0"/>
        <v>0</v>
      </c>
    </row>
    <row r="21" spans="1:10" x14ac:dyDescent="0.25">
      <c r="A21" s="270">
        <v>244</v>
      </c>
      <c r="B21" s="63">
        <v>310</v>
      </c>
      <c r="C21" s="100">
        <v>7619.46</v>
      </c>
      <c r="D21" s="64"/>
      <c r="E21" s="64"/>
      <c r="F21" s="66"/>
      <c r="G21" s="64"/>
      <c r="H21" s="64"/>
      <c r="I21" s="188">
        <f t="shared" si="1"/>
        <v>0</v>
      </c>
      <c r="J21" s="194">
        <f t="shared" si="0"/>
        <v>7619.46</v>
      </c>
    </row>
    <row r="22" spans="1:10" x14ac:dyDescent="0.25">
      <c r="A22" s="272"/>
      <c r="B22" s="67">
        <v>341</v>
      </c>
      <c r="C22" s="67">
        <v>2133.7800000000002</v>
      </c>
      <c r="D22" s="64"/>
      <c r="E22" s="64"/>
      <c r="F22" s="66"/>
      <c r="G22" s="64"/>
      <c r="H22" s="64"/>
      <c r="I22" s="188">
        <f t="shared" si="1"/>
        <v>0</v>
      </c>
      <c r="J22" s="194">
        <f t="shared" si="0"/>
        <v>2133.7800000000002</v>
      </c>
    </row>
    <row r="23" spans="1:10" x14ac:dyDescent="0.25">
      <c r="A23" s="272"/>
      <c r="B23" s="63">
        <v>344</v>
      </c>
      <c r="C23" s="100">
        <v>30000</v>
      </c>
      <c r="D23" s="64"/>
      <c r="E23" s="64"/>
      <c r="F23" s="64"/>
      <c r="G23" s="64"/>
      <c r="H23" s="64"/>
      <c r="I23" s="188">
        <f t="shared" si="1"/>
        <v>0</v>
      </c>
      <c r="J23" s="194">
        <f t="shared" si="0"/>
        <v>30000</v>
      </c>
    </row>
    <row r="24" spans="1:10" x14ac:dyDescent="0.25">
      <c r="A24" s="272"/>
      <c r="B24" s="63">
        <v>346</v>
      </c>
      <c r="C24" s="100">
        <v>79692.179999999993</v>
      </c>
      <c r="D24" s="64"/>
      <c r="E24" s="64"/>
      <c r="F24" s="64">
        <f>22500</f>
        <v>22500</v>
      </c>
      <c r="G24" s="64"/>
      <c r="H24" s="64"/>
      <c r="I24" s="188">
        <f t="shared" si="1"/>
        <v>22500</v>
      </c>
      <c r="J24" s="194">
        <f t="shared" si="0"/>
        <v>102192.18</v>
      </c>
    </row>
    <row r="25" spans="1:10" x14ac:dyDescent="0.25">
      <c r="A25" s="271"/>
      <c r="B25" s="63">
        <v>349</v>
      </c>
      <c r="C25" s="100"/>
      <c r="D25" s="64"/>
      <c r="E25" s="64"/>
      <c r="F25" s="64"/>
      <c r="G25" s="64"/>
      <c r="H25" s="64"/>
      <c r="I25" s="188">
        <f t="shared" si="1"/>
        <v>0</v>
      </c>
      <c r="J25" s="194">
        <f t="shared" si="0"/>
        <v>0</v>
      </c>
    </row>
    <row r="26" spans="1:10" ht="15.75" thickBot="1" x14ac:dyDescent="0.3">
      <c r="A26" s="108">
        <v>243</v>
      </c>
      <c r="B26" s="108"/>
      <c r="C26" s="101"/>
      <c r="D26" s="68"/>
      <c r="E26" s="68"/>
      <c r="F26" s="68"/>
      <c r="G26" s="68"/>
      <c r="H26" s="68"/>
      <c r="I26" s="188">
        <f t="shared" si="1"/>
        <v>0</v>
      </c>
      <c r="J26" s="194">
        <f t="shared" si="0"/>
        <v>0</v>
      </c>
    </row>
    <row r="27" spans="1:10" s="59" customFormat="1" ht="15.75" thickBot="1" x14ac:dyDescent="0.3">
      <c r="A27" s="69"/>
      <c r="B27" s="70" t="s">
        <v>276</v>
      </c>
      <c r="C27" s="71">
        <f>SUM(C5:C26)</f>
        <v>119445.41999999998</v>
      </c>
      <c r="D27" s="71">
        <f t="shared" ref="D27:H27" si="2">SUM(D5:D26)</f>
        <v>5861000</v>
      </c>
      <c r="E27" s="71">
        <f t="shared" si="2"/>
        <v>13253300</v>
      </c>
      <c r="F27" s="71">
        <f t="shared" si="2"/>
        <v>284200</v>
      </c>
      <c r="G27" s="71">
        <f t="shared" si="2"/>
        <v>654400</v>
      </c>
      <c r="H27" s="71">
        <f t="shared" si="2"/>
        <v>47100</v>
      </c>
      <c r="I27" s="189">
        <f>SUM(D27:H27)</f>
        <v>20100000</v>
      </c>
      <c r="J27" s="194">
        <f>I27+C27</f>
        <v>20219445.420000002</v>
      </c>
    </row>
    <row r="28" spans="1:10" x14ac:dyDescent="0.25">
      <c r="A28" s="109"/>
      <c r="B28" s="109"/>
      <c r="C28" s="102"/>
      <c r="D28" s="72"/>
      <c r="E28" s="72"/>
      <c r="F28" s="72"/>
      <c r="G28" s="72"/>
      <c r="H28" s="72"/>
      <c r="I28" s="190"/>
      <c r="J28" s="194">
        <f t="shared" si="0"/>
        <v>0</v>
      </c>
    </row>
    <row r="29" spans="1:10" x14ac:dyDescent="0.25">
      <c r="A29" s="63"/>
      <c r="B29" s="63"/>
      <c r="C29" s="100"/>
      <c r="D29" s="64"/>
      <c r="E29" s="64"/>
      <c r="F29" s="64"/>
      <c r="G29" s="64"/>
      <c r="H29" s="64"/>
      <c r="I29" s="188"/>
      <c r="J29" s="194">
        <f t="shared" si="0"/>
        <v>0</v>
      </c>
    </row>
    <row r="30" spans="1:10" x14ac:dyDescent="0.25">
      <c r="A30" s="63">
        <v>111</v>
      </c>
      <c r="B30" s="63"/>
      <c r="C30" s="100"/>
      <c r="D30" s="64">
        <f>D5+D6</f>
        <v>4505015</v>
      </c>
      <c r="E30" s="64">
        <f>E5+E6</f>
        <v>10186144</v>
      </c>
      <c r="F30" s="64">
        <f>F5+F6</f>
        <v>0</v>
      </c>
      <c r="G30" s="64">
        <f>G5+G6</f>
        <v>0</v>
      </c>
      <c r="H30" s="64">
        <f>H5+H6</f>
        <v>0</v>
      </c>
      <c r="I30" s="188">
        <f>SUM(C30:H30)</f>
        <v>14691159</v>
      </c>
      <c r="J30" s="194">
        <f t="shared" si="0"/>
        <v>14691159</v>
      </c>
    </row>
    <row r="31" spans="1:10" x14ac:dyDescent="0.25">
      <c r="A31" s="63">
        <v>112</v>
      </c>
      <c r="B31" s="63"/>
      <c r="C31" s="100"/>
      <c r="D31" s="64">
        <f>D7+D8</f>
        <v>0</v>
      </c>
      <c r="E31" s="64">
        <f>E7+E8</f>
        <v>0</v>
      </c>
      <c r="F31" s="64">
        <f>F7+F8</f>
        <v>0</v>
      </c>
      <c r="G31" s="64">
        <f>G7+G8</f>
        <v>0</v>
      </c>
      <c r="H31" s="64">
        <f>H7+H8</f>
        <v>0</v>
      </c>
      <c r="I31" s="188">
        <f t="shared" ref="I31:I37" si="3">SUM(C31:H31)</f>
        <v>0</v>
      </c>
      <c r="J31" s="194">
        <f t="shared" si="0"/>
        <v>0</v>
      </c>
    </row>
    <row r="32" spans="1:10" x14ac:dyDescent="0.25">
      <c r="A32" s="63">
        <v>119</v>
      </c>
      <c r="B32" s="63"/>
      <c r="C32" s="64">
        <f>C9</f>
        <v>0</v>
      </c>
      <c r="D32" s="64">
        <f t="shared" ref="D32:H32" si="4">D9</f>
        <v>1355985</v>
      </c>
      <c r="E32" s="64">
        <f t="shared" si="4"/>
        <v>3067156</v>
      </c>
      <c r="F32" s="64">
        <f t="shared" si="4"/>
        <v>0</v>
      </c>
      <c r="G32" s="64">
        <f t="shared" si="4"/>
        <v>0</v>
      </c>
      <c r="H32" s="64">
        <f t="shared" si="4"/>
        <v>0</v>
      </c>
      <c r="I32" s="188">
        <f t="shared" si="3"/>
        <v>4423141</v>
      </c>
      <c r="J32" s="194">
        <f t="shared" si="0"/>
        <v>4423141</v>
      </c>
    </row>
    <row r="33" spans="1:10" x14ac:dyDescent="0.25">
      <c r="A33" s="63">
        <v>243</v>
      </c>
      <c r="B33" s="63"/>
      <c r="C33" s="100"/>
      <c r="D33" s="64">
        <f>D26</f>
        <v>0</v>
      </c>
      <c r="E33" s="64">
        <f>E26</f>
        <v>0</v>
      </c>
      <c r="F33" s="64">
        <f>F26</f>
        <v>0</v>
      </c>
      <c r="G33" s="64">
        <f>G26</f>
        <v>0</v>
      </c>
      <c r="H33" s="64">
        <f>H26</f>
        <v>0</v>
      </c>
      <c r="I33" s="188">
        <f t="shared" si="3"/>
        <v>0</v>
      </c>
      <c r="J33" s="194">
        <f t="shared" si="0"/>
        <v>0</v>
      </c>
    </row>
    <row r="34" spans="1:10" x14ac:dyDescent="0.25">
      <c r="A34" s="63">
        <v>244</v>
      </c>
      <c r="B34" s="64"/>
      <c r="C34" s="64">
        <f>C21+C22+C23+C24</f>
        <v>119445.41999999998</v>
      </c>
      <c r="D34" s="64">
        <f t="shared" ref="D34:H34" si="5">SUM(D10:D17)</f>
        <v>0</v>
      </c>
      <c r="E34" s="64">
        <f t="shared" si="5"/>
        <v>0</v>
      </c>
      <c r="F34" s="64">
        <f>SUM(F10:F25)</f>
        <v>284200</v>
      </c>
      <c r="G34" s="64">
        <f t="shared" si="5"/>
        <v>25380</v>
      </c>
      <c r="H34" s="64">
        <f t="shared" si="5"/>
        <v>0</v>
      </c>
      <c r="I34" s="191">
        <f>SUM(D34:H34)</f>
        <v>309580</v>
      </c>
      <c r="J34" s="194">
        <f>I34+C34</f>
        <v>429025.42</v>
      </c>
    </row>
    <row r="35" spans="1:10" x14ac:dyDescent="0.25">
      <c r="A35" s="63">
        <v>247</v>
      </c>
      <c r="B35" s="64"/>
      <c r="C35" s="64">
        <f>C18</f>
        <v>0</v>
      </c>
      <c r="D35" s="64">
        <f t="shared" ref="D35:H35" si="6">D18</f>
        <v>0</v>
      </c>
      <c r="E35" s="64">
        <f t="shared" si="6"/>
        <v>0</v>
      </c>
      <c r="F35" s="64">
        <f t="shared" si="6"/>
        <v>0</v>
      </c>
      <c r="G35" s="64">
        <f t="shared" si="6"/>
        <v>629020</v>
      </c>
      <c r="H35" s="64">
        <f t="shared" si="6"/>
        <v>0</v>
      </c>
      <c r="I35" s="191">
        <f>SUM(D35:H35)</f>
        <v>629020</v>
      </c>
      <c r="J35" s="194">
        <f t="shared" si="0"/>
        <v>629020</v>
      </c>
    </row>
    <row r="36" spans="1:10" x14ac:dyDescent="0.25">
      <c r="A36" s="63">
        <v>851</v>
      </c>
      <c r="B36" s="63"/>
      <c r="C36" s="100"/>
      <c r="D36" s="64">
        <f t="shared" ref="D36:H37" si="7">D19</f>
        <v>0</v>
      </c>
      <c r="E36" s="64">
        <f t="shared" si="7"/>
        <v>0</v>
      </c>
      <c r="F36" s="64">
        <f t="shared" si="7"/>
        <v>0</v>
      </c>
      <c r="G36" s="64">
        <f t="shared" si="7"/>
        <v>0</v>
      </c>
      <c r="H36" s="64">
        <f t="shared" si="7"/>
        <v>47100</v>
      </c>
      <c r="I36" s="188">
        <f t="shared" si="3"/>
        <v>47100</v>
      </c>
      <c r="J36" s="194">
        <f t="shared" si="0"/>
        <v>47100</v>
      </c>
    </row>
    <row r="37" spans="1:10" x14ac:dyDescent="0.25">
      <c r="A37" s="63">
        <v>853</v>
      </c>
      <c r="B37" s="63"/>
      <c r="C37" s="100"/>
      <c r="D37" s="64">
        <f t="shared" si="7"/>
        <v>0</v>
      </c>
      <c r="E37" s="64">
        <f t="shared" si="7"/>
        <v>0</v>
      </c>
      <c r="F37" s="64">
        <f t="shared" si="7"/>
        <v>0</v>
      </c>
      <c r="G37" s="64">
        <f t="shared" si="7"/>
        <v>0</v>
      </c>
      <c r="H37" s="64">
        <f t="shared" si="7"/>
        <v>0</v>
      </c>
      <c r="I37" s="188">
        <f t="shared" si="3"/>
        <v>0</v>
      </c>
      <c r="J37" s="194">
        <f t="shared" si="0"/>
        <v>0</v>
      </c>
    </row>
    <row r="38" spans="1:10" s="59" customFormat="1" x14ac:dyDescent="0.25">
      <c r="A38" s="73"/>
      <c r="B38" s="73"/>
      <c r="C38" s="65">
        <f t="shared" ref="C38:H38" si="8">SUM(C30:C37)</f>
        <v>119445.41999999998</v>
      </c>
      <c r="D38" s="65">
        <f t="shared" si="8"/>
        <v>5861000</v>
      </c>
      <c r="E38" s="65">
        <f t="shared" si="8"/>
        <v>13253300</v>
      </c>
      <c r="F38" s="65">
        <f t="shared" si="8"/>
        <v>284200</v>
      </c>
      <c r="G38" s="65">
        <f t="shared" si="8"/>
        <v>654400</v>
      </c>
      <c r="H38" s="65">
        <f t="shared" si="8"/>
        <v>47100</v>
      </c>
      <c r="I38" s="188">
        <f>SUM(D38:H38)</f>
        <v>20100000</v>
      </c>
      <c r="J38" s="194">
        <f>I38+C38</f>
        <v>20219445.420000002</v>
      </c>
    </row>
    <row r="39" spans="1:10" x14ac:dyDescent="0.25">
      <c r="J39" s="195">
        <f t="shared" si="0"/>
        <v>0</v>
      </c>
    </row>
  </sheetData>
  <mergeCells count="5">
    <mergeCell ref="E2:F2"/>
    <mergeCell ref="A5:A6"/>
    <mergeCell ref="A7:A8"/>
    <mergeCell ref="A10:A17"/>
    <mergeCell ref="A21:A2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view="pageBreakPreview" zoomScale="90" zoomScaleNormal="100" zoomScaleSheetLayoutView="90" workbookViewId="0">
      <selection activeCell="I18" sqref="I18"/>
    </sheetView>
  </sheetViews>
  <sheetFormatPr defaultRowHeight="15" x14ac:dyDescent="0.25"/>
  <cols>
    <col min="1" max="2" width="9.6640625" style="57" bestFit="1" customWidth="1"/>
    <col min="3" max="3" width="14.83203125" style="57" bestFit="1" customWidth="1"/>
    <col min="4" max="5" width="16.5" style="57" bestFit="1" customWidth="1"/>
    <col min="6" max="6" width="18" style="57" bestFit="1" customWidth="1"/>
    <col min="7" max="7" width="17.5" style="57" bestFit="1" customWidth="1"/>
    <col min="8" max="8" width="18" style="57" bestFit="1" customWidth="1"/>
    <col min="9" max="9" width="13.5" style="57" bestFit="1" customWidth="1"/>
    <col min="10" max="16384" width="9.33203125" style="57"/>
  </cols>
  <sheetData>
    <row r="1" spans="1:8" x14ac:dyDescent="0.25">
      <c r="D1" s="58" t="s">
        <v>287</v>
      </c>
      <c r="E1" s="57" t="s">
        <v>286</v>
      </c>
    </row>
    <row r="2" spans="1:8" x14ac:dyDescent="0.25">
      <c r="C2" s="57" t="s">
        <v>294</v>
      </c>
    </row>
    <row r="3" spans="1:8" x14ac:dyDescent="0.25">
      <c r="D3" s="74" t="s">
        <v>284</v>
      </c>
      <c r="E3" s="75" t="str">
        <f>'31.03.2022'!J3</f>
        <v>31.03.2022</v>
      </c>
      <c r="F3" s="76" t="s">
        <v>189</v>
      </c>
    </row>
    <row r="4" spans="1:8" x14ac:dyDescent="0.25">
      <c r="A4" s="77" t="s">
        <v>283</v>
      </c>
      <c r="B4" s="77" t="s">
        <v>282</v>
      </c>
      <c r="C4" s="78" t="s">
        <v>293</v>
      </c>
      <c r="D4" s="78" t="s">
        <v>292</v>
      </c>
      <c r="E4" s="78" t="s">
        <v>291</v>
      </c>
      <c r="F4" s="79" t="s">
        <v>290</v>
      </c>
      <c r="G4" s="79" t="s">
        <v>289</v>
      </c>
      <c r="H4" s="78" t="s">
        <v>276</v>
      </c>
    </row>
    <row r="5" spans="1:8" x14ac:dyDescent="0.25">
      <c r="A5" s="80">
        <v>111</v>
      </c>
      <c r="B5" s="81">
        <v>211</v>
      </c>
      <c r="C5" s="82"/>
      <c r="D5" s="82"/>
      <c r="E5" s="78"/>
      <c r="F5" s="82"/>
      <c r="G5" s="82"/>
      <c r="H5" s="78">
        <f t="shared" ref="H5:H30" si="0">SUM(C5:G5)</f>
        <v>0</v>
      </c>
    </row>
    <row r="6" spans="1:8" x14ac:dyDescent="0.25">
      <c r="A6" s="273">
        <v>112</v>
      </c>
      <c r="B6" s="81">
        <v>212</v>
      </c>
      <c r="C6" s="82"/>
      <c r="D6" s="82"/>
      <c r="E6" s="78"/>
      <c r="F6" s="82"/>
      <c r="G6" s="82"/>
      <c r="H6" s="78">
        <f t="shared" si="0"/>
        <v>0</v>
      </c>
    </row>
    <row r="7" spans="1:8" x14ac:dyDescent="0.25">
      <c r="A7" s="274"/>
      <c r="B7" s="81">
        <v>222</v>
      </c>
      <c r="C7" s="82"/>
      <c r="D7" s="82"/>
      <c r="E7" s="78"/>
      <c r="F7" s="82"/>
      <c r="G7" s="82"/>
      <c r="H7" s="78">
        <f t="shared" si="0"/>
        <v>0</v>
      </c>
    </row>
    <row r="8" spans="1:8" x14ac:dyDescent="0.25">
      <c r="A8" s="275"/>
      <c r="B8" s="81">
        <v>226</v>
      </c>
      <c r="C8" s="82"/>
      <c r="D8" s="82"/>
      <c r="E8" s="78"/>
      <c r="F8" s="82">
        <f>5000</f>
        <v>5000</v>
      </c>
      <c r="G8" s="82"/>
      <c r="H8" s="78">
        <f t="shared" si="0"/>
        <v>5000</v>
      </c>
    </row>
    <row r="9" spans="1:8" x14ac:dyDescent="0.25">
      <c r="A9" s="80">
        <v>119</v>
      </c>
      <c r="B9" s="81">
        <v>213</v>
      </c>
      <c r="C9" s="82"/>
      <c r="D9" s="82"/>
      <c r="E9" s="78"/>
      <c r="F9" s="82"/>
      <c r="G9" s="82"/>
      <c r="H9" s="78">
        <f t="shared" si="0"/>
        <v>0</v>
      </c>
    </row>
    <row r="10" spans="1:8" x14ac:dyDescent="0.25">
      <c r="A10" s="273">
        <v>244</v>
      </c>
      <c r="B10" s="81">
        <v>221</v>
      </c>
      <c r="C10" s="82"/>
      <c r="D10" s="82"/>
      <c r="E10" s="78"/>
      <c r="F10" s="82">
        <v>353.88</v>
      </c>
      <c r="G10" s="82"/>
      <c r="H10" s="78">
        <f t="shared" si="0"/>
        <v>353.88</v>
      </c>
    </row>
    <row r="11" spans="1:8" x14ac:dyDescent="0.25">
      <c r="A11" s="274"/>
      <c r="B11" s="81">
        <v>222</v>
      </c>
      <c r="C11" s="82"/>
      <c r="D11" s="82"/>
      <c r="E11" s="78"/>
      <c r="F11" s="82">
        <v>0</v>
      </c>
      <c r="G11" s="82"/>
      <c r="H11" s="78">
        <f t="shared" si="0"/>
        <v>0</v>
      </c>
    </row>
    <row r="12" spans="1:8" x14ac:dyDescent="0.25">
      <c r="A12" s="274"/>
      <c r="B12" s="81">
        <v>223</v>
      </c>
      <c r="C12" s="82"/>
      <c r="D12" s="82"/>
      <c r="E12" s="78"/>
      <c r="F12" s="82"/>
      <c r="G12" s="82"/>
      <c r="H12" s="78">
        <f t="shared" si="0"/>
        <v>0</v>
      </c>
    </row>
    <row r="13" spans="1:8" x14ac:dyDescent="0.25">
      <c r="A13" s="274"/>
      <c r="B13" s="81">
        <v>225</v>
      </c>
      <c r="C13" s="82"/>
      <c r="D13" s="82"/>
      <c r="E13" s="78">
        <v>9000</v>
      </c>
      <c r="F13" s="82">
        <v>367500</v>
      </c>
      <c r="G13" s="82"/>
      <c r="H13" s="78">
        <f t="shared" si="0"/>
        <v>376500</v>
      </c>
    </row>
    <row r="14" spans="1:8" x14ac:dyDescent="0.25">
      <c r="A14" s="274"/>
      <c r="B14" s="81">
        <v>226</v>
      </c>
      <c r="C14" s="82"/>
      <c r="D14" s="82"/>
      <c r="E14" s="78">
        <v>78500</v>
      </c>
      <c r="F14" s="82">
        <v>82000</v>
      </c>
      <c r="G14" s="82">
        <f>10000</f>
        <v>10000</v>
      </c>
      <c r="H14" s="78">
        <f t="shared" si="0"/>
        <v>170500</v>
      </c>
    </row>
    <row r="15" spans="1:8" x14ac:dyDescent="0.25">
      <c r="A15" s="274"/>
      <c r="B15" s="81">
        <v>228</v>
      </c>
      <c r="C15" s="82"/>
      <c r="D15" s="82"/>
      <c r="E15" s="78"/>
      <c r="F15" s="82"/>
      <c r="G15" s="82"/>
      <c r="H15" s="78">
        <f t="shared" si="0"/>
        <v>0</v>
      </c>
    </row>
    <row r="16" spans="1:8" x14ac:dyDescent="0.25">
      <c r="A16" s="274"/>
      <c r="B16" s="81">
        <v>290</v>
      </c>
      <c r="C16" s="82"/>
      <c r="D16" s="82"/>
      <c r="E16" s="78"/>
      <c r="F16" s="82"/>
      <c r="G16" s="82"/>
      <c r="H16" s="78">
        <f t="shared" si="0"/>
        <v>0</v>
      </c>
    </row>
    <row r="17" spans="1:9" x14ac:dyDescent="0.25">
      <c r="A17" s="275"/>
      <c r="B17" s="81"/>
      <c r="C17" s="82"/>
      <c r="D17" s="82"/>
      <c r="E17" s="78"/>
      <c r="F17" s="82"/>
      <c r="G17" s="82"/>
      <c r="H17" s="78">
        <f t="shared" si="0"/>
        <v>0</v>
      </c>
    </row>
    <row r="18" spans="1:9" x14ac:dyDescent="0.25">
      <c r="A18" s="139">
        <v>247</v>
      </c>
      <c r="B18" s="81">
        <v>223</v>
      </c>
      <c r="C18" s="82"/>
      <c r="D18" s="82"/>
      <c r="E18" s="78"/>
      <c r="F18" s="82">
        <v>5045.66</v>
      </c>
      <c r="G18" s="82"/>
      <c r="H18" s="78">
        <f t="shared" si="0"/>
        <v>5045.66</v>
      </c>
      <c r="I18" s="90"/>
    </row>
    <row r="19" spans="1:9" x14ac:dyDescent="0.25">
      <c r="A19" s="81">
        <v>852</v>
      </c>
      <c r="B19" s="81">
        <v>291</v>
      </c>
      <c r="C19" s="82"/>
      <c r="D19" s="82"/>
      <c r="E19" s="78"/>
      <c r="F19" s="82">
        <v>0</v>
      </c>
      <c r="G19" s="82"/>
      <c r="H19" s="78">
        <f t="shared" si="0"/>
        <v>0</v>
      </c>
    </row>
    <row r="20" spans="1:9" x14ac:dyDescent="0.25">
      <c r="A20" s="81">
        <v>853</v>
      </c>
      <c r="B20" s="81">
        <v>292</v>
      </c>
      <c r="C20" s="82"/>
      <c r="D20" s="82"/>
      <c r="E20" s="78"/>
      <c r="F20" s="82"/>
      <c r="G20" s="82"/>
      <c r="H20" s="78">
        <f t="shared" si="0"/>
        <v>0</v>
      </c>
    </row>
    <row r="21" spans="1:9" x14ac:dyDescent="0.25">
      <c r="A21" s="273">
        <v>244</v>
      </c>
      <c r="B21" s="81">
        <v>310</v>
      </c>
      <c r="C21" s="82"/>
      <c r="D21" s="82"/>
      <c r="E21" s="78">
        <v>94033.22</v>
      </c>
      <c r="F21" s="82">
        <v>0</v>
      </c>
      <c r="G21" s="82"/>
      <c r="H21" s="78">
        <f t="shared" si="0"/>
        <v>94033.22</v>
      </c>
    </row>
    <row r="22" spans="1:9" x14ac:dyDescent="0.25">
      <c r="A22" s="274"/>
      <c r="B22" s="83">
        <v>341</v>
      </c>
      <c r="C22" s="82"/>
      <c r="D22" s="82"/>
      <c r="E22" s="78"/>
      <c r="F22" s="82"/>
      <c r="G22" s="82"/>
      <c r="H22" s="78">
        <f t="shared" si="0"/>
        <v>0</v>
      </c>
    </row>
    <row r="23" spans="1:9" x14ac:dyDescent="0.25">
      <c r="A23" s="274"/>
      <c r="B23" s="83">
        <v>342</v>
      </c>
      <c r="C23" s="82"/>
      <c r="D23" s="82"/>
      <c r="E23" s="78"/>
      <c r="F23" s="84"/>
      <c r="G23" s="82"/>
      <c r="H23" s="78">
        <f t="shared" si="0"/>
        <v>0</v>
      </c>
    </row>
    <row r="24" spans="1:9" x14ac:dyDescent="0.25">
      <c r="A24" s="274"/>
      <c r="B24" s="81">
        <v>344</v>
      </c>
      <c r="C24" s="82"/>
      <c r="D24" s="82"/>
      <c r="E24" s="78"/>
      <c r="F24" s="84"/>
      <c r="G24" s="82"/>
      <c r="H24" s="78">
        <f t="shared" si="0"/>
        <v>0</v>
      </c>
    </row>
    <row r="25" spans="1:9" x14ac:dyDescent="0.25">
      <c r="A25" s="274"/>
      <c r="B25" s="81">
        <v>345</v>
      </c>
      <c r="C25" s="82"/>
      <c r="D25" s="82"/>
      <c r="E25" s="78"/>
      <c r="F25" s="84"/>
      <c r="G25" s="82"/>
      <c r="H25" s="78">
        <f t="shared" si="0"/>
        <v>0</v>
      </c>
    </row>
    <row r="26" spans="1:9" x14ac:dyDescent="0.25">
      <c r="A26" s="274"/>
      <c r="B26" s="81">
        <v>346</v>
      </c>
      <c r="C26" s="82"/>
      <c r="D26" s="82"/>
      <c r="E26" s="78"/>
      <c r="F26" s="84">
        <v>90100.46</v>
      </c>
      <c r="G26" s="82"/>
      <c r="H26" s="78">
        <f t="shared" si="0"/>
        <v>90100.46</v>
      </c>
    </row>
    <row r="27" spans="1:9" x14ac:dyDescent="0.25">
      <c r="A27" s="274"/>
      <c r="B27" s="81">
        <v>347</v>
      </c>
      <c r="C27" s="82"/>
      <c r="D27" s="82"/>
      <c r="E27" s="78"/>
      <c r="F27" s="84"/>
      <c r="G27" s="82"/>
      <c r="H27" s="78">
        <f t="shared" si="0"/>
        <v>0</v>
      </c>
    </row>
    <row r="28" spans="1:9" x14ac:dyDescent="0.25">
      <c r="A28" s="274"/>
      <c r="B28" s="81">
        <v>349</v>
      </c>
      <c r="C28" s="82"/>
      <c r="D28" s="82"/>
      <c r="E28" s="82"/>
      <c r="F28" s="84"/>
      <c r="G28" s="82">
        <f>20000</f>
        <v>20000</v>
      </c>
      <c r="H28" s="78">
        <f t="shared" si="0"/>
        <v>20000</v>
      </c>
    </row>
    <row r="29" spans="1:9" x14ac:dyDescent="0.25">
      <c r="A29" s="275"/>
      <c r="B29" s="81">
        <v>353</v>
      </c>
      <c r="C29" s="82"/>
      <c r="D29" s="82"/>
      <c r="E29" s="82"/>
      <c r="F29" s="84"/>
      <c r="G29" s="82"/>
      <c r="H29" s="78">
        <f t="shared" si="0"/>
        <v>0</v>
      </c>
    </row>
    <row r="30" spans="1:9" x14ac:dyDescent="0.25">
      <c r="A30" s="80">
        <v>243</v>
      </c>
      <c r="B30" s="77"/>
      <c r="C30" s="82"/>
      <c r="D30" s="82"/>
      <c r="E30" s="82"/>
      <c r="F30" s="82"/>
      <c r="G30" s="82"/>
      <c r="H30" s="78">
        <f t="shared" si="0"/>
        <v>0</v>
      </c>
    </row>
    <row r="31" spans="1:9" s="59" customFormat="1" x14ac:dyDescent="0.25">
      <c r="A31" s="78"/>
      <c r="B31" s="78" t="s">
        <v>276</v>
      </c>
      <c r="C31" s="78">
        <f t="shared" ref="C31:G31" si="1">SUM(C5:C30)</f>
        <v>0</v>
      </c>
      <c r="D31" s="78">
        <f t="shared" si="1"/>
        <v>0</v>
      </c>
      <c r="E31" s="78">
        <f t="shared" si="1"/>
        <v>181533.22</v>
      </c>
      <c r="F31" s="78">
        <f>SUM(F5:F30)</f>
        <v>550000</v>
      </c>
      <c r="G31" s="78">
        <f t="shared" si="1"/>
        <v>30000</v>
      </c>
      <c r="H31" s="78">
        <f>SUM(H5:H30)</f>
        <v>761533.22</v>
      </c>
    </row>
    <row r="32" spans="1:9" s="59" customFormat="1" x14ac:dyDescent="0.25">
      <c r="A32" s="85"/>
      <c r="B32" s="85"/>
      <c r="C32" s="85"/>
      <c r="D32" s="85"/>
      <c r="E32" s="85"/>
      <c r="F32" s="86">
        <v>621800</v>
      </c>
      <c r="G32" s="85"/>
      <c r="H32" s="85"/>
    </row>
    <row r="33" spans="1:8" x14ac:dyDescent="0.25">
      <c r="C33" s="87"/>
      <c r="D33" s="87"/>
      <c r="E33" s="87"/>
      <c r="F33" s="88">
        <f>F32-F31</f>
        <v>71800</v>
      </c>
      <c r="G33" s="87"/>
      <c r="H33" s="87"/>
    </row>
    <row r="34" spans="1:8" x14ac:dyDescent="0.25">
      <c r="A34" s="62">
        <v>111</v>
      </c>
      <c r="B34" s="61"/>
      <c r="C34" s="89">
        <f>C5</f>
        <v>0</v>
      </c>
      <c r="D34" s="89">
        <f>D5</f>
        <v>0</v>
      </c>
      <c r="E34" s="89">
        <f>E5</f>
        <v>0</v>
      </c>
      <c r="F34" s="89">
        <f>F5</f>
        <v>0</v>
      </c>
      <c r="G34" s="89">
        <f>G5</f>
        <v>0</v>
      </c>
      <c r="H34" s="65">
        <f t="shared" ref="H34:H40" si="2">SUM(C34:G34)</f>
        <v>0</v>
      </c>
    </row>
    <row r="35" spans="1:8" x14ac:dyDescent="0.25">
      <c r="A35" s="62">
        <v>112</v>
      </c>
      <c r="B35" s="61"/>
      <c r="C35" s="89">
        <f>C6+C8</f>
        <v>0</v>
      </c>
      <c r="D35" s="89">
        <f>D6+D8</f>
        <v>0</v>
      </c>
      <c r="E35" s="89">
        <f>E6+E8</f>
        <v>0</v>
      </c>
      <c r="F35" s="89">
        <f>SUM(F6:F8)</f>
        <v>5000</v>
      </c>
      <c r="G35" s="89">
        <f>G6+G8+G7</f>
        <v>0</v>
      </c>
      <c r="H35" s="65">
        <f t="shared" si="2"/>
        <v>5000</v>
      </c>
    </row>
    <row r="36" spans="1:8" x14ac:dyDescent="0.25">
      <c r="A36" s="62">
        <v>119</v>
      </c>
      <c r="B36" s="61"/>
      <c r="C36" s="89">
        <f>C9</f>
        <v>0</v>
      </c>
      <c r="D36" s="89">
        <f>D9</f>
        <v>0</v>
      </c>
      <c r="E36" s="89">
        <f>E9</f>
        <v>0</v>
      </c>
      <c r="F36" s="89">
        <f>F9</f>
        <v>0</v>
      </c>
      <c r="G36" s="89">
        <f>G9</f>
        <v>0</v>
      </c>
      <c r="H36" s="65">
        <f t="shared" si="2"/>
        <v>0</v>
      </c>
    </row>
    <row r="37" spans="1:8" x14ac:dyDescent="0.25">
      <c r="A37" s="62">
        <v>243</v>
      </c>
      <c r="B37" s="61"/>
      <c r="C37" s="89">
        <f>C30</f>
        <v>0</v>
      </c>
      <c r="D37" s="89">
        <f>D30</f>
        <v>0</v>
      </c>
      <c r="E37" s="89">
        <f>E30</f>
        <v>0</v>
      </c>
      <c r="F37" s="89">
        <f>F30</f>
        <v>0</v>
      </c>
      <c r="G37" s="89">
        <f>G30</f>
        <v>0</v>
      </c>
      <c r="H37" s="65">
        <f t="shared" si="2"/>
        <v>0</v>
      </c>
    </row>
    <row r="38" spans="1:8" x14ac:dyDescent="0.25">
      <c r="A38" s="62">
        <v>244</v>
      </c>
      <c r="B38" s="61"/>
      <c r="C38" s="89">
        <f>SUM(C10:C28)-C19-C20</f>
        <v>0</v>
      </c>
      <c r="D38" s="89">
        <f>SUM(D10:D28)-D19-D20</f>
        <v>0</v>
      </c>
      <c r="E38" s="89">
        <f>SUM(E10:E29)-E19-E20</f>
        <v>181533.22</v>
      </c>
      <c r="F38" s="89">
        <f>SUM(F10:F28)-F19-F20</f>
        <v>545000</v>
      </c>
      <c r="G38" s="89">
        <f>SUM(G10:G28)-G19-G20</f>
        <v>30000</v>
      </c>
      <c r="H38" s="65">
        <f t="shared" si="2"/>
        <v>756533.22</v>
      </c>
    </row>
    <row r="39" spans="1:8" x14ac:dyDescent="0.25">
      <c r="A39" s="62">
        <v>852</v>
      </c>
      <c r="B39" s="61"/>
      <c r="C39" s="89">
        <f t="shared" ref="C39:G40" si="3">C19</f>
        <v>0</v>
      </c>
      <c r="D39" s="89">
        <f t="shared" si="3"/>
        <v>0</v>
      </c>
      <c r="E39" s="89">
        <f t="shared" si="3"/>
        <v>0</v>
      </c>
      <c r="F39" s="89">
        <f t="shared" si="3"/>
        <v>0</v>
      </c>
      <c r="G39" s="89">
        <f t="shared" si="3"/>
        <v>0</v>
      </c>
      <c r="H39" s="65">
        <f t="shared" si="2"/>
        <v>0</v>
      </c>
    </row>
    <row r="40" spans="1:8" x14ac:dyDescent="0.25">
      <c r="A40" s="62">
        <v>853</v>
      </c>
      <c r="B40" s="61"/>
      <c r="C40" s="89">
        <f t="shared" si="3"/>
        <v>0</v>
      </c>
      <c r="D40" s="89">
        <f t="shared" si="3"/>
        <v>0</v>
      </c>
      <c r="E40" s="89">
        <f t="shared" si="3"/>
        <v>0</v>
      </c>
      <c r="F40" s="89">
        <f t="shared" si="3"/>
        <v>0</v>
      </c>
      <c r="G40" s="89">
        <f t="shared" si="3"/>
        <v>0</v>
      </c>
      <c r="H40" s="65">
        <f t="shared" si="2"/>
        <v>0</v>
      </c>
    </row>
    <row r="41" spans="1:8" x14ac:dyDescent="0.25">
      <c r="A41" s="276" t="s">
        <v>288</v>
      </c>
      <c r="B41" s="277"/>
      <c r="C41" s="65">
        <f t="shared" ref="C41:G41" si="4">SUM(C34:C40)</f>
        <v>0</v>
      </c>
      <c r="D41" s="65">
        <f t="shared" si="4"/>
        <v>0</v>
      </c>
      <c r="E41" s="65">
        <f t="shared" si="4"/>
        <v>181533.22</v>
      </c>
      <c r="F41" s="65">
        <f t="shared" si="4"/>
        <v>550000</v>
      </c>
      <c r="G41" s="65">
        <f t="shared" si="4"/>
        <v>30000</v>
      </c>
      <c r="H41" s="65">
        <f>SUM(H34:H40)</f>
        <v>761533.22</v>
      </c>
    </row>
  </sheetData>
  <mergeCells count="4">
    <mergeCell ref="A6:A8"/>
    <mergeCell ref="A10:A17"/>
    <mergeCell ref="A41:B41"/>
    <mergeCell ref="A21:A2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V9"/>
  <sheetViews>
    <sheetView workbookViewId="0">
      <selection activeCell="A3" sqref="A3:H8"/>
    </sheetView>
  </sheetViews>
  <sheetFormatPr defaultRowHeight="12.75" x14ac:dyDescent="0.2"/>
  <cols>
    <col min="8" max="8" width="16.83203125" customWidth="1"/>
  </cols>
  <sheetData>
    <row r="3" spans="1:256" ht="21.75" customHeight="1" x14ac:dyDescent="0.25">
      <c r="A3" s="112" t="s">
        <v>60</v>
      </c>
      <c r="B3" s="112" t="s">
        <v>62</v>
      </c>
      <c r="C3" s="112" t="s">
        <v>62</v>
      </c>
      <c r="D3" s="112" t="s">
        <v>64</v>
      </c>
      <c r="E3" s="112" t="s">
        <v>388</v>
      </c>
      <c r="F3" s="112" t="s">
        <v>381</v>
      </c>
      <c r="G3" s="112" t="s">
        <v>386</v>
      </c>
      <c r="H3" s="113">
        <v>4443.37</v>
      </c>
      <c r="I3" s="113"/>
      <c r="J3" s="113"/>
      <c r="K3" s="113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</row>
    <row r="4" spans="1:256" ht="21.75" customHeight="1" x14ac:dyDescent="0.25">
      <c r="A4" s="112" t="s">
        <v>121</v>
      </c>
      <c r="B4" s="112" t="s">
        <v>123</v>
      </c>
      <c r="C4" s="112" t="s">
        <v>123</v>
      </c>
      <c r="D4" s="112" t="s">
        <v>126</v>
      </c>
      <c r="E4" s="112" t="s">
        <v>388</v>
      </c>
      <c r="F4" s="112" t="s">
        <v>387</v>
      </c>
      <c r="G4" s="112" t="s">
        <v>386</v>
      </c>
      <c r="H4" s="113">
        <v>2133.7800000000002</v>
      </c>
      <c r="I4" s="113"/>
      <c r="J4" s="113"/>
      <c r="K4" s="113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  <c r="IU4" s="114"/>
      <c r="IV4" s="114"/>
    </row>
    <row r="5" spans="1:256" ht="21.75" customHeight="1" x14ac:dyDescent="0.25">
      <c r="A5" s="112" t="s">
        <v>121</v>
      </c>
      <c r="B5" s="112" t="s">
        <v>123</v>
      </c>
      <c r="C5" s="112" t="s">
        <v>123</v>
      </c>
      <c r="D5" s="112" t="s">
        <v>130</v>
      </c>
      <c r="E5" s="112" t="s">
        <v>388</v>
      </c>
      <c r="F5" s="112" t="s">
        <v>380</v>
      </c>
      <c r="G5" s="112" t="s">
        <v>386</v>
      </c>
      <c r="H5" s="113">
        <v>7669.46</v>
      </c>
      <c r="I5" s="113"/>
      <c r="J5" s="113"/>
      <c r="K5" s="113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114"/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4"/>
      <c r="IU5" s="114"/>
      <c r="IV5" s="114"/>
    </row>
    <row r="6" spans="1:256" ht="21.75" customHeight="1" x14ac:dyDescent="0.25">
      <c r="A6" s="112" t="s">
        <v>121</v>
      </c>
      <c r="B6" s="112" t="s">
        <v>123</v>
      </c>
      <c r="C6" s="112" t="s">
        <v>123</v>
      </c>
      <c r="D6" s="112" t="s">
        <v>128</v>
      </c>
      <c r="E6" s="112" t="s">
        <v>388</v>
      </c>
      <c r="F6" s="112" t="s">
        <v>382</v>
      </c>
      <c r="G6" s="112" t="s">
        <v>386</v>
      </c>
      <c r="H6" s="113">
        <v>15150.24</v>
      </c>
      <c r="I6" s="113"/>
      <c r="J6" s="113"/>
      <c r="K6" s="113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4"/>
      <c r="EF6" s="114"/>
      <c r="EG6" s="114"/>
      <c r="EH6" s="114"/>
      <c r="EI6" s="114"/>
      <c r="EJ6" s="114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4"/>
      <c r="FT6" s="114"/>
      <c r="FU6" s="114"/>
      <c r="FV6" s="114"/>
      <c r="FW6" s="114"/>
      <c r="FX6" s="114"/>
      <c r="FY6" s="114"/>
      <c r="FZ6" s="114"/>
      <c r="GA6" s="114"/>
      <c r="GB6" s="114"/>
      <c r="GC6" s="114"/>
      <c r="GD6" s="114"/>
      <c r="GE6" s="114"/>
      <c r="GF6" s="114"/>
      <c r="GG6" s="114"/>
      <c r="GH6" s="114"/>
      <c r="GI6" s="114"/>
      <c r="GJ6" s="114"/>
      <c r="GK6" s="114"/>
      <c r="GL6" s="114"/>
      <c r="GM6" s="114"/>
      <c r="GN6" s="114"/>
      <c r="GO6" s="114"/>
      <c r="GP6" s="114"/>
      <c r="GQ6" s="114"/>
      <c r="GR6" s="114"/>
      <c r="GS6" s="114"/>
      <c r="GT6" s="114"/>
      <c r="GU6" s="114"/>
      <c r="GV6" s="114"/>
      <c r="GW6" s="114"/>
      <c r="GX6" s="114"/>
      <c r="GY6" s="114"/>
      <c r="GZ6" s="114"/>
      <c r="HA6" s="114"/>
      <c r="HB6" s="114"/>
      <c r="HC6" s="114"/>
      <c r="HD6" s="114"/>
      <c r="HE6" s="114"/>
      <c r="HF6" s="114"/>
      <c r="HG6" s="114"/>
      <c r="HH6" s="114"/>
      <c r="HI6" s="114"/>
      <c r="HJ6" s="114"/>
      <c r="HK6" s="114"/>
      <c r="HL6" s="114"/>
      <c r="HM6" s="114"/>
      <c r="HN6" s="114"/>
      <c r="HO6" s="114"/>
      <c r="HP6" s="114"/>
      <c r="HQ6" s="114"/>
      <c r="HR6" s="114"/>
      <c r="HS6" s="114"/>
      <c r="HT6" s="114"/>
      <c r="HU6" s="114"/>
      <c r="HV6" s="114"/>
      <c r="HW6" s="114"/>
      <c r="HX6" s="114"/>
      <c r="HY6" s="114"/>
      <c r="HZ6" s="114"/>
      <c r="IA6" s="114"/>
      <c r="IB6" s="114"/>
      <c r="IC6" s="114"/>
      <c r="ID6" s="114"/>
      <c r="IE6" s="114"/>
      <c r="IF6" s="114"/>
      <c r="IG6" s="114"/>
      <c r="IH6" s="114"/>
      <c r="II6" s="114"/>
      <c r="IJ6" s="114"/>
      <c r="IK6" s="114"/>
      <c r="IL6" s="114"/>
      <c r="IM6" s="114"/>
      <c r="IN6" s="114"/>
      <c r="IO6" s="114"/>
      <c r="IP6" s="114"/>
      <c r="IQ6" s="114"/>
      <c r="IR6" s="114"/>
      <c r="IS6" s="114"/>
      <c r="IT6" s="114"/>
      <c r="IU6" s="114"/>
      <c r="IV6" s="114"/>
    </row>
    <row r="7" spans="1:256" ht="21.75" customHeight="1" x14ac:dyDescent="0.25">
      <c r="A7" s="112" t="s">
        <v>384</v>
      </c>
      <c r="B7" s="112" t="s">
        <v>385</v>
      </c>
      <c r="C7" s="112" t="s">
        <v>385</v>
      </c>
      <c r="D7" s="112" t="s">
        <v>128</v>
      </c>
      <c r="E7" s="112" t="s">
        <v>388</v>
      </c>
      <c r="F7" s="112" t="s">
        <v>383</v>
      </c>
      <c r="G7" s="112" t="s">
        <v>386</v>
      </c>
      <c r="H7" s="113">
        <v>2608.98</v>
      </c>
      <c r="I7" s="113"/>
      <c r="J7" s="113"/>
      <c r="K7" s="113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</row>
    <row r="8" spans="1:256" ht="21.75" customHeight="1" x14ac:dyDescent="0.25">
      <c r="A8" s="112" t="s">
        <v>384</v>
      </c>
      <c r="B8" s="112" t="s">
        <v>385</v>
      </c>
      <c r="C8" s="112" t="s">
        <v>385</v>
      </c>
      <c r="D8" s="112" t="s">
        <v>128</v>
      </c>
      <c r="E8" s="112" t="s">
        <v>388</v>
      </c>
      <c r="F8" s="112" t="s">
        <v>382</v>
      </c>
      <c r="G8" s="112" t="s">
        <v>386</v>
      </c>
      <c r="H8" s="113">
        <v>87439.59</v>
      </c>
      <c r="I8" s="113"/>
      <c r="J8" s="113"/>
      <c r="K8" s="113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14"/>
      <c r="DW8" s="114"/>
      <c r="DX8" s="114"/>
      <c r="DY8" s="114"/>
      <c r="DZ8" s="114"/>
      <c r="EA8" s="114"/>
      <c r="EB8" s="114"/>
      <c r="EC8" s="114"/>
      <c r="ED8" s="114"/>
      <c r="EE8" s="114"/>
      <c r="EF8" s="114"/>
      <c r="EG8" s="114"/>
      <c r="EH8" s="114"/>
      <c r="EI8" s="114"/>
      <c r="EJ8" s="114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14"/>
      <c r="FF8" s="114"/>
      <c r="FG8" s="114"/>
      <c r="FH8" s="114"/>
      <c r="FI8" s="114"/>
      <c r="FJ8" s="114"/>
      <c r="FK8" s="114"/>
      <c r="FL8" s="114"/>
      <c r="FM8" s="114"/>
      <c r="FN8" s="114"/>
      <c r="FO8" s="114"/>
      <c r="FP8" s="114"/>
      <c r="FQ8" s="114"/>
      <c r="FR8" s="114"/>
      <c r="FS8" s="114"/>
      <c r="FT8" s="114"/>
      <c r="FU8" s="114"/>
      <c r="FV8" s="114"/>
      <c r="FW8" s="114"/>
      <c r="FX8" s="114"/>
      <c r="FY8" s="114"/>
      <c r="FZ8" s="114"/>
      <c r="GA8" s="114"/>
      <c r="GB8" s="114"/>
      <c r="GC8" s="114"/>
      <c r="GD8" s="114"/>
      <c r="GE8" s="114"/>
      <c r="GF8" s="114"/>
      <c r="GG8" s="114"/>
      <c r="GH8" s="114"/>
      <c r="GI8" s="114"/>
      <c r="GJ8" s="114"/>
      <c r="GK8" s="114"/>
      <c r="GL8" s="114"/>
      <c r="GM8" s="114"/>
      <c r="GN8" s="114"/>
      <c r="GO8" s="114"/>
      <c r="GP8" s="114"/>
      <c r="GQ8" s="114"/>
      <c r="GR8" s="114"/>
      <c r="GS8" s="114"/>
      <c r="GT8" s="114"/>
      <c r="GU8" s="114"/>
      <c r="GV8" s="114"/>
      <c r="GW8" s="114"/>
      <c r="GX8" s="114"/>
      <c r="GY8" s="114"/>
      <c r="GZ8" s="114"/>
      <c r="HA8" s="114"/>
      <c r="HB8" s="114"/>
      <c r="HC8" s="114"/>
      <c r="HD8" s="114"/>
      <c r="HE8" s="114"/>
      <c r="HF8" s="114"/>
      <c r="HG8" s="114"/>
      <c r="HH8" s="114"/>
      <c r="HI8" s="114"/>
      <c r="HJ8" s="114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14"/>
      <c r="IA8" s="114"/>
      <c r="IB8" s="114"/>
      <c r="IC8" s="114"/>
      <c r="ID8" s="114"/>
      <c r="IE8" s="114"/>
      <c r="IF8" s="114"/>
      <c r="IG8" s="114"/>
      <c r="IH8" s="114"/>
      <c r="II8" s="114"/>
      <c r="IJ8" s="114"/>
      <c r="IK8" s="114"/>
      <c r="IL8" s="114"/>
      <c r="IM8" s="114"/>
      <c r="IN8" s="114"/>
      <c r="IO8" s="114"/>
      <c r="IP8" s="114"/>
      <c r="IQ8" s="114"/>
      <c r="IR8" s="114"/>
      <c r="IS8" s="114"/>
      <c r="IT8" s="114"/>
      <c r="IU8" s="114"/>
      <c r="IV8" s="114"/>
    </row>
    <row r="9" spans="1:256" x14ac:dyDescent="0.2">
      <c r="H9">
        <f>SUM(H3:H8)</f>
        <v>119445.42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титульный</vt:lpstr>
      <vt:lpstr>Table4 (2)</vt:lpstr>
      <vt:lpstr>Table7</vt:lpstr>
      <vt:lpstr>Table6</vt:lpstr>
      <vt:lpstr>31.03.2022</vt:lpstr>
      <vt:lpstr>МЗ КОСГУ(Б)</vt:lpstr>
      <vt:lpstr>внебюджет</vt:lpstr>
      <vt:lpstr>Лист1</vt:lpstr>
      <vt:lpstr>'31.03.2022'!Область_печати</vt:lpstr>
      <vt:lpstr>'Table4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2022-04-01T05:19:05Z</dcterms:modified>
</cp:coreProperties>
</file>