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Huawei\Desktop\2025 Меню\"/>
    </mc:Choice>
  </mc:AlternateContent>
  <xr:revisionPtr revIDLastSave="0" documentId="13_ncr:1_{A5A0B5E9-556D-41E0-9451-7C866A31A297}" xr6:coauthVersionLast="47" xr6:coauthVersionMax="47" xr10:uidLastSave="{00000000-0000-0000-0000-000000000000}"/>
  <bookViews>
    <workbookView xWindow="-108" yWindow="-108" windowWidth="23256" windowHeight="12456" tabRatio="769" xr2:uid="{00000000-000D-0000-FFFF-FFFF00000000}"/>
  </bookViews>
  <sheets>
    <sheet name="Региональное меню" sheetId="21" r:id="rId1"/>
  </sheets>
  <definedNames>
    <definedName name="_xlnm.Print_Area" localSheetId="0">'Региональное меню'!$A$1:$K$267</definedName>
  </definedNames>
  <calcPr calcId="181029"/>
</workbook>
</file>

<file path=xl/calcChain.xml><?xml version="1.0" encoding="utf-8"?>
<calcChain xmlns="http://schemas.openxmlformats.org/spreadsheetml/2006/main">
  <c r="F229" i="21" l="1"/>
  <c r="C229" i="21"/>
  <c r="G237" i="21"/>
  <c r="F237" i="21"/>
  <c r="D237" i="21"/>
  <c r="C237" i="21"/>
  <c r="E126" i="21"/>
  <c r="D126" i="21"/>
  <c r="I127" i="21"/>
  <c r="H127" i="21"/>
  <c r="G127" i="21"/>
  <c r="F127" i="21"/>
  <c r="D127" i="21"/>
  <c r="C127" i="21"/>
  <c r="B241" i="21"/>
  <c r="B232" i="21"/>
  <c r="B223" i="21"/>
  <c r="B214" i="21"/>
  <c r="B224" i="21" s="1"/>
  <c r="B205" i="21"/>
  <c r="B206" i="21" s="1"/>
  <c r="B196" i="21"/>
  <c r="B187" i="21"/>
  <c r="B188" i="21" s="1"/>
  <c r="B178" i="21"/>
  <c r="B169" i="21"/>
  <c r="B170" i="21" s="1"/>
  <c r="B160" i="21"/>
  <c r="E187" i="21"/>
  <c r="J187" i="21"/>
  <c r="C178" i="21"/>
  <c r="D178" i="21"/>
  <c r="E178" i="21"/>
  <c r="F178" i="21"/>
  <c r="H178" i="21"/>
  <c r="I178" i="21"/>
  <c r="J178" i="21"/>
  <c r="B152" i="21"/>
  <c r="C143" i="21"/>
  <c r="D143" i="21"/>
  <c r="E143" i="21"/>
  <c r="F143" i="21"/>
  <c r="G143" i="21"/>
  <c r="H143" i="21"/>
  <c r="I143" i="21"/>
  <c r="J143" i="21"/>
  <c r="B143" i="21"/>
  <c r="B130" i="21"/>
  <c r="B121" i="21"/>
  <c r="B112" i="21"/>
  <c r="B113" i="21" s="1"/>
  <c r="B103" i="21"/>
  <c r="B94" i="21"/>
  <c r="B95" i="21" s="1"/>
  <c r="B85" i="21"/>
  <c r="B77" i="21"/>
  <c r="B78" i="21" s="1"/>
  <c r="B68" i="21"/>
  <c r="B49" i="21"/>
  <c r="I68" i="21"/>
  <c r="B59" i="21"/>
  <c r="C49" i="21"/>
  <c r="D49" i="21"/>
  <c r="E49" i="21"/>
  <c r="F49" i="21"/>
  <c r="G49" i="21"/>
  <c r="H49" i="21"/>
  <c r="I49" i="21"/>
  <c r="J49" i="21"/>
  <c r="C41" i="21"/>
  <c r="D41" i="21"/>
  <c r="E41" i="21"/>
  <c r="F41" i="21"/>
  <c r="G41" i="21"/>
  <c r="H41" i="21"/>
  <c r="I41" i="21"/>
  <c r="J41" i="21"/>
  <c r="B41" i="21"/>
  <c r="B32" i="21"/>
  <c r="J241" i="21"/>
  <c r="I241" i="21"/>
  <c r="H241" i="21"/>
  <c r="G241" i="21"/>
  <c r="F241" i="21"/>
  <c r="E241" i="21"/>
  <c r="D241" i="21"/>
  <c r="C241" i="21"/>
  <c r="J232" i="21"/>
  <c r="I232" i="21"/>
  <c r="H232" i="21"/>
  <c r="G232" i="21"/>
  <c r="F232" i="21"/>
  <c r="E232" i="21"/>
  <c r="D232" i="21"/>
  <c r="C232" i="21"/>
  <c r="J130" i="21"/>
  <c r="E130" i="21"/>
  <c r="I130" i="21"/>
  <c r="H130" i="21"/>
  <c r="G130" i="21"/>
  <c r="F130" i="21"/>
  <c r="D130" i="21"/>
  <c r="C130" i="21"/>
  <c r="J121" i="21"/>
  <c r="I121" i="21"/>
  <c r="H121" i="21"/>
  <c r="F121" i="21"/>
  <c r="E121" i="21"/>
  <c r="G121" i="21"/>
  <c r="D121" i="21"/>
  <c r="C121" i="21"/>
  <c r="D59" i="21"/>
  <c r="E59" i="21"/>
  <c r="E60" i="21" s="1"/>
  <c r="F59" i="21"/>
  <c r="F60" i="21" s="1"/>
  <c r="G59" i="21"/>
  <c r="G60" i="21" s="1"/>
  <c r="H59" i="21"/>
  <c r="I59" i="21"/>
  <c r="I60" i="21" s="1"/>
  <c r="J59" i="21"/>
  <c r="J60" i="21" s="1"/>
  <c r="C59" i="21"/>
  <c r="C60" i="21" s="1"/>
  <c r="G100" i="21"/>
  <c r="D100" i="21"/>
  <c r="C100" i="21"/>
  <c r="I149" i="21"/>
  <c r="H149" i="21"/>
  <c r="G149" i="21"/>
  <c r="F149" i="21"/>
  <c r="D149" i="21"/>
  <c r="C149" i="21"/>
  <c r="B42" i="21" l="1"/>
  <c r="B153" i="21"/>
  <c r="J188" i="21"/>
  <c r="H60" i="21"/>
  <c r="D60" i="21"/>
  <c r="B60" i="21"/>
  <c r="E188" i="21"/>
  <c r="B132" i="21"/>
  <c r="B244" i="21"/>
  <c r="B242" i="21"/>
  <c r="B243" i="21"/>
  <c r="B131" i="21"/>
  <c r="B133" i="21"/>
  <c r="E242" i="21"/>
  <c r="H242" i="21"/>
  <c r="D242" i="21"/>
  <c r="F242" i="21"/>
  <c r="G242" i="21"/>
  <c r="I242" i="21"/>
  <c r="J242" i="21"/>
  <c r="C242" i="21"/>
  <c r="I131" i="21"/>
  <c r="D131" i="21"/>
  <c r="F131" i="21"/>
  <c r="H131" i="21"/>
  <c r="C131" i="21"/>
  <c r="G131" i="21"/>
  <c r="E131" i="21"/>
  <c r="J131" i="21"/>
  <c r="F217" i="21"/>
  <c r="D217" i="21"/>
  <c r="C217" i="21"/>
  <c r="I201" i="21"/>
  <c r="H201" i="21"/>
  <c r="G201" i="21"/>
  <c r="F201" i="21"/>
  <c r="D201" i="21"/>
  <c r="C201" i="21"/>
  <c r="G174" i="21"/>
  <c r="G178" i="21" s="1"/>
  <c r="G148" i="21"/>
  <c r="F148" i="21"/>
  <c r="D148" i="21"/>
  <c r="C148" i="21"/>
  <c r="F90" i="21"/>
  <c r="C90" i="21"/>
  <c r="E73" i="21"/>
  <c r="D73" i="21"/>
  <c r="I30" i="21"/>
  <c r="H30" i="21"/>
  <c r="H32" i="21" s="1"/>
  <c r="H42" i="21" s="1"/>
  <c r="G30" i="21"/>
  <c r="G32" i="21" s="1"/>
  <c r="G42" i="21" s="1"/>
  <c r="F30" i="21"/>
  <c r="E30" i="21"/>
  <c r="D30" i="21"/>
  <c r="C30" i="21"/>
  <c r="J32" i="21"/>
  <c r="J42" i="21" s="1"/>
  <c r="F71" i="21" l="1"/>
  <c r="D71" i="21"/>
  <c r="C71" i="21"/>
  <c r="C77" i="21" s="1"/>
  <c r="E103" i="21" l="1"/>
  <c r="C103" i="21"/>
  <c r="H160" i="21"/>
  <c r="G160" i="21"/>
  <c r="F160" i="21"/>
  <c r="D160" i="21"/>
  <c r="C160" i="21"/>
  <c r="D68" i="21"/>
  <c r="G68" i="21"/>
  <c r="H68" i="21"/>
  <c r="I103" i="21" l="1"/>
  <c r="H214" i="21"/>
  <c r="G214" i="21"/>
  <c r="C214" i="21"/>
  <c r="H196" i="21"/>
  <c r="H220" i="21"/>
  <c r="E163" i="21"/>
  <c r="C163" i="21"/>
  <c r="E160" i="21"/>
  <c r="G196" i="21"/>
  <c r="G243" i="21" s="1"/>
  <c r="F196" i="21"/>
  <c r="D196" i="21"/>
  <c r="I184" i="21"/>
  <c r="I187" i="21" s="1"/>
  <c r="I188" i="21" s="1"/>
  <c r="H184" i="21"/>
  <c r="H187" i="21" s="1"/>
  <c r="H188" i="21" s="1"/>
  <c r="G184" i="21"/>
  <c r="G187" i="21" s="1"/>
  <c r="G188" i="21" s="1"/>
  <c r="F184" i="21"/>
  <c r="F187" i="21" s="1"/>
  <c r="F188" i="21" s="1"/>
  <c r="D184" i="21"/>
  <c r="D187" i="21" s="1"/>
  <c r="D188" i="21" s="1"/>
  <c r="C184" i="21"/>
  <c r="C187" i="21" s="1"/>
  <c r="C188" i="21" s="1"/>
  <c r="I220" i="21"/>
  <c r="G220" i="21"/>
  <c r="F220" i="21"/>
  <c r="D220" i="21"/>
  <c r="C220" i="21"/>
  <c r="I165" i="21"/>
  <c r="H165" i="21"/>
  <c r="G165" i="21"/>
  <c r="G169" i="21" s="1"/>
  <c r="F165" i="21"/>
  <c r="D165" i="21"/>
  <c r="C165" i="21"/>
  <c r="J160" i="21"/>
  <c r="J152" i="21"/>
  <c r="I109" i="21"/>
  <c r="H109" i="21"/>
  <c r="G109" i="21"/>
  <c r="F109" i="21"/>
  <c r="D109" i="21"/>
  <c r="C109" i="21"/>
  <c r="H103" i="21"/>
  <c r="G103" i="21"/>
  <c r="I91" i="21"/>
  <c r="H91" i="21"/>
  <c r="G91" i="21"/>
  <c r="F91" i="21"/>
  <c r="D91" i="21"/>
  <c r="C91" i="21"/>
  <c r="H85" i="21"/>
  <c r="H132" i="21" s="1"/>
  <c r="G85" i="21"/>
  <c r="G247" i="21" s="1"/>
  <c r="G248" i="21" s="1"/>
  <c r="F85" i="21"/>
  <c r="E85" i="21"/>
  <c r="D85" i="21"/>
  <c r="C85" i="21"/>
  <c r="G74" i="21"/>
  <c r="J68" i="21"/>
  <c r="E68" i="21"/>
  <c r="F68" i="21"/>
  <c r="I32" i="21"/>
  <c r="F32" i="21"/>
  <c r="E32" i="21"/>
  <c r="D32" i="21"/>
  <c r="C32" i="21"/>
  <c r="I196" i="21"/>
  <c r="H247" i="21" l="1"/>
  <c r="H248" i="21" s="1"/>
  <c r="F42" i="21"/>
  <c r="H243" i="21"/>
  <c r="C42" i="21"/>
  <c r="I42" i="21"/>
  <c r="C169" i="21"/>
  <c r="C170" i="21" s="1"/>
  <c r="D42" i="21"/>
  <c r="G132" i="21"/>
  <c r="E42" i="21"/>
  <c r="E132" i="21"/>
  <c r="I112" i="21"/>
  <c r="I113" i="21" s="1"/>
  <c r="I160" i="21"/>
  <c r="G152" i="21"/>
  <c r="I77" i="21"/>
  <c r="D77" i="21"/>
  <c r="I205" i="21"/>
  <c r="I206" i="21" s="1"/>
  <c r="C196" i="21"/>
  <c r="C243" i="21" s="1"/>
  <c r="J205" i="21"/>
  <c r="H205" i="21"/>
  <c r="H206" i="21" s="1"/>
  <c r="G205" i="21"/>
  <c r="G206" i="21" s="1"/>
  <c r="F205" i="21"/>
  <c r="F206" i="21" s="1"/>
  <c r="D205" i="21"/>
  <c r="D206" i="21" s="1"/>
  <c r="E205" i="21"/>
  <c r="E152" i="21"/>
  <c r="I152" i="21"/>
  <c r="G112" i="21"/>
  <c r="G113" i="21" s="1"/>
  <c r="F103" i="21"/>
  <c r="J103" i="21"/>
  <c r="J112" i="21"/>
  <c r="H152" i="21"/>
  <c r="E112" i="21"/>
  <c r="E113" i="21" s="1"/>
  <c r="D152" i="21"/>
  <c r="D103" i="21"/>
  <c r="D132" i="21" s="1"/>
  <c r="F152" i="21"/>
  <c r="J153" i="21"/>
  <c r="H112" i="21"/>
  <c r="H113" i="21" s="1"/>
  <c r="D112" i="21"/>
  <c r="F112" i="21"/>
  <c r="F77" i="21"/>
  <c r="J77" i="21"/>
  <c r="G77" i="21"/>
  <c r="H77" i="21"/>
  <c r="E77" i="21"/>
  <c r="I94" i="21"/>
  <c r="H169" i="21"/>
  <c r="C223" i="21"/>
  <c r="G223" i="21"/>
  <c r="G224" i="21" s="1"/>
  <c r="J196" i="21"/>
  <c r="I169" i="21"/>
  <c r="E94" i="21"/>
  <c r="C112" i="21"/>
  <c r="C113" i="21" s="1"/>
  <c r="C152" i="21"/>
  <c r="I214" i="21"/>
  <c r="E169" i="21"/>
  <c r="E214" i="21"/>
  <c r="C68" i="21"/>
  <c r="C78" i="21" s="1"/>
  <c r="D169" i="21"/>
  <c r="D214" i="21"/>
  <c r="D243" i="21" s="1"/>
  <c r="C205" i="21"/>
  <c r="C206" i="21" s="1"/>
  <c r="F169" i="21"/>
  <c r="E223" i="21"/>
  <c r="D223" i="21"/>
  <c r="E196" i="21"/>
  <c r="E247" i="21" s="1"/>
  <c r="E248" i="21" s="1"/>
  <c r="F214" i="21"/>
  <c r="F243" i="21" s="1"/>
  <c r="J214" i="21"/>
  <c r="J243" i="21" s="1"/>
  <c r="J85" i="21"/>
  <c r="J247" i="21" s="1"/>
  <c r="J248" i="21" s="1"/>
  <c r="F94" i="21"/>
  <c r="G94" i="21"/>
  <c r="G95" i="21" s="1"/>
  <c r="J223" i="21"/>
  <c r="I85" i="21"/>
  <c r="I247" i="21" s="1"/>
  <c r="I248" i="21" s="1"/>
  <c r="J94" i="21"/>
  <c r="I223" i="21"/>
  <c r="C94" i="21"/>
  <c r="D94" i="21"/>
  <c r="F223" i="21"/>
  <c r="H94" i="21"/>
  <c r="H95" i="21" s="1"/>
  <c r="H223" i="21"/>
  <c r="H224" i="21" s="1"/>
  <c r="J169" i="21"/>
  <c r="J244" i="21" l="1"/>
  <c r="I132" i="21"/>
  <c r="J132" i="21"/>
  <c r="F247" i="21"/>
  <c r="F248" i="21" s="1"/>
  <c r="D258" i="21" s="1"/>
  <c r="C133" i="21"/>
  <c r="C250" i="21"/>
  <c r="G78" i="21"/>
  <c r="G250" i="21"/>
  <c r="G251" i="21" s="1"/>
  <c r="G133" i="21"/>
  <c r="E78" i="21"/>
  <c r="E250" i="21"/>
  <c r="E251" i="21" s="1"/>
  <c r="E133" i="21"/>
  <c r="F78" i="21"/>
  <c r="F250" i="21"/>
  <c r="F251" i="21" s="1"/>
  <c r="D259" i="21" s="1"/>
  <c r="F133" i="21"/>
  <c r="D78" i="21"/>
  <c r="D250" i="21"/>
  <c r="D251" i="21" s="1"/>
  <c r="D133" i="21"/>
  <c r="D247" i="21"/>
  <c r="D248" i="21" s="1"/>
  <c r="H78" i="21"/>
  <c r="H250" i="21"/>
  <c r="H133" i="21"/>
  <c r="F244" i="21"/>
  <c r="H244" i="21"/>
  <c r="I78" i="21"/>
  <c r="I250" i="21"/>
  <c r="I251" i="21" s="1"/>
  <c r="I133" i="21"/>
  <c r="F132" i="21"/>
  <c r="I153" i="21"/>
  <c r="I244" i="21"/>
  <c r="G244" i="21"/>
  <c r="C247" i="21"/>
  <c r="C248" i="21" s="1"/>
  <c r="C249" i="21" s="1"/>
  <c r="E243" i="21"/>
  <c r="C244" i="21"/>
  <c r="J78" i="21"/>
  <c r="J250" i="21"/>
  <c r="J251" i="21" s="1"/>
  <c r="J133" i="21"/>
  <c r="D244" i="21"/>
  <c r="E153" i="21"/>
  <c r="E244" i="21"/>
  <c r="I243" i="21"/>
  <c r="C132" i="21"/>
  <c r="J113" i="21"/>
  <c r="D113" i="21"/>
  <c r="E206" i="21"/>
  <c r="J206" i="21"/>
  <c r="F113" i="21"/>
  <c r="I170" i="21"/>
  <c r="I95" i="21"/>
  <c r="F153" i="21"/>
  <c r="C224" i="21"/>
  <c r="G153" i="21"/>
  <c r="C153" i="21"/>
  <c r="J224" i="21"/>
  <c r="E95" i="21"/>
  <c r="D224" i="21"/>
  <c r="E224" i="21"/>
  <c r="F224" i="21"/>
  <c r="F170" i="21"/>
  <c r="G170" i="21"/>
  <c r="D170" i="21"/>
  <c r="D153" i="21"/>
  <c r="I224" i="21"/>
  <c r="F95" i="21"/>
  <c r="J95" i="21"/>
  <c r="C95" i="21"/>
  <c r="D95" i="21"/>
  <c r="E170" i="21"/>
  <c r="J170" i="21"/>
  <c r="H153" i="21"/>
  <c r="H170" i="21" s="1"/>
  <c r="H251" i="21" l="1"/>
  <c r="H252" i="21" s="1"/>
  <c r="H253" i="21"/>
  <c r="H254" i="21" s="1"/>
  <c r="H255" i="21" s="1"/>
  <c r="C251" i="21"/>
  <c r="C252" i="21" s="1"/>
  <c r="C253" i="21"/>
  <c r="D249" i="21"/>
  <c r="G249" i="21"/>
  <c r="J249" i="21"/>
  <c r="H249" i="21"/>
  <c r="I252" i="21"/>
  <c r="E249" i="21"/>
  <c r="I253" i="21"/>
  <c r="F253" i="21"/>
  <c r="F254" i="21" s="1"/>
  <c r="E253" i="21"/>
  <c r="E254" i="21" s="1"/>
  <c r="I249" i="21"/>
  <c r="G253" i="21"/>
  <c r="G254" i="21" s="1"/>
  <c r="G255" i="21" s="1"/>
  <c r="J253" i="21"/>
  <c r="J254" i="21" s="1"/>
  <c r="D253" i="21"/>
  <c r="D254" i="21" s="1"/>
  <c r="F249" i="21" l="1"/>
  <c r="C254" i="21"/>
  <c r="C255" i="21" s="1"/>
  <c r="I254" i="21"/>
  <c r="I255" i="21" s="1"/>
  <c r="F255" i="21"/>
  <c r="F252" i="21"/>
  <c r="E255" i="21"/>
  <c r="E252" i="21"/>
  <c r="G252" i="21"/>
  <c r="J252" i="21"/>
  <c r="J255" i="21"/>
  <c r="D255" i="21"/>
  <c r="D252" i="21"/>
</calcChain>
</file>

<file path=xl/sharedStrings.xml><?xml version="1.0" encoding="utf-8"?>
<sst xmlns="http://schemas.openxmlformats.org/spreadsheetml/2006/main" count="385" uniqueCount="158">
  <si>
    <t>№ рец.</t>
  </si>
  <si>
    <t>Пищевые вещества (г)</t>
  </si>
  <si>
    <t>Энергетическая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</si>
  <si>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</si>
  <si>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</si>
  <si>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</si>
  <si>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</si>
  <si>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</si>
  <si>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В1</t>
  </si>
  <si>
    <t>В2</t>
  </si>
  <si>
    <t>С</t>
  </si>
  <si>
    <t>Са</t>
  </si>
  <si>
    <t>Фрукты по сезону</t>
  </si>
  <si>
    <t>Итого за _Завтрак</t>
  </si>
  <si>
    <t>Обед</t>
  </si>
  <si>
    <t>Закуска из овощей по сезону</t>
  </si>
  <si>
    <t>Итого за Обед</t>
  </si>
  <si>
    <t>Чай с сахаром</t>
  </si>
  <si>
    <t>Макаронные изделия отварные</t>
  </si>
  <si>
    <t>Итого за неделю в среднем завтрак</t>
  </si>
  <si>
    <t>Итого за неделю в среднем обед</t>
  </si>
  <si>
    <t>Какао с молоком</t>
  </si>
  <si>
    <t>Итого за завтрак</t>
  </si>
  <si>
    <t>Среднее значение за завтрак</t>
  </si>
  <si>
    <t>Итого за обед</t>
  </si>
  <si>
    <t>Среднее значение за обед</t>
  </si>
  <si>
    <t>Среднее значение за день</t>
  </si>
  <si>
    <t xml:space="preserve">Потребность в пищевых веществах для обучающихся  7-11 лет по проекту СанПиН 2020 </t>
  </si>
  <si>
    <t>Распределение ЭЦ</t>
  </si>
  <si>
    <t>Норма</t>
  </si>
  <si>
    <t>Завтрак</t>
  </si>
  <si>
    <t>20-25%</t>
  </si>
  <si>
    <t>30-35%</t>
  </si>
  <si>
    <t>Масло (порциями)</t>
  </si>
  <si>
    <t>Яйца вареные</t>
  </si>
  <si>
    <t>Каша  рассыпчатая, гречневая</t>
  </si>
  <si>
    <t xml:space="preserve">Каша рассыпчатая, пшеничная </t>
  </si>
  <si>
    <t>Каша рассыпчатая, пшенная</t>
  </si>
  <si>
    <t>Рассольник ленинградский</t>
  </si>
  <si>
    <t>Борщ с капустой и картофелем</t>
  </si>
  <si>
    <t>Каша вязкая молочная из риса и пшена</t>
  </si>
  <si>
    <t xml:space="preserve">ВыполнениеСанПиН  2.3/2.4.3590-20 </t>
  </si>
  <si>
    <t xml:space="preserve">Использованная литература: Сборник рецептур на продукцию для обучающихся во всех образовательных учреждениях под ред. М.П. Могильного изд. Дели плюс, 2017 г                                                                                              </t>
  </si>
  <si>
    <t>День 2/неделя 1: Вторник</t>
  </si>
  <si>
    <t>День 3/неделя 1: Среда</t>
  </si>
  <si>
    <t>День 4/неделя 1: Четверг</t>
  </si>
  <si>
    <t>День 5/неделя 1: Пятница</t>
  </si>
  <si>
    <t>Всего за Понедельник</t>
  </si>
  <si>
    <t>Всего за Вторник</t>
  </si>
  <si>
    <t>Всего за Четверг</t>
  </si>
  <si>
    <t>Вес блюда</t>
  </si>
  <si>
    <t>Наименование блюда</t>
  </si>
  <si>
    <t>Каша  рассыпчатая гречневая</t>
  </si>
  <si>
    <t>В рационе - йодированная соль; морская рыба. В меню включены сезонные овощи и фрукты.</t>
  </si>
  <si>
    <t xml:space="preserve">Рыба (минтай) тушеная в томате с овощами </t>
  </si>
  <si>
    <t>Котлеты рубленые из бройлер-цыплят</t>
  </si>
  <si>
    <t>День 2 /неделя 2: Вторник</t>
  </si>
  <si>
    <t>День 3/неделя 2: Среда</t>
  </si>
  <si>
    <t>День 4 /неделя 2: Четверг</t>
  </si>
  <si>
    <t>День 5 /неделя 2: Пятница</t>
  </si>
  <si>
    <t xml:space="preserve">          Завтрак</t>
  </si>
  <si>
    <t xml:space="preserve"> </t>
  </si>
  <si>
    <t xml:space="preserve">Сыр (порциями)                         </t>
  </si>
  <si>
    <t xml:space="preserve">Плов из птицы               </t>
  </si>
  <si>
    <t>Компот из смеси сухофруктов</t>
  </si>
  <si>
    <t>Запеканка из творога с морковью (с соусом)</t>
  </si>
  <si>
    <t xml:space="preserve">Сыр (порциями)                </t>
  </si>
  <si>
    <t>Фрикадельки (из кур или бройлеров-цыплят), с соусом</t>
  </si>
  <si>
    <t>Пюре картофельное с м/с 150/3</t>
  </si>
  <si>
    <t xml:space="preserve">Жаркое по-домашнему </t>
  </si>
  <si>
    <t xml:space="preserve">Суп картофельный с крупой </t>
  </si>
  <si>
    <t xml:space="preserve">Мясо тушеное </t>
  </si>
  <si>
    <t xml:space="preserve">Суп крестьянский с крупой </t>
  </si>
  <si>
    <t>Запеканка из творога  с морковью, с соусом</t>
  </si>
  <si>
    <t>Плов из птицы</t>
  </si>
  <si>
    <t xml:space="preserve">Суп молочный </t>
  </si>
  <si>
    <t>Суп картофельный с бобовыми (горох)</t>
  </si>
  <si>
    <t>Тефтели из птицы (1-ый вариант)</t>
  </si>
  <si>
    <t>Каша рассыпчатая, ячневая</t>
  </si>
  <si>
    <t>Тефтели (мясные) с соусом сметанным с томатом</t>
  </si>
  <si>
    <t>Суп картофельный с макаронными изделиями (вермишелью)</t>
  </si>
  <si>
    <t>Картофель отварной (запеченный)</t>
  </si>
  <si>
    <t xml:space="preserve">Щи из свежей (или квашеной) капусты с картофелем </t>
  </si>
  <si>
    <t>Курица тушеная с морковью</t>
  </si>
  <si>
    <t>Компот плодов/ягод (замороженных или свежих)</t>
  </si>
  <si>
    <t>120/121М</t>
  </si>
  <si>
    <t>15М</t>
  </si>
  <si>
    <t>338М</t>
  </si>
  <si>
    <t>382М</t>
  </si>
  <si>
    <t>82М</t>
  </si>
  <si>
    <t>268М</t>
  </si>
  <si>
    <t>171/302М</t>
  </si>
  <si>
    <t>342, 344,348, 349М</t>
  </si>
  <si>
    <t>291М</t>
  </si>
  <si>
    <t>376М</t>
  </si>
  <si>
    <t>103М</t>
  </si>
  <si>
    <t>229М</t>
  </si>
  <si>
    <t>312М</t>
  </si>
  <si>
    <t>269М</t>
  </si>
  <si>
    <t>102М</t>
  </si>
  <si>
    <t>202/309М</t>
  </si>
  <si>
    <t>349М</t>
  </si>
  <si>
    <t>224М</t>
  </si>
  <si>
    <t>310М</t>
  </si>
  <si>
    <t>342, 348,349М</t>
  </si>
  <si>
    <t>260М</t>
  </si>
  <si>
    <t>96М</t>
  </si>
  <si>
    <t>290М</t>
  </si>
  <si>
    <t>175М</t>
  </si>
  <si>
    <t>209М</t>
  </si>
  <si>
    <t>14М</t>
  </si>
  <si>
    <t>377М</t>
  </si>
  <si>
    <t>297М</t>
  </si>
  <si>
    <t>98М</t>
  </si>
  <si>
    <t>295М</t>
  </si>
  <si>
    <t>256М</t>
  </si>
  <si>
    <t>278М</t>
  </si>
  <si>
    <t>101М</t>
  </si>
  <si>
    <t>259М</t>
  </si>
  <si>
    <t>54-25М*/ТТК</t>
  </si>
  <si>
    <t>* Сборник рецептур блюд и типовых меню для организации питания обучающихся. 1-4-х классов в общеобразовательных организациях (пособие). Москва 2022г.</t>
  </si>
  <si>
    <t>Компот из плодов/ягод (замороженных или свежих)</t>
  </si>
  <si>
    <t>Птица тушеная в соусе</t>
  </si>
  <si>
    <t>Батон домашний</t>
  </si>
  <si>
    <t>Салат из овощей по сезону</t>
  </si>
  <si>
    <t>Котлеты мясные (особые)</t>
  </si>
  <si>
    <t>Биточки мясные</t>
  </si>
  <si>
    <t>Птица отварная (запеченная)</t>
  </si>
  <si>
    <t>288/293М</t>
  </si>
  <si>
    <t>Гуляш мясной</t>
  </si>
  <si>
    <t>Суп картофельный с макаронными изделиями (с вермишелью)</t>
  </si>
  <si>
    <t>Макаронные изделия отварные с маслом 150/5</t>
  </si>
  <si>
    <t>0.14</t>
  </si>
  <si>
    <t>Кисель из плодов/ягод (замороженных или свежих, из сока плодового)</t>
  </si>
  <si>
    <t>358М</t>
  </si>
  <si>
    <t>88/92М</t>
  </si>
  <si>
    <t>Чай с лимоном 200/7</t>
  </si>
  <si>
    <t>В рационе питания предусмотрено использование хлеба с содержанием микро и макронутриентов.</t>
  </si>
  <si>
    <t>Хлеб ржаной (ржано-пшеничный) йодированный</t>
  </si>
  <si>
    <t>День 6/неделя 1: Суббота</t>
  </si>
  <si>
    <t>Всего за Пятницу</t>
  </si>
  <si>
    <t>Всего за Субботу</t>
  </si>
  <si>
    <t>День 6/неделя 2: Суббота</t>
  </si>
  <si>
    <t>Итого за день</t>
  </si>
  <si>
    <t>Всего за Среду</t>
  </si>
  <si>
    <t>Шницель мясной</t>
  </si>
  <si>
    <t>АО "Столовая № 1                  г. Ростова-на-Дону"</t>
  </si>
  <si>
    <t>* Сборник рецептур блюд  и кулинарных изделий для обучающихся общеобразовательных организаций. Сборник технических нормативов. /под ред. Г.Г. Онищенко и В.А. Тутельяна Москва 2022г./</t>
  </si>
  <si>
    <t>СОГЛАСОВАНО</t>
  </si>
  <si>
    <t>Примерное 2-х недельное меню на горячее питание 
для учащихся с 1 по 4 класс (7-11 лет), и для учащихся с ограниченными возможностями здоровья с 1 по 4 класс (7-11 лет), завтрак стоимостью 76 руб. 45 коп., обед 107 руб. 03 коп. 
для муниципальных общеобразовательных школ 
                   2025 год</t>
  </si>
  <si>
    <t>День1 /неделя 1:    Понедельник</t>
  </si>
  <si>
    <t>День 1 /неделя 2:   Понедельник</t>
  </si>
  <si>
    <t>ТТК1</t>
  </si>
  <si>
    <t>ПР</t>
  </si>
  <si>
    <t>ТТК2</t>
  </si>
  <si>
    <t>УТВЕРЖДАЮ</t>
  </si>
  <si>
    <t>Генеральный директор</t>
  </si>
  <si>
    <t xml:space="preserve">  __________________ И.А. Кисленко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</si>
</sst>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0"/>
      <color theme="1"/>
      <name val="Calibri"/>
      <family val="2"/>
      <charset val="204"/>
      <scheme val="minor"/>
    </font>
    <font>
      <sz val="8"/>
      <name val="Arial"/>
      <family val="2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0">
    <xf numFmtId="0" fontId="0" fillId="0" borderId="0" xfId="0"/>
    <xf numFmtId="0" fontId="3" fillId="0" borderId="0" xfId="0" applyFont="1"/>
    <xf numFmtId="2" fontId="3" fillId="0" borderId="1" xfId="3" applyNumberFormat="1" applyFont="1" applyBorder="1"/>
    <xf numFmtId="0" fontId="5" fillId="0" borderId="0" xfId="0" applyFont="1"/>
    <xf numFmtId="0" fontId="3" fillId="2" borderId="0" xfId="0" applyFont="1" applyFill="1"/>
    <xf numFmtId="0" fontId="3" fillId="2" borderId="1" xfId="3" applyFont="1" applyFill="1" applyBorder="1" applyAlignment="1">
      <alignment horizontal="left" vertical="center" wrapText="1"/>
    </xf>
    <xf numFmtId="1" fontId="3" fillId="2" borderId="1" xfId="3" applyNumberFormat="1" applyFont="1" applyFill="1" applyBorder="1" applyAlignment="1">
      <alignment horizontal="center" vertical="center" wrapText="1"/>
    </xf>
    <xf numFmtId="2" fontId="3" fillId="2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Border="1" applyAlignment="1">
      <alignment horizontal="center" vertical="center" wrapText="1"/>
    </xf>
    <xf numFmtId="2" fontId="3" fillId="2" borderId="1" xfId="6" applyNumberFormat="1" applyFont="1" applyFill="1" applyBorder="1" applyAlignment="1">
      <alignment horizontal="center" vertical="center"/>
    </xf>
    <xf numFmtId="2" fontId="3" fillId="0" borderId="1" xfId="6" applyNumberFormat="1" applyFont="1" applyBorder="1" applyAlignment="1">
      <alignment horizontal="center" vertical="center"/>
    </xf>
    <xf numFmtId="0" fontId="3" fillId="2" borderId="1" xfId="2" applyFont="1" applyFill="1" applyBorder="1" applyAlignment="1">
      <alignment horizontal="left" vertical="center" wrapText="1"/>
    </xf>
    <xf numFmtId="1" fontId="3" fillId="2" borderId="1" xfId="2" applyNumberFormat="1" applyFont="1" applyFill="1" applyBorder="1" applyAlignment="1">
      <alignment horizontal="center" vertical="center" wrapText="1"/>
    </xf>
    <xf numFmtId="2" fontId="3" fillId="2" borderId="1" xfId="6" applyNumberFormat="1" applyFont="1" applyFill="1" applyBorder="1" applyAlignment="1">
      <alignment horizontal="center" vertical="center" wrapText="1"/>
    </xf>
    <xf numFmtId="2" fontId="3" fillId="0" borderId="1" xfId="6" applyNumberFormat="1" applyFont="1" applyBorder="1" applyAlignment="1">
      <alignment horizontal="center" vertical="center" wrapText="1"/>
    </xf>
    <xf numFmtId="1" fontId="2" fillId="2" borderId="1" xfId="3" applyNumberFormat="1" applyFont="1" applyFill="1" applyBorder="1" applyAlignment="1">
      <alignment horizontal="center" vertical="center" wrapText="1"/>
    </xf>
    <xf numFmtId="2" fontId="2" fillId="2" borderId="1" xfId="3" applyNumberFormat="1" applyFont="1" applyFill="1" applyBorder="1" applyAlignment="1">
      <alignment horizontal="center" vertical="center" wrapText="1"/>
    </xf>
    <xf numFmtId="2" fontId="2" fillId="0" borderId="1" xfId="3" applyNumberFormat="1" applyFont="1" applyBorder="1" applyAlignment="1">
      <alignment horizontal="center" vertical="center" wrapText="1"/>
    </xf>
    <xf numFmtId="0" fontId="3" fillId="2" borderId="1" xfId="5" applyFont="1" applyFill="1" applyBorder="1" applyAlignment="1">
      <alignment horizontal="left" vertical="center" wrapText="1"/>
    </xf>
    <xf numFmtId="1" fontId="3" fillId="2" borderId="1" xfId="5" applyNumberFormat="1" applyFont="1" applyFill="1" applyBorder="1" applyAlignment="1">
      <alignment horizontal="center" vertical="center" wrapText="1"/>
    </xf>
    <xf numFmtId="2" fontId="3" fillId="2" borderId="1" xfId="5" applyNumberFormat="1" applyFont="1" applyFill="1" applyBorder="1" applyAlignment="1">
      <alignment horizontal="center" vertical="center" wrapText="1"/>
    </xf>
    <xf numFmtId="2" fontId="3" fillId="0" borderId="1" xfId="5" applyNumberFormat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1" fontId="3" fillId="0" borderId="1" xfId="3" applyNumberFormat="1" applyFont="1" applyBorder="1" applyAlignment="1">
      <alignment horizontal="center" vertical="center" wrapText="1"/>
    </xf>
    <xf numFmtId="0" fontId="3" fillId="0" borderId="1" xfId="3" applyFont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 wrapText="1"/>
    </xf>
    <xf numFmtId="1" fontId="3" fillId="0" borderId="1" xfId="2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1" fontId="3" fillId="0" borderId="1" xfId="5" applyNumberFormat="1" applyFont="1" applyBorder="1" applyAlignment="1">
      <alignment horizontal="center" vertical="center" wrapText="1"/>
    </xf>
    <xf numFmtId="0" fontId="2" fillId="0" borderId="1" xfId="3" applyFont="1" applyBorder="1" applyAlignment="1">
      <alignment vertical="center"/>
    </xf>
    <xf numFmtId="1" fontId="2" fillId="0" borderId="1" xfId="3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3" applyNumberFormat="1" applyFont="1" applyBorder="1" applyAlignment="1">
      <alignment horizontal="center" vertical="center"/>
    </xf>
    <xf numFmtId="2" fontId="3" fillId="0" borderId="1" xfId="5" applyNumberFormat="1" applyFont="1" applyBorder="1" applyAlignment="1">
      <alignment horizontal="center" vertical="center"/>
    </xf>
    <xf numFmtId="2" fontId="3" fillId="0" borderId="1" xfId="2" applyNumberFormat="1" applyFont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2" fontId="3" fillId="0" borderId="1" xfId="4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2" fontId="11" fillId="0" borderId="0" xfId="0" applyNumberFormat="1" applyFont="1"/>
    <xf numFmtId="0" fontId="4" fillId="0" borderId="0" xfId="0" applyFont="1"/>
    <xf numFmtId="2" fontId="4" fillId="0" borderId="0" xfId="0" applyNumberFormat="1" applyFont="1"/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1" fontId="15" fillId="0" borderId="0" xfId="0" applyNumberFormat="1" applyFont="1" applyAlignment="1">
      <alignment horizontal="center"/>
    </xf>
    <xf numFmtId="2" fontId="15" fillId="0" borderId="0" xfId="0" applyNumberFormat="1" applyFont="1"/>
    <xf numFmtId="2" fontId="4" fillId="0" borderId="0" xfId="0" applyNumberFormat="1" applyFont="1" applyAlignment="1">
      <alignment vertical="center" wrapText="1"/>
    </xf>
    <xf numFmtId="2" fontId="4" fillId="0" borderId="0" xfId="0" applyNumberFormat="1" applyFont="1" applyAlignment="1">
      <alignment horizontal="center" vertical="center"/>
    </xf>
    <xf numFmtId="1" fontId="3" fillId="0" borderId="1" xfId="5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wrapText="1"/>
    </xf>
    <xf numFmtId="0" fontId="2" fillId="0" borderId="1" xfId="3" applyFont="1" applyBorder="1" applyAlignment="1">
      <alignment vertical="center" wrapText="1"/>
    </xf>
    <xf numFmtId="1" fontId="2" fillId="0" borderId="1" xfId="3" applyNumberFormat="1" applyFont="1" applyBorder="1" applyAlignment="1">
      <alignment horizontal="center" vertical="center" wrapText="1"/>
    </xf>
    <xf numFmtId="0" fontId="5" fillId="2" borderId="0" xfId="0" applyFont="1" applyFill="1" applyAlignment="1">
      <alignment wrapText="1"/>
    </xf>
    <xf numFmtId="0" fontId="2" fillId="2" borderId="1" xfId="3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2" fontId="3" fillId="0" borderId="1" xfId="3" applyNumberFormat="1" applyFont="1" applyBorder="1" applyAlignment="1">
      <alignment vertical="center"/>
    </xf>
    <xf numFmtId="2" fontId="3" fillId="0" borderId="1" xfId="3" applyNumberFormat="1" applyFont="1" applyBorder="1" applyAlignment="1">
      <alignment wrapText="1"/>
    </xf>
    <xf numFmtId="2" fontId="5" fillId="0" borderId="1" xfId="0" applyNumberFormat="1" applyFont="1" applyBorder="1"/>
    <xf numFmtId="2" fontId="16" fillId="0" borderId="0" xfId="0" applyNumberFormat="1" applyFont="1"/>
    <xf numFmtId="0" fontId="5" fillId="0" borderId="1" xfId="0" applyFont="1" applyBorder="1"/>
    <xf numFmtId="1" fontId="5" fillId="0" borderId="1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/>
    </xf>
    <xf numFmtId="2" fontId="10" fillId="0" borderId="12" xfId="0" applyNumberFormat="1" applyFont="1" applyBorder="1" applyAlignment="1">
      <alignment vertical="center"/>
    </xf>
    <xf numFmtId="2" fontId="11" fillId="0" borderId="2" xfId="0" applyNumberFormat="1" applyFont="1" applyBorder="1"/>
    <xf numFmtId="2" fontId="12" fillId="0" borderId="2" xfId="0" applyNumberFormat="1" applyFont="1" applyBorder="1"/>
    <xf numFmtId="2" fontId="13" fillId="0" borderId="1" xfId="0" applyNumberFormat="1" applyFont="1" applyBorder="1"/>
    <xf numFmtId="2" fontId="13" fillId="0" borderId="2" xfId="0" applyNumberFormat="1" applyFont="1" applyBorder="1"/>
    <xf numFmtId="0" fontId="15" fillId="0" borderId="0" xfId="0" applyFont="1" applyAlignment="1">
      <alignment vertical="center"/>
    </xf>
    <xf numFmtId="49" fontId="7" fillId="2" borderId="1" xfId="3" applyNumberFormat="1" applyFont="1" applyFill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 wrapText="1"/>
    </xf>
    <xf numFmtId="49" fontId="14" fillId="0" borderId="0" xfId="0" applyNumberFormat="1" applyFont="1" applyAlignment="1">
      <alignment vertical="center" wrapText="1"/>
    </xf>
    <xf numFmtId="49" fontId="2" fillId="0" borderId="1" xfId="3" applyNumberFormat="1" applyFont="1" applyBorder="1" applyAlignment="1">
      <alignment horizontal="center" vertical="center" wrapText="1"/>
    </xf>
    <xf numFmtId="49" fontId="7" fillId="2" borderId="1" xfId="6" applyNumberFormat="1" applyFont="1" applyFill="1" applyBorder="1" applyAlignment="1">
      <alignment horizontal="center" vertical="center"/>
    </xf>
    <xf numFmtId="49" fontId="7" fillId="0" borderId="1" xfId="2" applyNumberFormat="1" applyFont="1" applyBorder="1" applyAlignment="1">
      <alignment horizontal="center" vertical="center" wrapText="1"/>
    </xf>
    <xf numFmtId="49" fontId="7" fillId="2" borderId="1" xfId="5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wrapText="1"/>
    </xf>
    <xf numFmtId="49" fontId="8" fillId="2" borderId="1" xfId="3" applyNumberFormat="1" applyFont="1" applyFill="1" applyBorder="1" applyAlignment="1">
      <alignment horizontal="center" vertical="center"/>
    </xf>
    <xf numFmtId="49" fontId="6" fillId="2" borderId="1" xfId="3" applyNumberFormat="1" applyFont="1" applyFill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 wrapText="1"/>
    </xf>
    <xf numFmtId="49" fontId="7" fillId="0" borderId="1" xfId="3" applyNumberFormat="1" applyFont="1" applyBorder="1" applyAlignment="1">
      <alignment horizontal="center" vertical="center" wrapText="1"/>
    </xf>
    <xf numFmtId="49" fontId="7" fillId="2" borderId="1" xfId="2" applyNumberFormat="1" applyFont="1" applyFill="1" applyBorder="1" applyAlignment="1">
      <alignment horizontal="center" vertical="center" wrapText="1"/>
    </xf>
    <xf numFmtId="49" fontId="8" fillId="0" borderId="1" xfId="3" applyNumberFormat="1" applyFont="1" applyBorder="1" applyAlignment="1">
      <alignment horizontal="center" vertical="center"/>
    </xf>
    <xf numFmtId="49" fontId="3" fillId="0" borderId="1" xfId="3" applyNumberFormat="1" applyFont="1" applyBorder="1" applyAlignment="1">
      <alignment horizontal="center" vertical="center" wrapText="1"/>
    </xf>
    <xf numFmtId="49" fontId="7" fillId="0" borderId="1" xfId="5" applyNumberFormat="1" applyFont="1" applyBorder="1" applyAlignment="1">
      <alignment horizontal="center" vertical="center"/>
    </xf>
    <xf numFmtId="49" fontId="7" fillId="0" borderId="1" xfId="5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 vertical="center"/>
    </xf>
    <xf numFmtId="49" fontId="2" fillId="0" borderId="1" xfId="3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9" fillId="0" borderId="1" xfId="3" applyNumberFormat="1" applyFont="1" applyBorder="1" applyAlignment="1">
      <alignment horizontal="center" vertical="center" wrapText="1"/>
    </xf>
    <xf numFmtId="49" fontId="8" fillId="0" borderId="1" xfId="3" applyNumberFormat="1" applyFont="1" applyBorder="1" applyAlignment="1">
      <alignment horizontal="center" vertical="center" wrapText="1"/>
    </xf>
    <xf numFmtId="49" fontId="3" fillId="2" borderId="1" xfId="3" applyNumberFormat="1" applyFont="1" applyFill="1" applyBorder="1" applyAlignment="1">
      <alignment horizontal="center" vertical="center" wrapText="1"/>
    </xf>
    <xf numFmtId="49" fontId="8" fillId="2" borderId="1" xfId="3" applyNumberFormat="1" applyFont="1" applyFill="1" applyBorder="1" applyAlignment="1">
      <alignment horizontal="center" vertical="center" wrapText="1"/>
    </xf>
    <xf numFmtId="49" fontId="6" fillId="2" borderId="1" xfId="3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49" fontId="7" fillId="0" borderId="1" xfId="6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/>
    </xf>
    <xf numFmtId="49" fontId="11" fillId="0" borderId="0" xfId="0" applyNumberFormat="1" applyFont="1" applyAlignment="1">
      <alignment horizontal="center"/>
    </xf>
    <xf numFmtId="0" fontId="2" fillId="2" borderId="5" xfId="3" applyFont="1" applyFill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49" fontId="15" fillId="0" borderId="0" xfId="0" applyNumberFormat="1" applyFont="1"/>
    <xf numFmtId="2" fontId="2" fillId="0" borderId="1" xfId="3" applyNumberFormat="1" applyFont="1" applyBorder="1" applyAlignment="1">
      <alignment vertical="center" wrapText="1"/>
    </xf>
    <xf numFmtId="49" fontId="2" fillId="0" borderId="1" xfId="3" applyNumberFormat="1" applyFont="1" applyBorder="1" applyAlignment="1">
      <alignment vertical="center" wrapText="1"/>
    </xf>
    <xf numFmtId="1" fontId="2" fillId="0" borderId="1" xfId="3" applyNumberFormat="1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2" fontId="2" fillId="0" borderId="0" xfId="0" applyNumberFormat="1" applyFont="1" applyAlignment="1">
      <alignment horizontal="center" vertical="center"/>
    </xf>
    <xf numFmtId="2" fontId="2" fillId="0" borderId="5" xfId="3" applyNumberFormat="1" applyFont="1" applyBorder="1" applyAlignment="1">
      <alignment horizontal="center" vertical="center" wrapText="1"/>
    </xf>
    <xf numFmtId="2" fontId="3" fillId="0" borderId="5" xfId="3" applyNumberFormat="1" applyFont="1" applyBorder="1" applyAlignment="1">
      <alignment horizontal="center" vertical="center" wrapText="1"/>
    </xf>
    <xf numFmtId="2" fontId="3" fillId="0" borderId="5" xfId="6" applyNumberFormat="1" applyFont="1" applyBorder="1" applyAlignment="1">
      <alignment horizontal="center" vertical="center"/>
    </xf>
    <xf numFmtId="2" fontId="3" fillId="0" borderId="5" xfId="2" applyNumberFormat="1" applyFont="1" applyBorder="1" applyAlignment="1">
      <alignment horizontal="center" vertical="center" wrapText="1"/>
    </xf>
    <xf numFmtId="2" fontId="3" fillId="0" borderId="5" xfId="6" applyNumberFormat="1" applyFont="1" applyBorder="1" applyAlignment="1">
      <alignment horizontal="center" vertical="center" wrapText="1"/>
    </xf>
    <xf numFmtId="2" fontId="3" fillId="0" borderId="5" xfId="5" applyNumberFormat="1" applyFont="1" applyBorder="1" applyAlignment="1">
      <alignment horizontal="center" vertical="center" wrapText="1"/>
    </xf>
    <xf numFmtId="2" fontId="3" fillId="0" borderId="5" xfId="3" applyNumberFormat="1" applyFont="1" applyBorder="1"/>
    <xf numFmtId="2" fontId="3" fillId="0" borderId="5" xfId="5" applyNumberFormat="1" applyFont="1" applyBorder="1" applyAlignment="1">
      <alignment horizontal="center" vertical="center"/>
    </xf>
    <xf numFmtId="2" fontId="3" fillId="0" borderId="5" xfId="3" applyNumberFormat="1" applyFont="1" applyBorder="1" applyAlignment="1">
      <alignment vertical="center"/>
    </xf>
    <xf numFmtId="2" fontId="3" fillId="0" borderId="5" xfId="3" applyNumberFormat="1" applyFont="1" applyBorder="1" applyAlignment="1">
      <alignment wrapText="1"/>
    </xf>
    <xf numFmtId="2" fontId="3" fillId="0" borderId="5" xfId="3" applyNumberFormat="1" applyFont="1" applyBorder="1" applyAlignment="1">
      <alignment horizontal="center" vertical="center"/>
    </xf>
    <xf numFmtId="2" fontId="3" fillId="0" borderId="5" xfId="4" applyNumberFormat="1" applyFont="1" applyBorder="1" applyAlignment="1">
      <alignment horizontal="center" vertical="center" wrapText="1"/>
    </xf>
    <xf numFmtId="2" fontId="5" fillId="0" borderId="5" xfId="0" applyNumberFormat="1" applyFont="1" applyBorder="1"/>
    <xf numFmtId="2" fontId="2" fillId="0" borderId="20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wrapText="1"/>
    </xf>
    <xf numFmtId="49" fontId="9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9" fillId="0" borderId="22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164" fontId="3" fillId="0" borderId="1" xfId="6" applyNumberFormat="1" applyFont="1" applyBorder="1" applyAlignment="1">
      <alignment horizontal="center" vertical="center" wrapText="1"/>
    </xf>
    <xf numFmtId="164" fontId="3" fillId="0" borderId="1" xfId="6" applyNumberFormat="1" applyFont="1" applyBorder="1" applyAlignment="1">
      <alignment horizontal="center" vertical="center"/>
    </xf>
    <xf numFmtId="164" fontId="3" fillId="0" borderId="1" xfId="3" applyNumberFormat="1" applyFont="1" applyBorder="1" applyAlignment="1">
      <alignment horizontal="center" vertical="center" wrapText="1"/>
    </xf>
    <xf numFmtId="0" fontId="3" fillId="0" borderId="1" xfId="6" applyFont="1" applyBorder="1" applyAlignment="1">
      <alignment horizontal="left" vertical="center"/>
    </xf>
    <xf numFmtId="1" fontId="3" fillId="0" borderId="1" xfId="6" applyNumberFormat="1" applyFont="1" applyBorder="1" applyAlignment="1">
      <alignment horizontal="center" vertical="center"/>
    </xf>
    <xf numFmtId="0" fontId="3" fillId="0" borderId="1" xfId="6" applyFont="1" applyBorder="1" applyAlignment="1">
      <alignment horizontal="left" vertical="center" wrapText="1"/>
    </xf>
    <xf numFmtId="1" fontId="3" fillId="0" borderId="1" xfId="6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1" fontId="2" fillId="2" borderId="1" xfId="3" applyNumberFormat="1" applyFont="1" applyFill="1" applyBorder="1" applyAlignment="1">
      <alignment horizontal="left" vertical="center" wrapText="1"/>
    </xf>
    <xf numFmtId="0" fontId="2" fillId="2" borderId="1" xfId="3" applyFont="1" applyFill="1" applyBorder="1" applyAlignment="1">
      <alignment horizontal="left" vertical="center"/>
    </xf>
    <xf numFmtId="0" fontId="2" fillId="0" borderId="1" xfId="3" applyFont="1" applyBorder="1" applyAlignment="1">
      <alignment horizontal="left" vertical="center"/>
    </xf>
    <xf numFmtId="0" fontId="2" fillId="0" borderId="1" xfId="3" applyFont="1" applyBorder="1" applyAlignment="1">
      <alignment horizontal="left" vertical="center" wrapText="1"/>
    </xf>
    <xf numFmtId="0" fontId="2" fillId="2" borderId="1" xfId="3" applyFont="1" applyFill="1" applyBorder="1" applyAlignment="1">
      <alignment horizontal="left" vertical="center" wrapText="1"/>
    </xf>
    <xf numFmtId="2" fontId="2" fillId="2" borderId="5" xfId="3" applyNumberFormat="1" applyFont="1" applyFill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2" fontId="2" fillId="0" borderId="1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17" fillId="0" borderId="0" xfId="0" applyFont="1"/>
    <xf numFmtId="0" fontId="9" fillId="0" borderId="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2" fontId="4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left" vertical="center" wrapText="1"/>
    </xf>
    <xf numFmtId="2" fontId="4" fillId="0" borderId="0" xfId="0" applyNumberFormat="1" applyFont="1" applyAlignment="1">
      <alignment horizontal="center" vertical="center" wrapText="1"/>
    </xf>
    <xf numFmtId="2" fontId="2" fillId="0" borderId="1" xfId="3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wrapText="1"/>
    </xf>
    <xf numFmtId="0" fontId="9" fillId="0" borderId="5" xfId="3" applyFont="1" applyBorder="1" applyAlignment="1">
      <alignment horizontal="center" vertical="center" wrapText="1"/>
    </xf>
    <xf numFmtId="0" fontId="9" fillId="0" borderId="18" xfId="3" applyFont="1" applyBorder="1" applyAlignment="1">
      <alignment horizontal="center" vertical="center" wrapText="1"/>
    </xf>
    <xf numFmtId="0" fontId="9" fillId="0" borderId="19" xfId="3" applyFont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18" xfId="3" applyFont="1" applyFill="1" applyBorder="1" applyAlignment="1">
      <alignment horizontal="center" vertical="center" wrapText="1"/>
    </xf>
    <xf numFmtId="0" fontId="9" fillId="2" borderId="19" xfId="3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_2 неделя" xfId="1" xr:uid="{00000000-0005-0000-0000-000002000000}"/>
    <cellStyle name="Обычный_Лист1" xfId="2" xr:uid="{00000000-0005-0000-0000-000003000000}"/>
    <cellStyle name="Обычный_Лист2" xfId="3" xr:uid="{00000000-0005-0000-0000-000004000000}"/>
    <cellStyle name="Обычный_Лист3" xfId="4" xr:uid="{00000000-0005-0000-0000-000005000000}"/>
    <cellStyle name="Обычный_ХЭХ 1С" xfId="5" xr:uid="{00000000-0005-0000-0000-000006000000}"/>
    <cellStyle name="Обычный_ХЭХ из 1С  (2)" xfId="6" xr:uid="{00000000-0005-0000-0000-000007000000}"/>
  </cellStyles>
  <dxfs count="4"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65"/>
  <sheetViews>
    <sheetView tabSelected="1" zoomScaleNormal="100" workbookViewId="0">
      <selection activeCell="A11" sqref="A11:D11"/>
    </sheetView>
  </sheetViews>
  <sheetFormatPr defaultColWidth="9" defaultRowHeight="18" x14ac:dyDescent="0.35"/>
  <cols>
    <col min="1" max="1" width="33.109375" style="47" customWidth="1"/>
    <col min="2" max="2" width="9.88671875" style="48" customWidth="1"/>
    <col min="3" max="3" width="9.88671875" style="49" customWidth="1"/>
    <col min="4" max="5" width="10.33203125" style="49" customWidth="1"/>
    <col min="6" max="6" width="10.44140625" style="49" customWidth="1"/>
    <col min="7" max="8" width="8.109375" style="49" customWidth="1"/>
    <col min="9" max="9" width="8.44140625" style="49" customWidth="1"/>
    <col min="10" max="10" width="11.77734375" style="49" customWidth="1"/>
    <col min="11" max="11" width="9.109375" style="78" customWidth="1"/>
    <col min="12" max="16384" width="9" style="47"/>
  </cols>
  <sheetData>
    <row r="2" spans="1:11" x14ac:dyDescent="0.35">
      <c r="F2" s="66"/>
      <c r="G2" s="66"/>
      <c r="H2" s="66"/>
      <c r="I2" s="66"/>
      <c r="J2" s="66"/>
    </row>
    <row r="3" spans="1:11" x14ac:dyDescent="0.35">
      <c r="F3" s="66"/>
      <c r="G3" s="66"/>
      <c r="H3" s="66"/>
      <c r="I3" s="66"/>
      <c r="J3" s="66"/>
    </row>
    <row r="4" spans="1:11" x14ac:dyDescent="0.35">
      <c r="G4" s="66"/>
    </row>
    <row r="6" spans="1:11" x14ac:dyDescent="0.35">
      <c r="A6" s="40" t="s">
        <v>148</v>
      </c>
      <c r="B6" s="40"/>
      <c r="C6" s="41"/>
      <c r="D6" s="41"/>
      <c r="E6" s="40"/>
      <c r="F6" s="40"/>
      <c r="G6" s="186" t="s">
        <v>155</v>
      </c>
      <c r="H6" s="186"/>
      <c r="I6" s="186"/>
      <c r="J6" s="186"/>
      <c r="K6" s="125"/>
    </row>
    <row r="7" spans="1:11" s="40" customFormat="1" ht="17.399999999999999" x14ac:dyDescent="0.3">
      <c r="C7" s="41"/>
      <c r="D7" s="41"/>
      <c r="G7" s="186" t="s">
        <v>156</v>
      </c>
      <c r="H7" s="186"/>
      <c r="I7" s="186"/>
      <c r="J7" s="186"/>
    </row>
    <row r="8" spans="1:11" s="40" customFormat="1" ht="55.2" customHeight="1" x14ac:dyDescent="0.3">
      <c r="A8" s="191"/>
      <c r="B8" s="191"/>
      <c r="C8" s="191"/>
      <c r="D8" s="43"/>
      <c r="E8" s="42"/>
      <c r="F8" s="42"/>
      <c r="G8" s="187" t="s">
        <v>146</v>
      </c>
      <c r="H8" s="187"/>
      <c r="I8" s="187"/>
      <c r="J8" s="187"/>
      <c r="K8" s="124"/>
    </row>
    <row r="9" spans="1:11" s="42" customFormat="1" ht="21.6" customHeight="1" x14ac:dyDescent="0.3">
      <c r="A9" s="191"/>
      <c r="B9" s="191"/>
      <c r="C9" s="191"/>
      <c r="D9" s="43"/>
      <c r="J9" s="51" t="s">
        <v>61</v>
      </c>
      <c r="K9" s="79"/>
    </row>
    <row r="10" spans="1:11" s="42" customFormat="1" ht="21.6" customHeight="1" x14ac:dyDescent="0.3">
      <c r="A10" s="180"/>
      <c r="B10" s="180"/>
      <c r="C10" s="180"/>
      <c r="D10" s="43"/>
      <c r="J10" s="51"/>
      <c r="K10" s="79"/>
    </row>
    <row r="11" spans="1:11" s="42" customFormat="1" ht="17.399999999999999" x14ac:dyDescent="0.3">
      <c r="A11" s="190"/>
      <c r="B11" s="190"/>
      <c r="C11" s="190"/>
      <c r="D11" s="190"/>
      <c r="E11" s="40"/>
      <c r="F11" s="190" t="s">
        <v>157</v>
      </c>
      <c r="G11" s="190"/>
      <c r="H11" s="190"/>
      <c r="I11" s="190"/>
      <c r="J11" s="190"/>
      <c r="K11" s="80"/>
    </row>
    <row r="12" spans="1:11" s="40" customFormat="1" ht="22.8" customHeight="1" x14ac:dyDescent="0.3">
      <c r="A12" s="44"/>
      <c r="C12" s="41"/>
      <c r="D12" s="41"/>
      <c r="G12" s="181"/>
      <c r="J12" s="41"/>
      <c r="K12" s="80"/>
    </row>
    <row r="13" spans="1:11" s="40" customFormat="1" ht="105.6" customHeight="1" x14ac:dyDescent="0.3">
      <c r="A13" s="188" t="s">
        <v>149</v>
      </c>
      <c r="B13" s="188"/>
      <c r="C13" s="188"/>
      <c r="D13" s="188"/>
      <c r="E13" s="188"/>
      <c r="F13" s="188"/>
      <c r="G13" s="188"/>
      <c r="H13" s="188"/>
      <c r="I13" s="188"/>
      <c r="J13" s="188"/>
      <c r="K13" s="81"/>
    </row>
    <row r="14" spans="1:11" s="45" customFormat="1" ht="15.75" customHeight="1" x14ac:dyDescent="0.3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81"/>
    </row>
    <row r="15" spans="1:11" s="45" customFormat="1" ht="15.75" customHeight="1" x14ac:dyDescent="0.3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81"/>
    </row>
    <row r="16" spans="1:11" s="45" customFormat="1" ht="15.75" customHeight="1" x14ac:dyDescent="0.3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81"/>
    </row>
    <row r="17" spans="1:11" s="45" customFormat="1" ht="15.75" customHeight="1" x14ac:dyDescent="0.3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82"/>
    </row>
    <row r="18" spans="1:11" s="45" customFormat="1" ht="15.75" customHeight="1" x14ac:dyDescent="0.3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82"/>
    </row>
    <row r="19" spans="1:11" s="45" customFormat="1" ht="15.75" customHeight="1" x14ac:dyDescent="0.3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81"/>
    </row>
    <row r="20" spans="1:11" s="45" customFormat="1" ht="15.75" customHeight="1" x14ac:dyDescent="0.3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81"/>
    </row>
    <row r="21" spans="1:11" s="45" customFormat="1" ht="15.75" customHeight="1" x14ac:dyDescent="0.3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83"/>
    </row>
    <row r="22" spans="1:11" s="45" customFormat="1" ht="15.75" customHeight="1" x14ac:dyDescent="0.3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79"/>
    </row>
    <row r="23" spans="1:11" s="46" customFormat="1" ht="42.75" customHeight="1" x14ac:dyDescent="0.35">
      <c r="A23" s="56" t="s">
        <v>51</v>
      </c>
      <c r="B23" s="128" t="s">
        <v>50</v>
      </c>
      <c r="C23" s="189" t="s">
        <v>1</v>
      </c>
      <c r="D23" s="189"/>
      <c r="E23" s="189"/>
      <c r="F23" s="126" t="s">
        <v>2</v>
      </c>
      <c r="G23" s="189" t="s">
        <v>3</v>
      </c>
      <c r="H23" s="189"/>
      <c r="I23" s="189"/>
      <c r="J23" s="17" t="s">
        <v>4</v>
      </c>
      <c r="K23" s="127" t="s">
        <v>0</v>
      </c>
    </row>
    <row r="24" spans="1:11" s="46" customFormat="1" ht="24" customHeight="1" x14ac:dyDescent="0.35">
      <c r="A24" s="56"/>
      <c r="B24" s="128"/>
      <c r="C24" s="17" t="s">
        <v>5</v>
      </c>
      <c r="D24" s="17" t="s">
        <v>6</v>
      </c>
      <c r="E24" s="17" t="s">
        <v>7</v>
      </c>
      <c r="F24" s="126"/>
      <c r="G24" s="17" t="s">
        <v>8</v>
      </c>
      <c r="H24" s="17" t="s">
        <v>9</v>
      </c>
      <c r="I24" s="17" t="s">
        <v>10</v>
      </c>
      <c r="J24" s="136" t="s">
        <v>11</v>
      </c>
      <c r="K24" s="127"/>
    </row>
    <row r="25" spans="1:11" s="4" customFormat="1" ht="34.200000000000003" customHeight="1" x14ac:dyDescent="0.3">
      <c r="A25" s="114" t="s">
        <v>150</v>
      </c>
      <c r="B25" s="56"/>
      <c r="C25" s="56"/>
      <c r="D25" s="56"/>
      <c r="E25" s="56"/>
      <c r="F25" s="56"/>
      <c r="G25" s="2"/>
      <c r="H25" s="2"/>
      <c r="I25" s="2"/>
      <c r="J25" s="142"/>
      <c r="K25" s="151"/>
    </row>
    <row r="26" spans="1:11" ht="21.75" customHeight="1" x14ac:dyDescent="0.35">
      <c r="A26" s="194" t="s">
        <v>30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6"/>
    </row>
    <row r="27" spans="1:11" s="3" customFormat="1" ht="26.4" x14ac:dyDescent="0.3">
      <c r="A27" s="5" t="s">
        <v>75</v>
      </c>
      <c r="B27" s="6">
        <v>250</v>
      </c>
      <c r="C27" s="7">
        <v>5.48</v>
      </c>
      <c r="D27" s="7">
        <v>4.75</v>
      </c>
      <c r="E27" s="7">
        <v>17.95</v>
      </c>
      <c r="F27" s="7">
        <v>150</v>
      </c>
      <c r="G27" s="8">
        <v>0.08</v>
      </c>
      <c r="H27" s="8">
        <v>0.18</v>
      </c>
      <c r="I27" s="8">
        <v>0.8</v>
      </c>
      <c r="J27" s="137">
        <v>163</v>
      </c>
      <c r="K27" s="77" t="s">
        <v>85</v>
      </c>
    </row>
    <row r="28" spans="1:11" x14ac:dyDescent="0.35">
      <c r="A28" s="164" t="s">
        <v>62</v>
      </c>
      <c r="B28" s="165">
        <v>15</v>
      </c>
      <c r="C28" s="9">
        <v>3.48</v>
      </c>
      <c r="D28" s="9">
        <v>4.42</v>
      </c>
      <c r="E28" s="9">
        <v>0</v>
      </c>
      <c r="F28" s="9">
        <v>54</v>
      </c>
      <c r="G28" s="162">
        <v>5.0000000000000001E-3</v>
      </c>
      <c r="H28" s="162">
        <v>5.0000000000000001E-3</v>
      </c>
      <c r="I28" s="10">
        <v>0.11</v>
      </c>
      <c r="J28" s="138">
        <v>132</v>
      </c>
      <c r="K28" s="85" t="s">
        <v>86</v>
      </c>
    </row>
    <row r="29" spans="1:11" s="4" customFormat="1" ht="15.6" x14ac:dyDescent="0.3">
      <c r="A29" s="5" t="s">
        <v>12</v>
      </c>
      <c r="B29" s="6">
        <v>100</v>
      </c>
      <c r="C29" s="7">
        <v>0.4</v>
      </c>
      <c r="D29" s="7">
        <v>0.4</v>
      </c>
      <c r="E29" s="7">
        <v>9.8000000000000007</v>
      </c>
      <c r="F29" s="7">
        <v>47</v>
      </c>
      <c r="G29" s="8">
        <v>0.03</v>
      </c>
      <c r="H29" s="8">
        <v>0.02</v>
      </c>
      <c r="I29" s="8">
        <v>10</v>
      </c>
      <c r="J29" s="137">
        <v>16</v>
      </c>
      <c r="K29" s="77" t="s">
        <v>87</v>
      </c>
    </row>
    <row r="30" spans="1:11" s="36" customFormat="1" ht="15.6" x14ac:dyDescent="0.25">
      <c r="A30" s="61" t="s">
        <v>21</v>
      </c>
      <c r="B30" s="53">
        <v>200</v>
      </c>
      <c r="C30" s="8">
        <f>20.39*0.2</f>
        <v>4.0780000000000003</v>
      </c>
      <c r="D30" s="8">
        <f>17.72*0.2</f>
        <v>3.544</v>
      </c>
      <c r="E30" s="8">
        <f>87.89*0.2</f>
        <v>17.577999999999999</v>
      </c>
      <c r="F30" s="8">
        <f>593*0.2</f>
        <v>118.60000000000001</v>
      </c>
      <c r="G30" s="8">
        <f>0.28*0.2</f>
        <v>5.6000000000000008E-2</v>
      </c>
      <c r="H30" s="8">
        <f>0.94*0.2</f>
        <v>0.188</v>
      </c>
      <c r="I30" s="8">
        <f>7.94*0.2</f>
        <v>1.5880000000000001</v>
      </c>
      <c r="J30" s="137">
        <v>152.22</v>
      </c>
      <c r="K30" s="88" t="s">
        <v>88</v>
      </c>
    </row>
    <row r="31" spans="1:11" s="4" customFormat="1" ht="15.6" x14ac:dyDescent="0.3">
      <c r="A31" s="11" t="s">
        <v>123</v>
      </c>
      <c r="B31" s="12">
        <v>40</v>
      </c>
      <c r="C31" s="13">
        <v>3</v>
      </c>
      <c r="D31" s="13">
        <v>1.1599999999999999</v>
      </c>
      <c r="E31" s="13">
        <v>20.56</v>
      </c>
      <c r="F31" s="13">
        <v>104.8</v>
      </c>
      <c r="G31" s="14">
        <v>0.04</v>
      </c>
      <c r="H31" s="14">
        <v>0.01</v>
      </c>
      <c r="I31" s="14">
        <v>0</v>
      </c>
      <c r="J31" s="140">
        <v>7.6</v>
      </c>
      <c r="K31" s="77" t="s">
        <v>152</v>
      </c>
    </row>
    <row r="32" spans="1:11" s="4" customFormat="1" ht="15.6" x14ac:dyDescent="0.3">
      <c r="A32" s="169" t="s">
        <v>13</v>
      </c>
      <c r="B32" s="15">
        <f>SUM(B27:B31)</f>
        <v>605</v>
      </c>
      <c r="C32" s="16">
        <f t="shared" ref="C32:J32" si="0">SUM(C27:C31)</f>
        <v>16.438000000000002</v>
      </c>
      <c r="D32" s="17">
        <f t="shared" si="0"/>
        <v>14.274000000000001</v>
      </c>
      <c r="E32" s="16">
        <f t="shared" si="0"/>
        <v>65.888000000000005</v>
      </c>
      <c r="F32" s="16">
        <f t="shared" si="0"/>
        <v>474.40000000000003</v>
      </c>
      <c r="G32" s="16">
        <f t="shared" si="0"/>
        <v>0.21100000000000002</v>
      </c>
      <c r="H32" s="16">
        <f t="shared" si="0"/>
        <v>0.40300000000000002</v>
      </c>
      <c r="I32" s="16">
        <f t="shared" si="0"/>
        <v>12.498000000000001</v>
      </c>
      <c r="J32" s="16">
        <f t="shared" si="0"/>
        <v>470.82000000000005</v>
      </c>
      <c r="K32" s="77"/>
    </row>
    <row r="33" spans="1:11" s="4" customFormat="1" ht="19.8" customHeight="1" x14ac:dyDescent="0.3">
      <c r="A33" s="197" t="s">
        <v>14</v>
      </c>
      <c r="B33" s="198"/>
      <c r="C33" s="198"/>
      <c r="D33" s="198"/>
      <c r="E33" s="198"/>
      <c r="F33" s="198"/>
      <c r="G33" s="198"/>
      <c r="H33" s="198"/>
      <c r="I33" s="198"/>
      <c r="J33" s="198"/>
      <c r="K33" s="199"/>
    </row>
    <row r="34" spans="1:11" s="4" customFormat="1" ht="15.6" x14ac:dyDescent="0.3">
      <c r="A34" s="5" t="s">
        <v>15</v>
      </c>
      <c r="B34" s="6">
        <v>60</v>
      </c>
      <c r="C34" s="8">
        <v>0.67</v>
      </c>
      <c r="D34" s="8">
        <v>0.06</v>
      </c>
      <c r="E34" s="8">
        <v>2.1</v>
      </c>
      <c r="F34" s="8">
        <v>12</v>
      </c>
      <c r="G34" s="8">
        <v>0.01</v>
      </c>
      <c r="H34" s="8">
        <v>0.1</v>
      </c>
      <c r="I34" s="8">
        <v>0.1</v>
      </c>
      <c r="J34" s="137">
        <v>6</v>
      </c>
      <c r="K34" s="77"/>
    </row>
    <row r="35" spans="1:11" s="4" customFormat="1" ht="19.2" customHeight="1" x14ac:dyDescent="0.3">
      <c r="A35" s="18" t="s">
        <v>39</v>
      </c>
      <c r="B35" s="19">
        <v>200</v>
      </c>
      <c r="C35" s="20">
        <v>1.44</v>
      </c>
      <c r="D35" s="20">
        <v>3.94</v>
      </c>
      <c r="E35" s="20">
        <v>8.75</v>
      </c>
      <c r="F35" s="20">
        <v>83</v>
      </c>
      <c r="G35" s="21">
        <v>0.04</v>
      </c>
      <c r="H35" s="21">
        <v>0.04</v>
      </c>
      <c r="I35" s="21">
        <v>8.5399999999999991</v>
      </c>
      <c r="J35" s="141">
        <v>39.78</v>
      </c>
      <c r="K35" s="87" t="s">
        <v>89</v>
      </c>
    </row>
    <row r="36" spans="1:11" s="4" customFormat="1" ht="15.6" x14ac:dyDescent="0.3">
      <c r="A36" s="5" t="s">
        <v>126</v>
      </c>
      <c r="B36" s="6">
        <v>90</v>
      </c>
      <c r="C36" s="20">
        <v>10.5</v>
      </c>
      <c r="D36" s="20">
        <v>27.34</v>
      </c>
      <c r="E36" s="20">
        <v>10.82</v>
      </c>
      <c r="F36" s="20">
        <v>333.8</v>
      </c>
      <c r="G36" s="21">
        <v>0.28999999999999998</v>
      </c>
      <c r="H36" s="21">
        <v>0.08</v>
      </c>
      <c r="I36" s="21">
        <v>3.5</v>
      </c>
      <c r="J36" s="141">
        <v>9.41</v>
      </c>
      <c r="K36" s="77" t="s">
        <v>90</v>
      </c>
    </row>
    <row r="37" spans="1:11" s="4" customFormat="1" ht="31.8" customHeight="1" x14ac:dyDescent="0.3">
      <c r="A37" s="5" t="s">
        <v>35</v>
      </c>
      <c r="B37" s="6">
        <v>150</v>
      </c>
      <c r="C37" s="7">
        <v>8.6</v>
      </c>
      <c r="D37" s="7">
        <v>6.1</v>
      </c>
      <c r="E37" s="7">
        <v>38.64</v>
      </c>
      <c r="F37" s="7">
        <v>243.75</v>
      </c>
      <c r="G37" s="8">
        <v>0.21</v>
      </c>
      <c r="H37" s="8">
        <v>0.11</v>
      </c>
      <c r="I37" s="8">
        <v>0</v>
      </c>
      <c r="J37" s="137">
        <v>14.82</v>
      </c>
      <c r="K37" s="77" t="s">
        <v>91</v>
      </c>
    </row>
    <row r="38" spans="1:11" s="4" customFormat="1" ht="40.200000000000003" x14ac:dyDescent="0.3">
      <c r="A38" s="5" t="s">
        <v>121</v>
      </c>
      <c r="B38" s="6">
        <v>200</v>
      </c>
      <c r="C38" s="8">
        <v>0.16</v>
      </c>
      <c r="D38" s="8">
        <v>0.16</v>
      </c>
      <c r="E38" s="8">
        <v>27.88</v>
      </c>
      <c r="F38" s="8">
        <v>114.6</v>
      </c>
      <c r="G38" s="8">
        <v>0.01</v>
      </c>
      <c r="H38" s="8">
        <v>0.01</v>
      </c>
      <c r="I38" s="8">
        <v>0.9</v>
      </c>
      <c r="J38" s="137">
        <v>14.18</v>
      </c>
      <c r="K38" s="88" t="s">
        <v>92</v>
      </c>
    </row>
    <row r="39" spans="1:11" s="4" customFormat="1" ht="31.2" x14ac:dyDescent="0.3">
      <c r="A39" s="25" t="s">
        <v>138</v>
      </c>
      <c r="B39" s="6">
        <v>20</v>
      </c>
      <c r="C39" s="7">
        <v>1.1200000000000001</v>
      </c>
      <c r="D39" s="7">
        <v>0.22</v>
      </c>
      <c r="E39" s="7">
        <v>9.8800000000000008</v>
      </c>
      <c r="F39" s="7">
        <v>45.98</v>
      </c>
      <c r="G39" s="8">
        <v>0.02</v>
      </c>
      <c r="H39" s="8">
        <v>0</v>
      </c>
      <c r="I39" s="8">
        <v>0</v>
      </c>
      <c r="J39" s="137">
        <v>4.5999999999999996</v>
      </c>
      <c r="K39" s="77" t="s">
        <v>153</v>
      </c>
    </row>
    <row r="40" spans="1:11" s="4" customFormat="1" ht="15.6" x14ac:dyDescent="0.3">
      <c r="A40" s="11" t="s">
        <v>123</v>
      </c>
      <c r="B40" s="12">
        <v>40</v>
      </c>
      <c r="C40" s="13">
        <v>3</v>
      </c>
      <c r="D40" s="13">
        <v>1.1599999999999999</v>
      </c>
      <c r="E40" s="13">
        <v>20.56</v>
      </c>
      <c r="F40" s="13">
        <v>104.8</v>
      </c>
      <c r="G40" s="14">
        <v>0.04</v>
      </c>
      <c r="H40" s="14">
        <v>0.01</v>
      </c>
      <c r="I40" s="14">
        <v>0</v>
      </c>
      <c r="J40" s="140">
        <v>7.6</v>
      </c>
      <c r="K40" s="77" t="s">
        <v>152</v>
      </c>
    </row>
    <row r="41" spans="1:11" s="4" customFormat="1" ht="15.6" x14ac:dyDescent="0.3">
      <c r="A41" s="170" t="s">
        <v>16</v>
      </c>
      <c r="B41" s="15">
        <f>SUM(B34:B40)</f>
        <v>760</v>
      </c>
      <c r="C41" s="16">
        <f t="shared" ref="C41:J41" si="1">SUM(C34:C40)</f>
        <v>25.490000000000002</v>
      </c>
      <c r="D41" s="16">
        <f t="shared" si="1"/>
        <v>38.97999999999999</v>
      </c>
      <c r="E41" s="16">
        <f t="shared" si="1"/>
        <v>118.63</v>
      </c>
      <c r="F41" s="16">
        <f t="shared" si="1"/>
        <v>937.93</v>
      </c>
      <c r="G41" s="16">
        <f t="shared" si="1"/>
        <v>0.62</v>
      </c>
      <c r="H41" s="16">
        <f t="shared" si="1"/>
        <v>0.35000000000000003</v>
      </c>
      <c r="I41" s="16">
        <f t="shared" si="1"/>
        <v>13.04</v>
      </c>
      <c r="J41" s="16">
        <f t="shared" si="1"/>
        <v>96.389999999999986</v>
      </c>
      <c r="K41" s="89"/>
    </row>
    <row r="42" spans="1:11" s="4" customFormat="1" ht="17.25" customHeight="1" x14ac:dyDescent="0.3">
      <c r="A42" s="170" t="s">
        <v>47</v>
      </c>
      <c r="B42" s="15">
        <f t="shared" ref="B42:J42" si="2">B41+B32</f>
        <v>1365</v>
      </c>
      <c r="C42" s="16">
        <f t="shared" si="2"/>
        <v>41.928000000000004</v>
      </c>
      <c r="D42" s="16">
        <f t="shared" si="2"/>
        <v>53.253999999999991</v>
      </c>
      <c r="E42" s="16">
        <f t="shared" si="2"/>
        <v>184.518</v>
      </c>
      <c r="F42" s="16">
        <f t="shared" si="2"/>
        <v>1412.33</v>
      </c>
      <c r="G42" s="17">
        <f t="shared" si="2"/>
        <v>0.83099999999999996</v>
      </c>
      <c r="H42" s="17">
        <f t="shared" si="2"/>
        <v>0.75300000000000011</v>
      </c>
      <c r="I42" s="17">
        <f t="shared" si="2"/>
        <v>25.538</v>
      </c>
      <c r="J42" s="136">
        <f t="shared" si="2"/>
        <v>567.21</v>
      </c>
      <c r="K42" s="90"/>
    </row>
    <row r="43" spans="1:11" s="4" customFormat="1" ht="15.6" customHeight="1" x14ac:dyDescent="0.3">
      <c r="A43" s="114" t="s">
        <v>43</v>
      </c>
      <c r="B43" s="56"/>
      <c r="C43" s="56"/>
      <c r="D43" s="56"/>
      <c r="E43" s="56"/>
      <c r="F43" s="56"/>
      <c r="G43" s="2"/>
      <c r="H43" s="2"/>
      <c r="I43" s="2"/>
      <c r="J43" s="142"/>
      <c r="K43" s="151"/>
    </row>
    <row r="44" spans="1:11" s="4" customFormat="1" ht="19.8" customHeight="1" x14ac:dyDescent="0.3">
      <c r="A44" s="197" t="s">
        <v>30</v>
      </c>
      <c r="B44" s="198"/>
      <c r="C44" s="198"/>
      <c r="D44" s="198"/>
      <c r="E44" s="198"/>
      <c r="F44" s="198"/>
      <c r="G44" s="198"/>
      <c r="H44" s="198"/>
      <c r="I44" s="198"/>
      <c r="J44" s="198"/>
      <c r="K44" s="199"/>
    </row>
    <row r="45" spans="1:11" s="4" customFormat="1" ht="15.6" x14ac:dyDescent="0.3">
      <c r="A45" s="25" t="s">
        <v>15</v>
      </c>
      <c r="B45" s="24">
        <v>60</v>
      </c>
      <c r="C45" s="8">
        <v>0.67</v>
      </c>
      <c r="D45" s="8">
        <v>0.06</v>
      </c>
      <c r="E45" s="8">
        <v>2.1</v>
      </c>
      <c r="F45" s="8">
        <v>12</v>
      </c>
      <c r="G45" s="8">
        <v>0.01</v>
      </c>
      <c r="H45" s="8">
        <v>0.1</v>
      </c>
      <c r="I45" s="8">
        <v>0.1</v>
      </c>
      <c r="J45" s="137">
        <v>6</v>
      </c>
      <c r="K45" s="95"/>
    </row>
    <row r="46" spans="1:11" s="4" customFormat="1" ht="15.6" x14ac:dyDescent="0.3">
      <c r="A46" s="62" t="s">
        <v>63</v>
      </c>
      <c r="B46" s="32">
        <v>200</v>
      </c>
      <c r="C46" s="34">
        <v>18.010000000000002</v>
      </c>
      <c r="D46" s="34">
        <v>8.9499999999999993</v>
      </c>
      <c r="E46" s="34">
        <v>36.450000000000003</v>
      </c>
      <c r="F46" s="34">
        <v>298.66000000000003</v>
      </c>
      <c r="G46" s="34">
        <v>0.14000000000000001</v>
      </c>
      <c r="H46" s="34">
        <v>0.14000000000000001</v>
      </c>
      <c r="I46" s="34">
        <v>6.5</v>
      </c>
      <c r="J46" s="143">
        <v>36.090000000000003</v>
      </c>
      <c r="K46" s="99" t="s">
        <v>93</v>
      </c>
    </row>
    <row r="47" spans="1:11" s="36" customFormat="1" ht="15.6" x14ac:dyDescent="0.3">
      <c r="A47" s="26" t="s">
        <v>17</v>
      </c>
      <c r="B47" s="27">
        <v>200</v>
      </c>
      <c r="C47" s="35">
        <v>7.0000000000000007E-2</v>
      </c>
      <c r="D47" s="35">
        <v>0.02</v>
      </c>
      <c r="E47" s="35">
        <v>15</v>
      </c>
      <c r="F47" s="35">
        <v>60</v>
      </c>
      <c r="G47" s="35">
        <v>0</v>
      </c>
      <c r="H47" s="35">
        <v>0</v>
      </c>
      <c r="I47" s="35">
        <v>0.03</v>
      </c>
      <c r="J47" s="139">
        <v>11.1</v>
      </c>
      <c r="K47" s="86" t="s">
        <v>94</v>
      </c>
    </row>
    <row r="48" spans="1:11" s="4" customFormat="1" ht="15.6" x14ac:dyDescent="0.3">
      <c r="A48" s="11" t="s">
        <v>123</v>
      </c>
      <c r="B48" s="27">
        <v>40</v>
      </c>
      <c r="C48" s="13">
        <v>3</v>
      </c>
      <c r="D48" s="13">
        <v>1.1599999999999999</v>
      </c>
      <c r="E48" s="13">
        <v>20.56</v>
      </c>
      <c r="F48" s="13">
        <v>104.8</v>
      </c>
      <c r="G48" s="14">
        <v>0.04</v>
      </c>
      <c r="H48" s="14">
        <v>0.01</v>
      </c>
      <c r="I48" s="14">
        <v>0</v>
      </c>
      <c r="J48" s="140">
        <v>7.6</v>
      </c>
      <c r="K48" s="92" t="s">
        <v>152</v>
      </c>
    </row>
    <row r="49" spans="1:11" s="4" customFormat="1" ht="15.6" x14ac:dyDescent="0.3">
      <c r="A49" s="171" t="s">
        <v>13</v>
      </c>
      <c r="B49" s="15">
        <f>SUM(B45:B48)</f>
        <v>500</v>
      </c>
      <c r="C49" s="16">
        <f>SUM(C45:C48)</f>
        <v>21.750000000000004</v>
      </c>
      <c r="D49" s="16">
        <f t="shared" ref="D49:J49" si="3">SUM(D45:D48)</f>
        <v>10.19</v>
      </c>
      <c r="E49" s="16">
        <f t="shared" si="3"/>
        <v>74.11</v>
      </c>
      <c r="F49" s="16">
        <f t="shared" si="3"/>
        <v>475.46000000000004</v>
      </c>
      <c r="G49" s="16">
        <f t="shared" si="3"/>
        <v>0.19000000000000003</v>
      </c>
      <c r="H49" s="16">
        <f t="shared" si="3"/>
        <v>0.25</v>
      </c>
      <c r="I49" s="16">
        <f t="shared" si="3"/>
        <v>6.63</v>
      </c>
      <c r="J49" s="16">
        <f t="shared" si="3"/>
        <v>60.790000000000006</v>
      </c>
      <c r="K49" s="94"/>
    </row>
    <row r="50" spans="1:11" s="4" customFormat="1" ht="19.8" customHeight="1" x14ac:dyDescent="0.3">
      <c r="A50" s="197" t="s">
        <v>14</v>
      </c>
      <c r="B50" s="198"/>
      <c r="C50" s="198"/>
      <c r="D50" s="198"/>
      <c r="E50" s="198"/>
      <c r="F50" s="198"/>
      <c r="G50" s="198"/>
      <c r="H50" s="198"/>
      <c r="I50" s="198"/>
      <c r="J50" s="198"/>
      <c r="K50" s="199"/>
    </row>
    <row r="51" spans="1:11" s="4" customFormat="1" ht="15.6" x14ac:dyDescent="0.3">
      <c r="A51" s="25" t="s">
        <v>15</v>
      </c>
      <c r="B51" s="24">
        <v>60</v>
      </c>
      <c r="C51" s="7">
        <v>0.67</v>
      </c>
      <c r="D51" s="7">
        <v>0.06</v>
      </c>
      <c r="E51" s="7">
        <v>2.1</v>
      </c>
      <c r="F51" s="7">
        <v>12</v>
      </c>
      <c r="G51" s="8">
        <v>0.01</v>
      </c>
      <c r="H51" s="8">
        <v>0.1</v>
      </c>
      <c r="I51" s="8">
        <v>0.1</v>
      </c>
      <c r="J51" s="137">
        <v>6</v>
      </c>
      <c r="K51" s="95"/>
    </row>
    <row r="52" spans="1:11" s="4" customFormat="1" ht="45.6" customHeight="1" x14ac:dyDescent="0.3">
      <c r="A52" s="28" t="s">
        <v>80</v>
      </c>
      <c r="B52" s="52">
        <v>200</v>
      </c>
      <c r="C52" s="34">
        <v>2.15</v>
      </c>
      <c r="D52" s="34">
        <v>2.27</v>
      </c>
      <c r="E52" s="34">
        <v>13.96</v>
      </c>
      <c r="F52" s="34">
        <v>94.6</v>
      </c>
      <c r="G52" s="34">
        <v>0.09</v>
      </c>
      <c r="H52" s="34">
        <v>0.05</v>
      </c>
      <c r="I52" s="34">
        <v>6.6</v>
      </c>
      <c r="J52" s="143">
        <v>23.36</v>
      </c>
      <c r="K52" s="96" t="s">
        <v>95</v>
      </c>
    </row>
    <row r="53" spans="1:11" s="4" customFormat="1" ht="31.2" x14ac:dyDescent="0.3">
      <c r="A53" s="28" t="s">
        <v>54</v>
      </c>
      <c r="B53" s="52">
        <v>90</v>
      </c>
      <c r="C53" s="34">
        <v>8.7799999999999994</v>
      </c>
      <c r="D53" s="34">
        <v>4.46</v>
      </c>
      <c r="E53" s="34">
        <v>3.42</v>
      </c>
      <c r="F53" s="34">
        <v>94.5</v>
      </c>
      <c r="G53" s="34">
        <v>0.05</v>
      </c>
      <c r="H53" s="34">
        <v>0.05</v>
      </c>
      <c r="I53" s="34">
        <v>3.36</v>
      </c>
      <c r="J53" s="143">
        <v>35.159999999999997</v>
      </c>
      <c r="K53" s="96" t="s">
        <v>96</v>
      </c>
    </row>
    <row r="54" spans="1:11" s="4" customFormat="1" ht="15.6" x14ac:dyDescent="0.3">
      <c r="A54" s="28" t="s">
        <v>68</v>
      </c>
      <c r="B54" s="29">
        <v>153</v>
      </c>
      <c r="C54" s="21">
        <v>3.84</v>
      </c>
      <c r="D54" s="21">
        <v>6.98</v>
      </c>
      <c r="E54" s="21">
        <v>20.48</v>
      </c>
      <c r="F54" s="21">
        <v>157.05000000000001</v>
      </c>
      <c r="G54" s="21">
        <v>0.14000000000000001</v>
      </c>
      <c r="H54" s="21">
        <v>0.11</v>
      </c>
      <c r="I54" s="21">
        <v>18.16</v>
      </c>
      <c r="J54" s="141">
        <v>37.700000000000003</v>
      </c>
      <c r="K54" s="97" t="s">
        <v>97</v>
      </c>
    </row>
    <row r="55" spans="1:11" s="4" customFormat="1" ht="46.8" x14ac:dyDescent="0.3">
      <c r="A55" s="25" t="s">
        <v>133</v>
      </c>
      <c r="B55" s="24">
        <v>200</v>
      </c>
      <c r="C55" s="8">
        <v>0.31</v>
      </c>
      <c r="D55" s="8">
        <v>0</v>
      </c>
      <c r="E55" s="8">
        <v>39.4</v>
      </c>
      <c r="F55" s="8">
        <v>160</v>
      </c>
      <c r="G55" s="8">
        <v>0.01</v>
      </c>
      <c r="H55" s="163">
        <v>0.02</v>
      </c>
      <c r="I55" s="8">
        <v>2.4</v>
      </c>
      <c r="J55" s="137">
        <v>22.46</v>
      </c>
      <c r="K55" s="101" t="s">
        <v>134</v>
      </c>
    </row>
    <row r="56" spans="1:11" s="4" customFormat="1" ht="15.6" x14ac:dyDescent="0.3">
      <c r="A56" s="11" t="s">
        <v>123</v>
      </c>
      <c r="B56" s="27">
        <v>40</v>
      </c>
      <c r="C56" s="13">
        <v>3</v>
      </c>
      <c r="D56" s="13">
        <v>1.1599999999999999</v>
      </c>
      <c r="E56" s="13">
        <v>20.56</v>
      </c>
      <c r="F56" s="13">
        <v>104.8</v>
      </c>
      <c r="G56" s="14">
        <v>0.04</v>
      </c>
      <c r="H56" s="14">
        <v>0.01</v>
      </c>
      <c r="I56" s="14">
        <v>0</v>
      </c>
      <c r="J56" s="140">
        <v>7.6</v>
      </c>
      <c r="K56" s="92" t="s">
        <v>152</v>
      </c>
    </row>
    <row r="57" spans="1:11" s="4" customFormat="1" ht="31.2" x14ac:dyDescent="0.3">
      <c r="A57" s="25" t="s">
        <v>138</v>
      </c>
      <c r="B57" s="24">
        <v>20</v>
      </c>
      <c r="C57" s="7">
        <v>1.1200000000000001</v>
      </c>
      <c r="D57" s="7">
        <v>0.22</v>
      </c>
      <c r="E57" s="7">
        <v>9.8800000000000008</v>
      </c>
      <c r="F57" s="7">
        <v>45.98</v>
      </c>
      <c r="G57" s="8">
        <v>0.02</v>
      </c>
      <c r="H57" s="8">
        <v>0</v>
      </c>
      <c r="I57" s="8">
        <v>0</v>
      </c>
      <c r="J57" s="137">
        <v>4.5999999999999996</v>
      </c>
      <c r="K57" s="92" t="s">
        <v>153</v>
      </c>
    </row>
    <row r="58" spans="1:11" s="4" customFormat="1" ht="15.6" x14ac:dyDescent="0.3">
      <c r="A58" s="25" t="s">
        <v>12</v>
      </c>
      <c r="B58" s="24">
        <v>100</v>
      </c>
      <c r="C58" s="7">
        <v>0.4</v>
      </c>
      <c r="D58" s="7">
        <v>0.4</v>
      </c>
      <c r="E58" s="7">
        <v>9.8000000000000007</v>
      </c>
      <c r="F58" s="7">
        <v>47</v>
      </c>
      <c r="G58" s="8">
        <v>0.03</v>
      </c>
      <c r="H58" s="8">
        <v>0.02</v>
      </c>
      <c r="I58" s="8">
        <v>10</v>
      </c>
      <c r="J58" s="137">
        <v>16</v>
      </c>
      <c r="K58" s="92" t="s">
        <v>87</v>
      </c>
    </row>
    <row r="59" spans="1:11" s="36" customFormat="1" ht="15.6" x14ac:dyDescent="0.3">
      <c r="A59" s="171" t="s">
        <v>16</v>
      </c>
      <c r="B59" s="31">
        <f>SUM(B51:B58)</f>
        <v>863</v>
      </c>
      <c r="C59" s="17">
        <f>C51+C52+C53+C54+C55+C56+C57+C58</f>
        <v>20.27</v>
      </c>
      <c r="D59" s="17">
        <f t="shared" ref="D59:J59" si="4">D51+D52+D53+D54+D55+D56+D57+D58</f>
        <v>15.55</v>
      </c>
      <c r="E59" s="17">
        <f t="shared" si="4"/>
        <v>119.60000000000001</v>
      </c>
      <c r="F59" s="17">
        <f t="shared" si="4"/>
        <v>715.93</v>
      </c>
      <c r="G59" s="17">
        <f t="shared" si="4"/>
        <v>0.39</v>
      </c>
      <c r="H59" s="17">
        <f t="shared" si="4"/>
        <v>0.36000000000000004</v>
      </c>
      <c r="I59" s="17">
        <f t="shared" si="4"/>
        <v>40.619999999999997</v>
      </c>
      <c r="J59" s="17">
        <f t="shared" si="4"/>
        <v>152.88</v>
      </c>
      <c r="K59" s="94"/>
    </row>
    <row r="60" spans="1:11" s="4" customFormat="1" ht="15.6" x14ac:dyDescent="0.3">
      <c r="A60" s="30" t="s">
        <v>48</v>
      </c>
      <c r="B60" s="31">
        <f t="shared" ref="B60:J60" si="5">B59+B49</f>
        <v>1363</v>
      </c>
      <c r="C60" s="17">
        <f t="shared" si="5"/>
        <v>42.02</v>
      </c>
      <c r="D60" s="17">
        <f t="shared" si="5"/>
        <v>25.740000000000002</v>
      </c>
      <c r="E60" s="17">
        <f t="shared" si="5"/>
        <v>193.71</v>
      </c>
      <c r="F60" s="17">
        <f t="shared" si="5"/>
        <v>1191.3899999999999</v>
      </c>
      <c r="G60" s="17">
        <f t="shared" si="5"/>
        <v>0.58000000000000007</v>
      </c>
      <c r="H60" s="17">
        <f t="shared" si="5"/>
        <v>0.6100000000000001</v>
      </c>
      <c r="I60" s="17">
        <f t="shared" si="5"/>
        <v>47.25</v>
      </c>
      <c r="J60" s="136">
        <f t="shared" si="5"/>
        <v>213.67000000000002</v>
      </c>
      <c r="K60" s="98"/>
    </row>
    <row r="61" spans="1:11" s="4" customFormat="1" ht="17.25" customHeight="1" x14ac:dyDescent="0.3">
      <c r="A61" s="56" t="s">
        <v>44</v>
      </c>
      <c r="B61" s="56"/>
      <c r="C61" s="56"/>
      <c r="D61" s="56"/>
      <c r="E61" s="56"/>
      <c r="F61" s="56"/>
      <c r="G61" s="2"/>
      <c r="H61" s="2"/>
      <c r="I61" s="2"/>
      <c r="J61" s="142"/>
      <c r="K61" s="151"/>
    </row>
    <row r="62" spans="1:11" s="4" customFormat="1" ht="19.8" customHeight="1" x14ac:dyDescent="0.3">
      <c r="A62" s="197" t="s">
        <v>30</v>
      </c>
      <c r="B62" s="198"/>
      <c r="C62" s="198"/>
      <c r="D62" s="198"/>
      <c r="E62" s="198"/>
      <c r="F62" s="198"/>
      <c r="G62" s="198"/>
      <c r="H62" s="198"/>
      <c r="I62" s="198"/>
      <c r="J62" s="198"/>
      <c r="K62" s="199"/>
    </row>
    <row r="63" spans="1:11" s="4" customFormat="1" ht="15.6" x14ac:dyDescent="0.3">
      <c r="A63" s="62" t="s">
        <v>15</v>
      </c>
      <c r="B63" s="32">
        <v>60</v>
      </c>
      <c r="C63" s="7">
        <v>0.67</v>
      </c>
      <c r="D63" s="7">
        <v>0.06</v>
      </c>
      <c r="E63" s="7">
        <v>2.1</v>
      </c>
      <c r="F63" s="7">
        <v>12</v>
      </c>
      <c r="G63" s="8">
        <v>0.01</v>
      </c>
      <c r="H63" s="8">
        <v>0.1</v>
      </c>
      <c r="I63" s="8">
        <v>0.1</v>
      </c>
      <c r="J63" s="137">
        <v>6</v>
      </c>
      <c r="K63" s="99"/>
    </row>
    <row r="64" spans="1:11" s="4" customFormat="1" ht="15.6" x14ac:dyDescent="0.3">
      <c r="A64" s="61" t="s">
        <v>125</v>
      </c>
      <c r="B64" s="32">
        <v>90</v>
      </c>
      <c r="C64" s="21">
        <v>8.8000000000000007</v>
      </c>
      <c r="D64" s="21">
        <v>11.81</v>
      </c>
      <c r="E64" s="21">
        <v>9.34</v>
      </c>
      <c r="F64" s="21">
        <v>180</v>
      </c>
      <c r="G64" s="21">
        <v>0.1</v>
      </c>
      <c r="H64" s="21">
        <v>0.01</v>
      </c>
      <c r="I64" s="21">
        <v>0.01</v>
      </c>
      <c r="J64" s="141">
        <v>14.82</v>
      </c>
      <c r="K64" s="99" t="s">
        <v>98</v>
      </c>
    </row>
    <row r="65" spans="1:11" s="55" customFormat="1" ht="26.4" x14ac:dyDescent="0.3">
      <c r="A65" s="25" t="s">
        <v>37</v>
      </c>
      <c r="B65" s="24">
        <v>150</v>
      </c>
      <c r="C65" s="8">
        <v>6.6</v>
      </c>
      <c r="D65" s="8">
        <v>5.73</v>
      </c>
      <c r="E65" s="8">
        <v>37.880000000000003</v>
      </c>
      <c r="F65" s="8">
        <v>229.5</v>
      </c>
      <c r="G65" s="8">
        <v>0</v>
      </c>
      <c r="H65" s="8">
        <v>0.17</v>
      </c>
      <c r="I65" s="8">
        <v>0.02</v>
      </c>
      <c r="J65" s="137">
        <v>16.64</v>
      </c>
      <c r="K65" s="92" t="s">
        <v>91</v>
      </c>
    </row>
    <row r="66" spans="1:11" s="36" customFormat="1" ht="15.6" x14ac:dyDescent="0.3">
      <c r="A66" s="26" t="s">
        <v>17</v>
      </c>
      <c r="B66" s="27">
        <v>200</v>
      </c>
      <c r="C66" s="35">
        <v>7.0000000000000007E-2</v>
      </c>
      <c r="D66" s="35">
        <v>0.02</v>
      </c>
      <c r="E66" s="35">
        <v>15</v>
      </c>
      <c r="F66" s="35">
        <v>60</v>
      </c>
      <c r="G66" s="35">
        <v>0</v>
      </c>
      <c r="H66" s="35">
        <v>0</v>
      </c>
      <c r="I66" s="35">
        <v>0.03</v>
      </c>
      <c r="J66" s="139">
        <v>11.1</v>
      </c>
      <c r="K66" s="86" t="s">
        <v>94</v>
      </c>
    </row>
    <row r="67" spans="1:11" s="36" customFormat="1" ht="15.6" x14ac:dyDescent="0.3">
      <c r="A67" s="11" t="s">
        <v>123</v>
      </c>
      <c r="B67" s="27">
        <v>40</v>
      </c>
      <c r="C67" s="13">
        <v>3</v>
      </c>
      <c r="D67" s="13">
        <v>1.1599999999999999</v>
      </c>
      <c r="E67" s="13">
        <v>20.56</v>
      </c>
      <c r="F67" s="13">
        <v>104.8</v>
      </c>
      <c r="G67" s="14">
        <v>0.04</v>
      </c>
      <c r="H67" s="14">
        <v>0.01</v>
      </c>
      <c r="I67" s="14">
        <v>0</v>
      </c>
      <c r="J67" s="140">
        <v>7.6</v>
      </c>
      <c r="K67" s="92" t="s">
        <v>152</v>
      </c>
    </row>
    <row r="68" spans="1:11" s="36" customFormat="1" ht="15.6" x14ac:dyDescent="0.3">
      <c r="A68" s="171" t="s">
        <v>13</v>
      </c>
      <c r="B68" s="31">
        <f>SUM(B63:B67)</f>
        <v>540</v>
      </c>
      <c r="C68" s="17">
        <f t="shared" ref="C68:J68" si="6">SUM(C63:C67)</f>
        <v>19.14</v>
      </c>
      <c r="D68" s="17">
        <f t="shared" si="6"/>
        <v>18.78</v>
      </c>
      <c r="E68" s="17">
        <f t="shared" si="6"/>
        <v>84.88</v>
      </c>
      <c r="F68" s="17">
        <f t="shared" si="6"/>
        <v>586.29999999999995</v>
      </c>
      <c r="G68" s="17">
        <f t="shared" si="6"/>
        <v>0.15</v>
      </c>
      <c r="H68" s="17">
        <f t="shared" si="6"/>
        <v>0.29000000000000004</v>
      </c>
      <c r="I68" s="17">
        <f>SUM(I63:I67)</f>
        <v>0.16</v>
      </c>
      <c r="J68" s="136">
        <f t="shared" si="6"/>
        <v>56.160000000000004</v>
      </c>
      <c r="K68" s="94"/>
    </row>
    <row r="69" spans="1:11" s="4" customFormat="1" ht="19.8" customHeight="1" x14ac:dyDescent="0.3">
      <c r="A69" s="197" t="s">
        <v>14</v>
      </c>
      <c r="B69" s="198"/>
      <c r="C69" s="198"/>
      <c r="D69" s="198"/>
      <c r="E69" s="198"/>
      <c r="F69" s="198"/>
      <c r="G69" s="198"/>
      <c r="H69" s="198"/>
      <c r="I69" s="198"/>
      <c r="J69" s="198"/>
      <c r="K69" s="199"/>
    </row>
    <row r="70" spans="1:11" s="36" customFormat="1" ht="15.6" x14ac:dyDescent="0.3">
      <c r="A70" s="62" t="s">
        <v>15</v>
      </c>
      <c r="B70" s="32">
        <v>60</v>
      </c>
      <c r="C70" s="7">
        <v>0.67</v>
      </c>
      <c r="D70" s="7">
        <v>0.06</v>
      </c>
      <c r="E70" s="7">
        <v>2.1</v>
      </c>
      <c r="F70" s="7">
        <v>12</v>
      </c>
      <c r="G70" s="8">
        <v>0.01</v>
      </c>
      <c r="H70" s="8">
        <v>0.1</v>
      </c>
      <c r="I70" s="8">
        <v>0.1</v>
      </c>
      <c r="J70" s="137">
        <v>6</v>
      </c>
      <c r="K70" s="99"/>
    </row>
    <row r="71" spans="1:11" s="55" customFormat="1" ht="31.2" x14ac:dyDescent="0.3">
      <c r="A71" s="61" t="s">
        <v>76</v>
      </c>
      <c r="B71" s="53">
        <v>200</v>
      </c>
      <c r="C71" s="21">
        <f>21.96*0.2</f>
        <v>4.3920000000000003</v>
      </c>
      <c r="D71" s="21">
        <f>21.08*0.2</f>
        <v>4.2160000000000002</v>
      </c>
      <c r="E71" s="21">
        <v>13.23</v>
      </c>
      <c r="F71" s="21">
        <f>593*0.2</f>
        <v>118.60000000000001</v>
      </c>
      <c r="G71" s="21">
        <v>0.18</v>
      </c>
      <c r="H71" s="21">
        <v>0.06</v>
      </c>
      <c r="I71" s="21">
        <v>4.66</v>
      </c>
      <c r="J71" s="141">
        <v>34.14</v>
      </c>
      <c r="K71" s="101" t="s">
        <v>99</v>
      </c>
    </row>
    <row r="72" spans="1:11" s="4" customFormat="1" ht="26.4" x14ac:dyDescent="0.3">
      <c r="A72" s="23" t="s">
        <v>127</v>
      </c>
      <c r="B72" s="22">
        <v>90</v>
      </c>
      <c r="C72" s="14">
        <v>19.190000000000001</v>
      </c>
      <c r="D72" s="14">
        <v>21.13</v>
      </c>
      <c r="E72" s="14">
        <v>0.41</v>
      </c>
      <c r="F72" s="14">
        <v>268</v>
      </c>
      <c r="G72" s="14">
        <v>0.03</v>
      </c>
      <c r="H72" s="14">
        <v>0.13</v>
      </c>
      <c r="I72" s="14">
        <v>19.2</v>
      </c>
      <c r="J72" s="140">
        <v>45.8</v>
      </c>
      <c r="K72" s="91" t="s">
        <v>128</v>
      </c>
    </row>
    <row r="73" spans="1:11" s="4" customFormat="1" ht="26.4" x14ac:dyDescent="0.3">
      <c r="A73" s="23" t="s">
        <v>18</v>
      </c>
      <c r="B73" s="22">
        <v>150</v>
      </c>
      <c r="C73" s="8">
        <v>5.52</v>
      </c>
      <c r="D73" s="8">
        <f>30.1*0.15</f>
        <v>4.5149999999999997</v>
      </c>
      <c r="E73" s="8">
        <f>176.3*0.15</f>
        <v>26.445</v>
      </c>
      <c r="F73" s="8">
        <v>168.45</v>
      </c>
      <c r="G73" s="8">
        <v>0.06</v>
      </c>
      <c r="H73" s="8">
        <v>0.03</v>
      </c>
      <c r="I73" s="8">
        <v>0</v>
      </c>
      <c r="J73" s="137">
        <v>4.8600000000000003</v>
      </c>
      <c r="K73" s="101" t="s">
        <v>100</v>
      </c>
    </row>
    <row r="74" spans="1:11" s="36" customFormat="1" ht="15.6" x14ac:dyDescent="0.25">
      <c r="A74" s="25" t="s">
        <v>64</v>
      </c>
      <c r="B74" s="24">
        <v>200</v>
      </c>
      <c r="C74" s="8">
        <v>0.6</v>
      </c>
      <c r="D74" s="8">
        <v>0.09</v>
      </c>
      <c r="E74" s="8">
        <v>32</v>
      </c>
      <c r="F74" s="8">
        <v>132.80000000000001</v>
      </c>
      <c r="G74" s="8">
        <f>0.06*0.2</f>
        <v>1.2E-2</v>
      </c>
      <c r="H74" s="8">
        <v>0.2</v>
      </c>
      <c r="I74" s="8">
        <v>0.7</v>
      </c>
      <c r="J74" s="137">
        <v>32.4</v>
      </c>
      <c r="K74" s="88" t="s">
        <v>101</v>
      </c>
    </row>
    <row r="75" spans="1:11" s="36" customFormat="1" ht="15.6" x14ac:dyDescent="0.3">
      <c r="A75" s="11" t="s">
        <v>123</v>
      </c>
      <c r="B75" s="27">
        <v>40</v>
      </c>
      <c r="C75" s="13">
        <v>3</v>
      </c>
      <c r="D75" s="13">
        <v>1.1599999999999999</v>
      </c>
      <c r="E75" s="13">
        <v>20.56</v>
      </c>
      <c r="F75" s="13">
        <v>104.8</v>
      </c>
      <c r="G75" s="14">
        <v>0.04</v>
      </c>
      <c r="H75" s="14">
        <v>0.01</v>
      </c>
      <c r="I75" s="14">
        <v>0</v>
      </c>
      <c r="J75" s="140">
        <v>7.6</v>
      </c>
      <c r="K75" s="92" t="s">
        <v>152</v>
      </c>
    </row>
    <row r="76" spans="1:11" s="36" customFormat="1" ht="31.2" x14ac:dyDescent="0.3">
      <c r="A76" s="25" t="s">
        <v>138</v>
      </c>
      <c r="B76" s="24">
        <v>20</v>
      </c>
      <c r="C76" s="7">
        <v>1.1200000000000001</v>
      </c>
      <c r="D76" s="7">
        <v>0.22</v>
      </c>
      <c r="E76" s="7">
        <v>9.8800000000000008</v>
      </c>
      <c r="F76" s="7">
        <v>45.98</v>
      </c>
      <c r="G76" s="8">
        <v>0.02</v>
      </c>
      <c r="H76" s="8">
        <v>0</v>
      </c>
      <c r="I76" s="8">
        <v>0</v>
      </c>
      <c r="J76" s="137">
        <v>4.5999999999999996</v>
      </c>
      <c r="K76" s="92" t="s">
        <v>153</v>
      </c>
    </row>
    <row r="77" spans="1:11" s="36" customFormat="1" ht="15.6" x14ac:dyDescent="0.3">
      <c r="A77" s="171" t="s">
        <v>16</v>
      </c>
      <c r="B77" s="31">
        <f>SUM(B70:B76)</f>
        <v>760</v>
      </c>
      <c r="C77" s="17">
        <f t="shared" ref="C77:J77" si="7">SUM(C70:C76)</f>
        <v>34.491999999999997</v>
      </c>
      <c r="D77" s="17">
        <f t="shared" si="7"/>
        <v>31.390999999999998</v>
      </c>
      <c r="E77" s="17">
        <f t="shared" si="7"/>
        <v>104.625</v>
      </c>
      <c r="F77" s="17">
        <f t="shared" si="7"/>
        <v>850.62999999999988</v>
      </c>
      <c r="G77" s="17">
        <f t="shared" si="7"/>
        <v>0.35200000000000004</v>
      </c>
      <c r="H77" s="17">
        <f t="shared" si="7"/>
        <v>0.53</v>
      </c>
      <c r="I77" s="17">
        <f t="shared" si="7"/>
        <v>24.66</v>
      </c>
      <c r="J77" s="136">
        <f t="shared" si="7"/>
        <v>135.39999999999998</v>
      </c>
      <c r="K77" s="94"/>
    </row>
    <row r="78" spans="1:11" s="36" customFormat="1" ht="15.6" x14ac:dyDescent="0.3">
      <c r="A78" s="171" t="s">
        <v>144</v>
      </c>
      <c r="B78" s="31">
        <f t="shared" ref="B78:J78" si="8">B77+B68</f>
        <v>1300</v>
      </c>
      <c r="C78" s="17">
        <f t="shared" si="8"/>
        <v>53.631999999999998</v>
      </c>
      <c r="D78" s="17">
        <f t="shared" si="8"/>
        <v>50.170999999999999</v>
      </c>
      <c r="E78" s="17">
        <f t="shared" si="8"/>
        <v>189.505</v>
      </c>
      <c r="F78" s="17">
        <f t="shared" si="8"/>
        <v>1436.9299999999998</v>
      </c>
      <c r="G78" s="17">
        <f t="shared" si="8"/>
        <v>0.502</v>
      </c>
      <c r="H78" s="17">
        <f t="shared" si="8"/>
        <v>0.82000000000000006</v>
      </c>
      <c r="I78" s="17">
        <f t="shared" si="8"/>
        <v>24.82</v>
      </c>
      <c r="J78" s="136">
        <f t="shared" si="8"/>
        <v>191.55999999999997</v>
      </c>
      <c r="K78" s="100"/>
    </row>
    <row r="79" spans="1:11" s="36" customFormat="1" ht="16.5" customHeight="1" x14ac:dyDescent="0.3">
      <c r="A79" s="56" t="s">
        <v>45</v>
      </c>
      <c r="B79" s="56"/>
      <c r="C79" s="56"/>
      <c r="D79" s="56"/>
      <c r="E79" s="56"/>
      <c r="F79" s="56"/>
      <c r="G79" s="63"/>
      <c r="H79" s="63"/>
      <c r="I79" s="63"/>
      <c r="J79" s="144"/>
      <c r="K79" s="152"/>
    </row>
    <row r="80" spans="1:11" s="4" customFormat="1" ht="19.8" customHeight="1" x14ac:dyDescent="0.3">
      <c r="A80" s="197" t="s">
        <v>30</v>
      </c>
      <c r="B80" s="198"/>
      <c r="C80" s="198"/>
      <c r="D80" s="198"/>
      <c r="E80" s="198"/>
      <c r="F80" s="198"/>
      <c r="G80" s="198"/>
      <c r="H80" s="198"/>
      <c r="I80" s="198"/>
      <c r="J80" s="198"/>
      <c r="K80" s="199"/>
    </row>
    <row r="81" spans="1:11" s="36" customFormat="1" ht="31.2" x14ac:dyDescent="0.3">
      <c r="A81" s="61" t="s">
        <v>65</v>
      </c>
      <c r="B81" s="32">
        <v>170</v>
      </c>
      <c r="C81" s="21">
        <v>12.68</v>
      </c>
      <c r="D81" s="21">
        <v>11.13</v>
      </c>
      <c r="E81" s="21">
        <v>66.7</v>
      </c>
      <c r="F81" s="21">
        <v>418.6</v>
      </c>
      <c r="G81" s="21">
        <v>0.08</v>
      </c>
      <c r="H81" s="21">
        <v>0.22</v>
      </c>
      <c r="I81" s="21">
        <v>2.72</v>
      </c>
      <c r="J81" s="141">
        <v>137.04</v>
      </c>
      <c r="K81" s="99" t="s">
        <v>102</v>
      </c>
    </row>
    <row r="82" spans="1:11" s="4" customFormat="1" ht="19.2" customHeight="1" x14ac:dyDescent="0.3">
      <c r="A82" s="25" t="s">
        <v>12</v>
      </c>
      <c r="B82" s="24">
        <v>100</v>
      </c>
      <c r="C82" s="7">
        <v>0.4</v>
      </c>
      <c r="D82" s="7">
        <v>0.4</v>
      </c>
      <c r="E82" s="7">
        <v>9.8000000000000007</v>
      </c>
      <c r="F82" s="7">
        <v>47</v>
      </c>
      <c r="G82" s="8">
        <v>0.03</v>
      </c>
      <c r="H82" s="8">
        <v>0.02</v>
      </c>
      <c r="I82" s="8">
        <v>10</v>
      </c>
      <c r="J82" s="137">
        <v>16</v>
      </c>
      <c r="K82" s="92" t="s">
        <v>87</v>
      </c>
    </row>
    <row r="83" spans="1:11" s="4" customFormat="1" ht="15.6" x14ac:dyDescent="0.3">
      <c r="A83" s="26" t="s">
        <v>17</v>
      </c>
      <c r="B83" s="27">
        <v>200</v>
      </c>
      <c r="C83" s="35">
        <v>7.0000000000000007E-2</v>
      </c>
      <c r="D83" s="35">
        <v>0.02</v>
      </c>
      <c r="E83" s="35">
        <v>15</v>
      </c>
      <c r="F83" s="35">
        <v>60</v>
      </c>
      <c r="G83" s="35">
        <v>0</v>
      </c>
      <c r="H83" s="35">
        <v>0</v>
      </c>
      <c r="I83" s="35">
        <v>0.03</v>
      </c>
      <c r="J83" s="139">
        <v>11.1</v>
      </c>
      <c r="K83" s="86" t="s">
        <v>94</v>
      </c>
    </row>
    <row r="84" spans="1:11" s="36" customFormat="1" ht="15.6" x14ac:dyDescent="0.3">
      <c r="A84" s="11" t="s">
        <v>123</v>
      </c>
      <c r="B84" s="27">
        <v>40</v>
      </c>
      <c r="C84" s="13">
        <v>3</v>
      </c>
      <c r="D84" s="13">
        <v>1.1599999999999999</v>
      </c>
      <c r="E84" s="13">
        <v>20.56</v>
      </c>
      <c r="F84" s="13">
        <v>104.8</v>
      </c>
      <c r="G84" s="14">
        <v>0.04</v>
      </c>
      <c r="H84" s="14">
        <v>0.01</v>
      </c>
      <c r="I84" s="14">
        <v>0</v>
      </c>
      <c r="J84" s="140">
        <v>7.6</v>
      </c>
      <c r="K84" s="92" t="s">
        <v>152</v>
      </c>
    </row>
    <row r="85" spans="1:11" s="36" customFormat="1" ht="15.6" x14ac:dyDescent="0.3">
      <c r="A85" s="171" t="s">
        <v>13</v>
      </c>
      <c r="B85" s="31">
        <f>SUM(B81:B84)</f>
        <v>510</v>
      </c>
      <c r="C85" s="17">
        <f t="shared" ref="C85:J85" si="9">SUM(C81:C84)</f>
        <v>16.149999999999999</v>
      </c>
      <c r="D85" s="17">
        <f t="shared" si="9"/>
        <v>12.71</v>
      </c>
      <c r="E85" s="17">
        <f t="shared" si="9"/>
        <v>112.06</v>
      </c>
      <c r="F85" s="17">
        <f t="shared" si="9"/>
        <v>630.4</v>
      </c>
      <c r="G85" s="17">
        <f t="shared" si="9"/>
        <v>0.15</v>
      </c>
      <c r="H85" s="17">
        <f t="shared" si="9"/>
        <v>0.25</v>
      </c>
      <c r="I85" s="17">
        <f t="shared" si="9"/>
        <v>12.75</v>
      </c>
      <c r="J85" s="136">
        <f t="shared" si="9"/>
        <v>171.73999999999998</v>
      </c>
      <c r="K85" s="94"/>
    </row>
    <row r="86" spans="1:11" s="4" customFormat="1" ht="19.8" customHeight="1" x14ac:dyDescent="0.3">
      <c r="A86" s="197" t="s">
        <v>14</v>
      </c>
      <c r="B86" s="198"/>
      <c r="C86" s="198"/>
      <c r="D86" s="198"/>
      <c r="E86" s="198"/>
      <c r="F86" s="198"/>
      <c r="G86" s="198"/>
      <c r="H86" s="198"/>
      <c r="I86" s="198"/>
      <c r="J86" s="198"/>
      <c r="K86" s="199"/>
    </row>
    <row r="87" spans="1:11" s="36" customFormat="1" ht="15.6" x14ac:dyDescent="0.3">
      <c r="A87" s="61" t="s">
        <v>15</v>
      </c>
      <c r="B87" s="53">
        <v>60</v>
      </c>
      <c r="C87" s="7">
        <v>0.67</v>
      </c>
      <c r="D87" s="7">
        <v>0.06</v>
      </c>
      <c r="E87" s="7">
        <v>2.1</v>
      </c>
      <c r="F87" s="7">
        <v>12</v>
      </c>
      <c r="G87" s="8">
        <v>0.01</v>
      </c>
      <c r="H87" s="8">
        <v>0.1</v>
      </c>
      <c r="I87" s="8">
        <v>0.1</v>
      </c>
      <c r="J87" s="137">
        <v>6</v>
      </c>
      <c r="K87" s="101"/>
    </row>
    <row r="88" spans="1:11" s="36" customFormat="1" ht="31.2" x14ac:dyDescent="0.3">
      <c r="A88" s="61" t="s">
        <v>82</v>
      </c>
      <c r="B88" s="53">
        <v>200</v>
      </c>
      <c r="C88" s="21">
        <v>1.41</v>
      </c>
      <c r="D88" s="21">
        <v>3.96</v>
      </c>
      <c r="E88" s="21">
        <v>6.32</v>
      </c>
      <c r="F88" s="21">
        <v>71.8</v>
      </c>
      <c r="G88" s="21">
        <v>0.05</v>
      </c>
      <c r="H88" s="21">
        <v>0.04</v>
      </c>
      <c r="I88" s="21">
        <v>12.62</v>
      </c>
      <c r="J88" s="141">
        <v>39.4</v>
      </c>
      <c r="K88" s="101" t="s">
        <v>135</v>
      </c>
    </row>
    <row r="89" spans="1:11" s="36" customFormat="1" ht="31.2" x14ac:dyDescent="0.3">
      <c r="A89" s="61" t="s">
        <v>77</v>
      </c>
      <c r="B89" s="53">
        <v>90</v>
      </c>
      <c r="C89" s="8">
        <v>11.2</v>
      </c>
      <c r="D89" s="8">
        <v>16.7</v>
      </c>
      <c r="E89" s="8">
        <v>6.6</v>
      </c>
      <c r="F89" s="8">
        <v>222.5</v>
      </c>
      <c r="G89" s="8">
        <v>0.03</v>
      </c>
      <c r="H89" s="8">
        <v>0.09</v>
      </c>
      <c r="I89" s="8">
        <v>0.8</v>
      </c>
      <c r="J89" s="137">
        <v>39.6</v>
      </c>
      <c r="K89" s="101" t="s">
        <v>154</v>
      </c>
    </row>
    <row r="90" spans="1:11" s="54" customFormat="1" ht="31.2" x14ac:dyDescent="0.3">
      <c r="A90" s="61" t="s">
        <v>81</v>
      </c>
      <c r="B90" s="53">
        <v>150</v>
      </c>
      <c r="C90" s="37">
        <f>19.06*0.15</f>
        <v>2.8589999999999995</v>
      </c>
      <c r="D90" s="37">
        <v>4.32</v>
      </c>
      <c r="E90" s="37">
        <v>23.01</v>
      </c>
      <c r="F90" s="37">
        <f>949*0.15</f>
        <v>142.35</v>
      </c>
      <c r="G90" s="37">
        <v>0.15</v>
      </c>
      <c r="H90" s="37">
        <v>0.09</v>
      </c>
      <c r="I90" s="37">
        <v>21</v>
      </c>
      <c r="J90" s="147">
        <v>14.64</v>
      </c>
      <c r="K90" s="101" t="s">
        <v>103</v>
      </c>
    </row>
    <row r="91" spans="1:11" s="54" customFormat="1" ht="31.2" x14ac:dyDescent="0.25">
      <c r="A91" s="5" t="s">
        <v>121</v>
      </c>
      <c r="B91" s="24">
        <v>200</v>
      </c>
      <c r="C91" s="8">
        <f>0.8*0.2</f>
        <v>0.16000000000000003</v>
      </c>
      <c r="D91" s="8">
        <f>0.8*0.2</f>
        <v>0.16000000000000003</v>
      </c>
      <c r="E91" s="8">
        <v>27.88</v>
      </c>
      <c r="F91" s="8">
        <f>573*0.2</f>
        <v>114.60000000000001</v>
      </c>
      <c r="G91" s="8">
        <f>0.06*0.2</f>
        <v>1.2E-2</v>
      </c>
      <c r="H91" s="8">
        <f>0.04*0.2</f>
        <v>8.0000000000000002E-3</v>
      </c>
      <c r="I91" s="8">
        <f>4.5*0.2</f>
        <v>0.9</v>
      </c>
      <c r="J91" s="137">
        <v>14.18</v>
      </c>
      <c r="K91" s="88" t="s">
        <v>104</v>
      </c>
    </row>
    <row r="92" spans="1:11" s="55" customFormat="1" ht="31.2" x14ac:dyDescent="0.3">
      <c r="A92" s="25" t="s">
        <v>138</v>
      </c>
      <c r="B92" s="53">
        <v>20</v>
      </c>
      <c r="C92" s="7">
        <v>1.1200000000000001</v>
      </c>
      <c r="D92" s="7">
        <v>0.22</v>
      </c>
      <c r="E92" s="7">
        <v>9.8800000000000008</v>
      </c>
      <c r="F92" s="7">
        <v>45.98</v>
      </c>
      <c r="G92" s="8">
        <v>0.02</v>
      </c>
      <c r="H92" s="8">
        <v>0</v>
      </c>
      <c r="I92" s="8">
        <v>0</v>
      </c>
      <c r="J92" s="137">
        <v>4.5999999999999996</v>
      </c>
      <c r="K92" s="101" t="s">
        <v>153</v>
      </c>
    </row>
    <row r="93" spans="1:11" s="55" customFormat="1" ht="15.6" x14ac:dyDescent="0.3">
      <c r="A93" s="11" t="s">
        <v>123</v>
      </c>
      <c r="B93" s="53">
        <v>40</v>
      </c>
      <c r="C93" s="13">
        <v>3</v>
      </c>
      <c r="D93" s="13">
        <v>1.1599999999999999</v>
      </c>
      <c r="E93" s="13">
        <v>20.56</v>
      </c>
      <c r="F93" s="13">
        <v>104.8</v>
      </c>
      <c r="G93" s="14">
        <v>0.04</v>
      </c>
      <c r="H93" s="14">
        <v>0.01</v>
      </c>
      <c r="I93" s="14">
        <v>0</v>
      </c>
      <c r="J93" s="140">
        <v>7.6</v>
      </c>
      <c r="K93" s="88" t="s">
        <v>152</v>
      </c>
    </row>
    <row r="94" spans="1:11" s="55" customFormat="1" ht="16.2" x14ac:dyDescent="0.3">
      <c r="A94" s="172" t="s">
        <v>16</v>
      </c>
      <c r="B94" s="57">
        <f>SUM(B87:B93)</f>
        <v>760</v>
      </c>
      <c r="C94" s="17">
        <f t="shared" ref="C94:J94" si="10">SUM(C87:C93)</f>
        <v>20.419</v>
      </c>
      <c r="D94" s="17">
        <f t="shared" si="10"/>
        <v>26.58</v>
      </c>
      <c r="E94" s="17">
        <f t="shared" si="10"/>
        <v>96.35</v>
      </c>
      <c r="F94" s="17">
        <f t="shared" si="10"/>
        <v>714.03</v>
      </c>
      <c r="G94" s="17">
        <f t="shared" si="10"/>
        <v>0.312</v>
      </c>
      <c r="H94" s="17">
        <f t="shared" si="10"/>
        <v>0.33800000000000002</v>
      </c>
      <c r="I94" s="17">
        <f t="shared" si="10"/>
        <v>35.419999999999995</v>
      </c>
      <c r="J94" s="136">
        <f t="shared" si="10"/>
        <v>126.01999999999998</v>
      </c>
      <c r="K94" s="102"/>
    </row>
    <row r="95" spans="1:11" s="55" customFormat="1" ht="15.6" x14ac:dyDescent="0.3">
      <c r="A95" s="56" t="s">
        <v>49</v>
      </c>
      <c r="B95" s="57">
        <f>B94+B85</f>
        <v>1270</v>
      </c>
      <c r="C95" s="17">
        <f t="shared" ref="C95:J95" si="11">C94+C85</f>
        <v>36.569000000000003</v>
      </c>
      <c r="D95" s="17">
        <f t="shared" si="11"/>
        <v>39.29</v>
      </c>
      <c r="E95" s="17">
        <f t="shared" si="11"/>
        <v>208.41</v>
      </c>
      <c r="F95" s="17">
        <f t="shared" si="11"/>
        <v>1344.4299999999998</v>
      </c>
      <c r="G95" s="17">
        <f t="shared" si="11"/>
        <v>0.46199999999999997</v>
      </c>
      <c r="H95" s="17">
        <f t="shared" si="11"/>
        <v>0.58800000000000008</v>
      </c>
      <c r="I95" s="17">
        <f t="shared" si="11"/>
        <v>48.169999999999995</v>
      </c>
      <c r="J95" s="136">
        <f t="shared" si="11"/>
        <v>297.76</v>
      </c>
      <c r="K95" s="84"/>
    </row>
    <row r="96" spans="1:11" s="36" customFormat="1" ht="16.5" customHeight="1" x14ac:dyDescent="0.3">
      <c r="A96" s="56" t="s">
        <v>46</v>
      </c>
      <c r="B96" s="56"/>
      <c r="C96" s="56"/>
      <c r="D96" s="56"/>
      <c r="E96" s="56"/>
      <c r="F96" s="56"/>
      <c r="G96" s="63"/>
      <c r="H96" s="63"/>
      <c r="I96" s="63"/>
      <c r="J96" s="144"/>
      <c r="K96" s="152"/>
    </row>
    <row r="97" spans="1:11" s="4" customFormat="1" ht="19.8" customHeight="1" x14ac:dyDescent="0.3">
      <c r="A97" s="197" t="s">
        <v>30</v>
      </c>
      <c r="B97" s="198"/>
      <c r="C97" s="198"/>
      <c r="D97" s="198"/>
      <c r="E97" s="198"/>
      <c r="F97" s="198"/>
      <c r="G97" s="198"/>
      <c r="H97" s="198"/>
      <c r="I97" s="198"/>
      <c r="J97" s="198"/>
      <c r="K97" s="199"/>
    </row>
    <row r="98" spans="1:11" s="55" customFormat="1" ht="15.6" x14ac:dyDescent="0.3">
      <c r="A98" s="61" t="s">
        <v>15</v>
      </c>
      <c r="B98" s="53">
        <v>60</v>
      </c>
      <c r="C98" s="7">
        <v>0.67</v>
      </c>
      <c r="D98" s="7">
        <v>0.06</v>
      </c>
      <c r="E98" s="7">
        <v>2.1</v>
      </c>
      <c r="F98" s="7">
        <v>12</v>
      </c>
      <c r="G98" s="8">
        <v>0.01</v>
      </c>
      <c r="H98" s="8">
        <v>0.1</v>
      </c>
      <c r="I98" s="8">
        <v>0.1</v>
      </c>
      <c r="J98" s="137">
        <v>6</v>
      </c>
      <c r="K98" s="88"/>
    </row>
    <row r="99" spans="1:11" s="55" customFormat="1" ht="15.6" x14ac:dyDescent="0.3">
      <c r="A99" s="61" t="s">
        <v>129</v>
      </c>
      <c r="B99" s="53">
        <v>90</v>
      </c>
      <c r="C99" s="21">
        <v>9.58</v>
      </c>
      <c r="D99" s="21">
        <v>25.37</v>
      </c>
      <c r="E99" s="21">
        <v>2.6</v>
      </c>
      <c r="F99" s="21">
        <v>278.10000000000002</v>
      </c>
      <c r="G99" s="21">
        <v>0.25</v>
      </c>
      <c r="H99" s="21">
        <v>0.08</v>
      </c>
      <c r="I99" s="21">
        <v>0.83</v>
      </c>
      <c r="J99" s="141">
        <v>18</v>
      </c>
      <c r="K99" s="88" t="s">
        <v>105</v>
      </c>
    </row>
    <row r="100" spans="1:11" s="55" customFormat="1" ht="26.4" x14ac:dyDescent="0.3">
      <c r="A100" s="25" t="s">
        <v>36</v>
      </c>
      <c r="B100" s="24">
        <v>150</v>
      </c>
      <c r="C100" s="33">
        <f>42.1*0.15</f>
        <v>6.3150000000000004</v>
      </c>
      <c r="D100" s="33">
        <f>30.03*0.15</f>
        <v>4.5045000000000002</v>
      </c>
      <c r="E100" s="33">
        <v>38.85</v>
      </c>
      <c r="F100" s="33">
        <v>221.25</v>
      </c>
      <c r="G100" s="33">
        <f>0.82*0.15</f>
        <v>0.12299999999999998</v>
      </c>
      <c r="H100" s="33">
        <v>0.05</v>
      </c>
      <c r="I100" s="33">
        <v>0</v>
      </c>
      <c r="J100" s="146">
        <v>24.05</v>
      </c>
      <c r="K100" s="92" t="s">
        <v>91</v>
      </c>
    </row>
    <row r="101" spans="1:11" s="4" customFormat="1" ht="15.6" x14ac:dyDescent="0.3">
      <c r="A101" s="26" t="s">
        <v>17</v>
      </c>
      <c r="B101" s="27">
        <v>200</v>
      </c>
      <c r="C101" s="35">
        <v>7.0000000000000007E-2</v>
      </c>
      <c r="D101" s="35">
        <v>0.02</v>
      </c>
      <c r="E101" s="35">
        <v>15</v>
      </c>
      <c r="F101" s="35">
        <v>60</v>
      </c>
      <c r="G101" s="35">
        <v>0</v>
      </c>
      <c r="H101" s="35">
        <v>0</v>
      </c>
      <c r="I101" s="35">
        <v>0.03</v>
      </c>
      <c r="J101" s="139">
        <v>11.1</v>
      </c>
      <c r="K101" s="86" t="s">
        <v>94</v>
      </c>
    </row>
    <row r="102" spans="1:11" s="55" customFormat="1" ht="15.6" x14ac:dyDescent="0.3">
      <c r="A102" s="11" t="s">
        <v>123</v>
      </c>
      <c r="B102" s="53">
        <v>40</v>
      </c>
      <c r="C102" s="13">
        <v>3</v>
      </c>
      <c r="D102" s="13">
        <v>1.1599999999999999</v>
      </c>
      <c r="E102" s="13">
        <v>20.56</v>
      </c>
      <c r="F102" s="13">
        <v>104.8</v>
      </c>
      <c r="G102" s="14">
        <v>0.04</v>
      </c>
      <c r="H102" s="14">
        <v>0.01</v>
      </c>
      <c r="I102" s="14">
        <v>0</v>
      </c>
      <c r="J102" s="140">
        <v>7.6</v>
      </c>
      <c r="K102" s="88" t="s">
        <v>152</v>
      </c>
    </row>
    <row r="103" spans="1:11" s="55" customFormat="1" ht="15.6" x14ac:dyDescent="0.3">
      <c r="A103" s="172" t="s">
        <v>13</v>
      </c>
      <c r="B103" s="57">
        <f>SUM(B98:B102)</f>
        <v>540</v>
      </c>
      <c r="C103" s="17">
        <f t="shared" ref="C103:J103" si="12">SUM(C98:C102)</f>
        <v>19.635000000000002</v>
      </c>
      <c r="D103" s="17">
        <f t="shared" si="12"/>
        <v>31.1145</v>
      </c>
      <c r="E103" s="17">
        <f t="shared" si="12"/>
        <v>79.11</v>
      </c>
      <c r="F103" s="17">
        <f t="shared" si="12"/>
        <v>676.15</v>
      </c>
      <c r="G103" s="17">
        <f t="shared" si="12"/>
        <v>0.42299999999999999</v>
      </c>
      <c r="H103" s="17">
        <f t="shared" si="12"/>
        <v>0.24</v>
      </c>
      <c r="I103" s="17">
        <f t="shared" si="12"/>
        <v>0.96</v>
      </c>
      <c r="J103" s="136">
        <f t="shared" si="12"/>
        <v>66.75</v>
      </c>
      <c r="K103" s="103"/>
    </row>
    <row r="104" spans="1:11" s="4" customFormat="1" ht="19.8" customHeight="1" x14ac:dyDescent="0.3">
      <c r="A104" s="197" t="s">
        <v>14</v>
      </c>
      <c r="B104" s="198"/>
      <c r="C104" s="198"/>
      <c r="D104" s="198"/>
      <c r="E104" s="198"/>
      <c r="F104" s="198"/>
      <c r="G104" s="198"/>
      <c r="H104" s="198"/>
      <c r="I104" s="198"/>
      <c r="J104" s="198"/>
      <c r="K104" s="199"/>
    </row>
    <row r="105" spans="1:11" s="55" customFormat="1" ht="20.25" customHeight="1" x14ac:dyDescent="0.3">
      <c r="A105" s="61" t="s">
        <v>15</v>
      </c>
      <c r="B105" s="53">
        <v>60</v>
      </c>
      <c r="C105" s="7">
        <v>0.67</v>
      </c>
      <c r="D105" s="7">
        <v>0.06</v>
      </c>
      <c r="E105" s="7">
        <v>2.1</v>
      </c>
      <c r="F105" s="7">
        <v>12</v>
      </c>
      <c r="G105" s="8">
        <v>0.01</v>
      </c>
      <c r="H105" s="8">
        <v>0.1</v>
      </c>
      <c r="I105" s="8">
        <v>0.1</v>
      </c>
      <c r="J105" s="137">
        <v>6</v>
      </c>
      <c r="K105" s="88"/>
    </row>
    <row r="106" spans="1:11" s="4" customFormat="1" ht="15.6" x14ac:dyDescent="0.3">
      <c r="A106" s="62" t="s">
        <v>38</v>
      </c>
      <c r="B106" s="32">
        <v>200</v>
      </c>
      <c r="C106" s="34">
        <v>1.61</v>
      </c>
      <c r="D106" s="34">
        <v>4.07</v>
      </c>
      <c r="E106" s="34">
        <v>9.58</v>
      </c>
      <c r="F106" s="34">
        <v>85.8</v>
      </c>
      <c r="G106" s="34">
        <v>7.0000000000000007E-2</v>
      </c>
      <c r="H106" s="34">
        <v>0.05</v>
      </c>
      <c r="I106" s="34">
        <v>6.7</v>
      </c>
      <c r="J106" s="143">
        <v>23.32</v>
      </c>
      <c r="K106" s="99" t="s">
        <v>106</v>
      </c>
    </row>
    <row r="107" spans="1:11" s="55" customFormat="1" ht="15.6" x14ac:dyDescent="0.3">
      <c r="A107" s="62" t="s">
        <v>122</v>
      </c>
      <c r="B107" s="32">
        <v>90</v>
      </c>
      <c r="C107" s="33">
        <v>10.6</v>
      </c>
      <c r="D107" s="33">
        <v>9.11</v>
      </c>
      <c r="E107" s="33">
        <v>2.64</v>
      </c>
      <c r="F107" s="33">
        <v>135</v>
      </c>
      <c r="G107" s="33">
        <v>0.05</v>
      </c>
      <c r="H107" s="33">
        <v>0.08</v>
      </c>
      <c r="I107" s="33">
        <v>1.3</v>
      </c>
      <c r="J107" s="146">
        <v>35.01</v>
      </c>
      <c r="K107" s="99" t="s">
        <v>107</v>
      </c>
    </row>
    <row r="108" spans="1:11" s="55" customFormat="1" ht="26.4" x14ac:dyDescent="0.3">
      <c r="A108" s="5" t="s">
        <v>35</v>
      </c>
      <c r="B108" s="6">
        <v>150</v>
      </c>
      <c r="C108" s="7">
        <v>8.6</v>
      </c>
      <c r="D108" s="7">
        <v>6.1</v>
      </c>
      <c r="E108" s="7">
        <v>38.64</v>
      </c>
      <c r="F108" s="7">
        <v>243.75</v>
      </c>
      <c r="G108" s="8">
        <v>0.21</v>
      </c>
      <c r="H108" s="8">
        <v>0.11</v>
      </c>
      <c r="I108" s="8"/>
      <c r="J108" s="137">
        <v>14.82</v>
      </c>
      <c r="K108" s="77" t="s">
        <v>91</v>
      </c>
    </row>
    <row r="109" spans="1:11" s="55" customFormat="1" ht="31.2" x14ac:dyDescent="0.3">
      <c r="A109" s="5" t="s">
        <v>84</v>
      </c>
      <c r="B109" s="24">
        <v>200</v>
      </c>
      <c r="C109" s="8">
        <f>0.8*0.2</f>
        <v>0.16000000000000003</v>
      </c>
      <c r="D109" s="8">
        <f>0.8*0.2</f>
        <v>0.16000000000000003</v>
      </c>
      <c r="E109" s="8">
        <v>27.88</v>
      </c>
      <c r="F109" s="8">
        <f>573*0.2</f>
        <v>114.60000000000001</v>
      </c>
      <c r="G109" s="8">
        <f>0.06*0.2</f>
        <v>1.2E-2</v>
      </c>
      <c r="H109" s="8">
        <f>0.04*0.2</f>
        <v>8.0000000000000002E-3</v>
      </c>
      <c r="I109" s="8">
        <f>4.5*0.2</f>
        <v>0.9</v>
      </c>
      <c r="J109" s="137">
        <v>14.18</v>
      </c>
      <c r="K109" s="88" t="s">
        <v>104</v>
      </c>
    </row>
    <row r="110" spans="1:11" s="36" customFormat="1" ht="35.4" customHeight="1" x14ac:dyDescent="0.3">
      <c r="A110" s="25" t="s">
        <v>138</v>
      </c>
      <c r="B110" s="53">
        <v>20</v>
      </c>
      <c r="C110" s="7">
        <v>1.1200000000000001</v>
      </c>
      <c r="D110" s="7">
        <v>0.22</v>
      </c>
      <c r="E110" s="7">
        <v>9.8800000000000008</v>
      </c>
      <c r="F110" s="7">
        <v>45.98</v>
      </c>
      <c r="G110" s="8">
        <v>0.02</v>
      </c>
      <c r="H110" s="8">
        <v>0</v>
      </c>
      <c r="I110" s="8">
        <v>0</v>
      </c>
      <c r="J110" s="137">
        <v>4.5999999999999996</v>
      </c>
      <c r="K110" s="101" t="s">
        <v>153</v>
      </c>
    </row>
    <row r="111" spans="1:11" s="55" customFormat="1" ht="15.6" x14ac:dyDescent="0.3">
      <c r="A111" s="11" t="s">
        <v>123</v>
      </c>
      <c r="B111" s="53">
        <v>40</v>
      </c>
      <c r="C111" s="13">
        <v>3</v>
      </c>
      <c r="D111" s="13">
        <v>1.1599999999999999</v>
      </c>
      <c r="E111" s="13">
        <v>20.56</v>
      </c>
      <c r="F111" s="13">
        <v>104.8</v>
      </c>
      <c r="G111" s="14">
        <v>0.04</v>
      </c>
      <c r="H111" s="14">
        <v>0.01</v>
      </c>
      <c r="I111" s="14">
        <v>0</v>
      </c>
      <c r="J111" s="140">
        <v>7.6</v>
      </c>
      <c r="K111" s="88" t="s">
        <v>152</v>
      </c>
    </row>
    <row r="112" spans="1:11" s="55" customFormat="1" ht="15.6" x14ac:dyDescent="0.3">
      <c r="A112" s="172" t="s">
        <v>16</v>
      </c>
      <c r="B112" s="57">
        <f>SUM(B105:B111)</f>
        <v>760</v>
      </c>
      <c r="C112" s="17">
        <f>SUM(C105:C111)</f>
        <v>25.759999999999998</v>
      </c>
      <c r="D112" s="17">
        <f t="shared" ref="D112:J112" si="13">SUM(D105:D111)</f>
        <v>20.879999999999995</v>
      </c>
      <c r="E112" s="17">
        <f t="shared" si="13"/>
        <v>111.28</v>
      </c>
      <c r="F112" s="17">
        <f t="shared" si="13"/>
        <v>741.93</v>
      </c>
      <c r="G112" s="17">
        <f t="shared" si="13"/>
        <v>0.41199999999999998</v>
      </c>
      <c r="H112" s="17">
        <f t="shared" si="13"/>
        <v>0.35800000000000004</v>
      </c>
      <c r="I112" s="17">
        <f>SUM(I105:I111)</f>
        <v>9</v>
      </c>
      <c r="J112" s="136">
        <f t="shared" si="13"/>
        <v>105.53</v>
      </c>
      <c r="K112" s="103"/>
    </row>
    <row r="113" spans="1:11" s="55" customFormat="1" ht="15.6" x14ac:dyDescent="0.3">
      <c r="A113" s="56" t="s">
        <v>140</v>
      </c>
      <c r="B113" s="57">
        <f>B112+B103</f>
        <v>1300</v>
      </c>
      <c r="C113" s="17">
        <f>C112+C103</f>
        <v>45.394999999999996</v>
      </c>
      <c r="D113" s="17">
        <f t="shared" ref="D113:J113" si="14">D112+D103</f>
        <v>51.994499999999995</v>
      </c>
      <c r="E113" s="17">
        <f t="shared" si="14"/>
        <v>190.39</v>
      </c>
      <c r="F113" s="17">
        <f t="shared" si="14"/>
        <v>1418.08</v>
      </c>
      <c r="G113" s="17">
        <f t="shared" si="14"/>
        <v>0.83499999999999996</v>
      </c>
      <c r="H113" s="17">
        <f t="shared" si="14"/>
        <v>0.59800000000000009</v>
      </c>
      <c r="I113" s="17">
        <f t="shared" si="14"/>
        <v>9.9600000000000009</v>
      </c>
      <c r="J113" s="136">
        <f t="shared" si="14"/>
        <v>172.28</v>
      </c>
      <c r="K113" s="84"/>
    </row>
    <row r="114" spans="1:11" s="36" customFormat="1" ht="16.5" customHeight="1" x14ac:dyDescent="0.3">
      <c r="A114" s="56" t="s">
        <v>139</v>
      </c>
      <c r="B114" s="56"/>
      <c r="C114" s="56"/>
      <c r="D114" s="56"/>
      <c r="E114" s="56"/>
      <c r="F114" s="56"/>
      <c r="G114" s="63"/>
      <c r="H114" s="63"/>
      <c r="I114" s="63"/>
      <c r="J114" s="144"/>
      <c r="K114" s="152"/>
    </row>
    <row r="115" spans="1:11" s="4" customFormat="1" ht="19.8" customHeight="1" x14ac:dyDescent="0.3">
      <c r="A115" s="197" t="s">
        <v>30</v>
      </c>
      <c r="B115" s="198"/>
      <c r="C115" s="198"/>
      <c r="D115" s="198"/>
      <c r="E115" s="198"/>
      <c r="F115" s="198"/>
      <c r="G115" s="198"/>
      <c r="H115" s="198"/>
      <c r="I115" s="198"/>
      <c r="J115" s="198"/>
      <c r="K115" s="199"/>
    </row>
    <row r="116" spans="1:11" s="55" customFormat="1" ht="23.4" customHeight="1" x14ac:dyDescent="0.3">
      <c r="A116" s="61" t="s">
        <v>15</v>
      </c>
      <c r="B116" s="53">
        <v>60</v>
      </c>
      <c r="C116" s="7">
        <v>0.67</v>
      </c>
      <c r="D116" s="7">
        <v>0.06</v>
      </c>
      <c r="E116" s="7">
        <v>2.1</v>
      </c>
      <c r="F116" s="7">
        <v>12</v>
      </c>
      <c r="G116" s="8">
        <v>0.01</v>
      </c>
      <c r="H116" s="8">
        <v>0.1</v>
      </c>
      <c r="I116" s="8">
        <v>0.1</v>
      </c>
      <c r="J116" s="137">
        <v>6</v>
      </c>
      <c r="K116" s="88"/>
    </row>
    <row r="117" spans="1:11" s="55" customFormat="1" ht="22.2" customHeight="1" x14ac:dyDescent="0.3">
      <c r="A117" s="5" t="s">
        <v>145</v>
      </c>
      <c r="B117" s="6">
        <v>90</v>
      </c>
      <c r="C117" s="20">
        <v>10.5</v>
      </c>
      <c r="D117" s="20">
        <v>27.34</v>
      </c>
      <c r="E117" s="20">
        <v>10.82</v>
      </c>
      <c r="F117" s="20">
        <v>333.8</v>
      </c>
      <c r="G117" s="21">
        <v>0.28999999999999998</v>
      </c>
      <c r="H117" s="21">
        <v>0.08</v>
      </c>
      <c r="I117" s="21">
        <v>3.5</v>
      </c>
      <c r="J117" s="141">
        <v>9.41</v>
      </c>
      <c r="K117" s="77" t="s">
        <v>90</v>
      </c>
    </row>
    <row r="118" spans="1:11" s="55" customFormat="1" ht="19.8" customHeight="1" x14ac:dyDescent="0.3">
      <c r="A118" s="5" t="s">
        <v>78</v>
      </c>
      <c r="B118" s="6">
        <v>150</v>
      </c>
      <c r="C118" s="7">
        <v>4.8</v>
      </c>
      <c r="D118" s="7">
        <v>4.4000000000000004</v>
      </c>
      <c r="E118" s="7">
        <v>30.8</v>
      </c>
      <c r="F118" s="7">
        <v>182.5</v>
      </c>
      <c r="G118" s="8">
        <v>0.09</v>
      </c>
      <c r="H118" s="8">
        <v>0.03</v>
      </c>
      <c r="I118" s="8">
        <v>0</v>
      </c>
      <c r="J118" s="137">
        <v>39.200000000000003</v>
      </c>
      <c r="K118" s="77" t="s">
        <v>91</v>
      </c>
    </row>
    <row r="119" spans="1:11" s="55" customFormat="1" ht="19.2" customHeight="1" x14ac:dyDescent="0.3">
      <c r="A119" s="11" t="s">
        <v>123</v>
      </c>
      <c r="B119" s="53">
        <v>40</v>
      </c>
      <c r="C119" s="13">
        <v>3</v>
      </c>
      <c r="D119" s="13">
        <v>1.1599999999999999</v>
      </c>
      <c r="E119" s="13">
        <v>20.56</v>
      </c>
      <c r="F119" s="13">
        <v>104.8</v>
      </c>
      <c r="G119" s="14">
        <v>0.04</v>
      </c>
      <c r="H119" s="14">
        <v>0.01</v>
      </c>
      <c r="I119" s="14">
        <v>0</v>
      </c>
      <c r="J119" s="140">
        <v>7.6</v>
      </c>
      <c r="K119" s="88" t="s">
        <v>152</v>
      </c>
    </row>
    <row r="120" spans="1:11" s="55" customFormat="1" ht="23.4" customHeight="1" x14ac:dyDescent="0.3">
      <c r="A120" s="11" t="s">
        <v>136</v>
      </c>
      <c r="B120" s="12">
        <v>200</v>
      </c>
      <c r="C120" s="13">
        <v>0.13</v>
      </c>
      <c r="D120" s="13">
        <v>0.02</v>
      </c>
      <c r="E120" s="13">
        <v>15.2</v>
      </c>
      <c r="F120" s="13">
        <v>62</v>
      </c>
      <c r="G120" s="14">
        <v>0</v>
      </c>
      <c r="H120" s="14">
        <v>0</v>
      </c>
      <c r="I120" s="14">
        <v>2.83</v>
      </c>
      <c r="J120" s="140">
        <v>14.2</v>
      </c>
      <c r="K120" s="93" t="s">
        <v>111</v>
      </c>
    </row>
    <row r="121" spans="1:11" s="55" customFormat="1" ht="15.6" x14ac:dyDescent="0.3">
      <c r="A121" s="172" t="s">
        <v>13</v>
      </c>
      <c r="B121" s="57">
        <f>SUM(B116:B120)</f>
        <v>540</v>
      </c>
      <c r="C121" s="17">
        <f t="shared" ref="C121:J121" si="15">SUM(C116:C120)</f>
        <v>19.099999999999998</v>
      </c>
      <c r="D121" s="17">
        <f t="shared" si="15"/>
        <v>32.979999999999997</v>
      </c>
      <c r="E121" s="17">
        <f t="shared" si="15"/>
        <v>79.48</v>
      </c>
      <c r="F121" s="17">
        <f t="shared" si="15"/>
        <v>695.09999999999991</v>
      </c>
      <c r="G121" s="17">
        <f t="shared" si="15"/>
        <v>0.43</v>
      </c>
      <c r="H121" s="17">
        <f t="shared" si="15"/>
        <v>0.22</v>
      </c>
      <c r="I121" s="17">
        <f t="shared" si="15"/>
        <v>6.43</v>
      </c>
      <c r="J121" s="136">
        <f t="shared" si="15"/>
        <v>76.41</v>
      </c>
      <c r="K121" s="103"/>
    </row>
    <row r="122" spans="1:11" s="4" customFormat="1" ht="19.8" customHeight="1" x14ac:dyDescent="0.3">
      <c r="A122" s="197" t="s">
        <v>14</v>
      </c>
      <c r="B122" s="198"/>
      <c r="C122" s="198"/>
      <c r="D122" s="198"/>
      <c r="E122" s="198"/>
      <c r="F122" s="198"/>
      <c r="G122" s="198"/>
      <c r="H122" s="198"/>
      <c r="I122" s="198"/>
      <c r="J122" s="198"/>
      <c r="K122" s="199"/>
    </row>
    <row r="123" spans="1:11" s="55" customFormat="1" ht="23.4" customHeight="1" x14ac:dyDescent="0.3">
      <c r="A123" s="61" t="s">
        <v>15</v>
      </c>
      <c r="B123" s="53">
        <v>60</v>
      </c>
      <c r="C123" s="7">
        <v>0.67</v>
      </c>
      <c r="D123" s="7">
        <v>0.06</v>
      </c>
      <c r="E123" s="7">
        <v>2.1</v>
      </c>
      <c r="F123" s="7">
        <v>12</v>
      </c>
      <c r="G123" s="8">
        <v>0.01</v>
      </c>
      <c r="H123" s="8">
        <v>0.1</v>
      </c>
      <c r="I123" s="8">
        <v>0.1</v>
      </c>
      <c r="J123" s="137">
        <v>6</v>
      </c>
      <c r="K123" s="88"/>
    </row>
    <row r="124" spans="1:11" s="55" customFormat="1" ht="23.4" customHeight="1" x14ac:dyDescent="0.3">
      <c r="A124" s="61" t="s">
        <v>70</v>
      </c>
      <c r="B124" s="53">
        <v>200</v>
      </c>
      <c r="C124" s="8">
        <v>1.5780000000000001</v>
      </c>
      <c r="D124" s="8">
        <v>2.17</v>
      </c>
      <c r="E124" s="8">
        <v>9.69</v>
      </c>
      <c r="F124" s="8">
        <v>68.599999999999994</v>
      </c>
      <c r="G124" s="8">
        <v>7.0000000000000007E-2</v>
      </c>
      <c r="H124" s="8">
        <v>0.04</v>
      </c>
      <c r="I124" s="8">
        <v>6.6</v>
      </c>
      <c r="J124" s="137">
        <v>21.36</v>
      </c>
      <c r="K124" s="88" t="s">
        <v>117</v>
      </c>
    </row>
    <row r="125" spans="1:11" s="55" customFormat="1" ht="24" customHeight="1" x14ac:dyDescent="0.3">
      <c r="A125" s="61" t="s">
        <v>71</v>
      </c>
      <c r="B125" s="53">
        <v>90</v>
      </c>
      <c r="C125" s="7">
        <v>9.52</v>
      </c>
      <c r="D125" s="7">
        <v>25.35</v>
      </c>
      <c r="E125" s="7">
        <v>2.2999999999999998</v>
      </c>
      <c r="F125" s="7">
        <v>274.5</v>
      </c>
      <c r="G125" s="8">
        <v>0.25</v>
      </c>
      <c r="H125" s="8">
        <v>0.08</v>
      </c>
      <c r="I125" s="8">
        <v>0.16</v>
      </c>
      <c r="J125" s="137">
        <v>17.18</v>
      </c>
      <c r="K125" s="88" t="s">
        <v>115</v>
      </c>
    </row>
    <row r="126" spans="1:11" s="55" customFormat="1" ht="23.4" customHeight="1" x14ac:dyDescent="0.3">
      <c r="A126" s="23" t="s">
        <v>18</v>
      </c>
      <c r="B126" s="22">
        <v>150</v>
      </c>
      <c r="C126" s="8">
        <v>5.52</v>
      </c>
      <c r="D126" s="8">
        <f>30.1*0.15</f>
        <v>4.5149999999999997</v>
      </c>
      <c r="E126" s="8">
        <f>176.3*0.15</f>
        <v>26.445</v>
      </c>
      <c r="F126" s="8">
        <v>168.45</v>
      </c>
      <c r="G126" s="8">
        <v>0.06</v>
      </c>
      <c r="H126" s="8">
        <v>0.03</v>
      </c>
      <c r="I126" s="8">
        <v>0</v>
      </c>
      <c r="J126" s="137">
        <v>4.8600000000000003</v>
      </c>
      <c r="K126" s="88" t="s">
        <v>100</v>
      </c>
    </row>
    <row r="127" spans="1:11" s="55" customFormat="1" ht="32.4" customHeight="1" x14ac:dyDescent="0.3">
      <c r="A127" s="5" t="s">
        <v>84</v>
      </c>
      <c r="B127" s="24">
        <v>200</v>
      </c>
      <c r="C127" s="8">
        <f>0.8*0.2</f>
        <v>0.16000000000000003</v>
      </c>
      <c r="D127" s="8">
        <f>0.8*0.2</f>
        <v>0.16000000000000003</v>
      </c>
      <c r="E127" s="8">
        <v>27.88</v>
      </c>
      <c r="F127" s="8">
        <f>573*0.2</f>
        <v>114.60000000000001</v>
      </c>
      <c r="G127" s="8">
        <f>0.06*0.2</f>
        <v>1.2E-2</v>
      </c>
      <c r="H127" s="8">
        <f>0.04*0.2</f>
        <v>8.0000000000000002E-3</v>
      </c>
      <c r="I127" s="8">
        <f>4.5*0.2</f>
        <v>0.9</v>
      </c>
      <c r="J127" s="137">
        <v>14.18</v>
      </c>
      <c r="K127" s="88" t="s">
        <v>104</v>
      </c>
    </row>
    <row r="128" spans="1:11" s="55" customFormat="1" ht="33" customHeight="1" x14ac:dyDescent="0.3">
      <c r="A128" s="25" t="s">
        <v>138</v>
      </c>
      <c r="B128" s="53">
        <v>20</v>
      </c>
      <c r="C128" s="7">
        <v>1.1200000000000001</v>
      </c>
      <c r="D128" s="7">
        <v>0.22</v>
      </c>
      <c r="E128" s="7">
        <v>9.8800000000000008</v>
      </c>
      <c r="F128" s="7">
        <v>45.98</v>
      </c>
      <c r="G128" s="8">
        <v>0.02</v>
      </c>
      <c r="H128" s="8">
        <v>0</v>
      </c>
      <c r="I128" s="8">
        <v>0</v>
      </c>
      <c r="J128" s="137">
        <v>4.5999999999999996</v>
      </c>
      <c r="K128" s="101" t="s">
        <v>153</v>
      </c>
    </row>
    <row r="129" spans="1:11" s="55" customFormat="1" ht="23.4" customHeight="1" x14ac:dyDescent="0.3">
      <c r="A129" s="11" t="s">
        <v>123</v>
      </c>
      <c r="B129" s="53">
        <v>40</v>
      </c>
      <c r="C129" s="13">
        <v>3</v>
      </c>
      <c r="D129" s="13">
        <v>1.1599999999999999</v>
      </c>
      <c r="E129" s="13">
        <v>20.56</v>
      </c>
      <c r="F129" s="13">
        <v>104.8</v>
      </c>
      <c r="G129" s="14">
        <v>0.04</v>
      </c>
      <c r="H129" s="14">
        <v>0.01</v>
      </c>
      <c r="I129" s="14">
        <v>0</v>
      </c>
      <c r="J129" s="140">
        <v>7.6</v>
      </c>
      <c r="K129" s="101" t="s">
        <v>152</v>
      </c>
    </row>
    <row r="130" spans="1:11" s="55" customFormat="1" ht="15.6" x14ac:dyDescent="0.3">
      <c r="A130" s="172" t="s">
        <v>16</v>
      </c>
      <c r="B130" s="57">
        <f>SUM(B123:B129)</f>
        <v>760</v>
      </c>
      <c r="C130" s="17">
        <f>SUM(C123:C129)</f>
        <v>21.568000000000001</v>
      </c>
      <c r="D130" s="17">
        <f t="shared" ref="D130:H130" si="16">SUM(D123:D129)</f>
        <v>33.634999999999991</v>
      </c>
      <c r="E130" s="17">
        <f t="shared" si="16"/>
        <v>98.85499999999999</v>
      </c>
      <c r="F130" s="17">
        <f t="shared" si="16"/>
        <v>788.93</v>
      </c>
      <c r="G130" s="17">
        <f t="shared" si="16"/>
        <v>0.46200000000000002</v>
      </c>
      <c r="H130" s="17">
        <f t="shared" si="16"/>
        <v>0.26800000000000002</v>
      </c>
      <c r="I130" s="17">
        <f>SUM(I123:I129)</f>
        <v>7.76</v>
      </c>
      <c r="J130" s="136">
        <f t="shared" ref="J130" si="17">SUM(J123:J129)</f>
        <v>75.779999999999987</v>
      </c>
      <c r="K130" s="103"/>
    </row>
    <row r="131" spans="1:11" s="55" customFormat="1" ht="15.6" x14ac:dyDescent="0.3">
      <c r="A131" s="56" t="s">
        <v>141</v>
      </c>
      <c r="B131" s="57">
        <f>B130+B121</f>
        <v>1300</v>
      </c>
      <c r="C131" s="17">
        <f>C130+C121</f>
        <v>40.667999999999999</v>
      </c>
      <c r="D131" s="17">
        <f t="shared" ref="D131:J131" si="18">D130+D121</f>
        <v>66.614999999999981</v>
      </c>
      <c r="E131" s="17">
        <f t="shared" si="18"/>
        <v>178.33499999999998</v>
      </c>
      <c r="F131" s="17">
        <f t="shared" si="18"/>
        <v>1484.0299999999997</v>
      </c>
      <c r="G131" s="17">
        <f t="shared" si="18"/>
        <v>0.89200000000000002</v>
      </c>
      <c r="H131" s="17">
        <f t="shared" si="18"/>
        <v>0.48799999999999999</v>
      </c>
      <c r="I131" s="17">
        <f t="shared" si="18"/>
        <v>14.19</v>
      </c>
      <c r="J131" s="136">
        <f t="shared" si="18"/>
        <v>152.19</v>
      </c>
      <c r="K131" s="84"/>
    </row>
    <row r="132" spans="1:11" s="55" customFormat="1" ht="32.4" customHeight="1" x14ac:dyDescent="0.3">
      <c r="A132" s="56" t="s">
        <v>19</v>
      </c>
      <c r="B132" s="57">
        <f t="shared" ref="B132:J132" si="19">SUM(B32,B49,B68,B85,B103,B121)/6</f>
        <v>539.16666666666663</v>
      </c>
      <c r="C132" s="17">
        <f t="shared" si="19"/>
        <v>18.702166666666667</v>
      </c>
      <c r="D132" s="17">
        <f t="shared" si="19"/>
        <v>20.008083333333332</v>
      </c>
      <c r="E132" s="17">
        <f t="shared" si="19"/>
        <v>82.588000000000008</v>
      </c>
      <c r="F132" s="17">
        <f t="shared" si="19"/>
        <v>589.63499999999999</v>
      </c>
      <c r="G132" s="17">
        <f t="shared" si="19"/>
        <v>0.25900000000000001</v>
      </c>
      <c r="H132" s="17">
        <f t="shared" si="19"/>
        <v>0.27550000000000002</v>
      </c>
      <c r="I132" s="17">
        <f t="shared" si="19"/>
        <v>6.5713333333333326</v>
      </c>
      <c r="J132" s="17">
        <f t="shared" si="19"/>
        <v>150.44499999999999</v>
      </c>
      <c r="K132" s="153"/>
    </row>
    <row r="133" spans="1:11" s="55" customFormat="1" ht="23.4" customHeight="1" x14ac:dyDescent="0.3">
      <c r="A133" s="30" t="s">
        <v>20</v>
      </c>
      <c r="B133" s="57">
        <f t="shared" ref="B133:J133" si="20">SUM(B41,B59,B77,B94,B112,B130)/6</f>
        <v>777.16666666666663</v>
      </c>
      <c r="C133" s="17">
        <f t="shared" si="20"/>
        <v>24.666500000000003</v>
      </c>
      <c r="D133" s="17">
        <f t="shared" si="20"/>
        <v>27.835999999999995</v>
      </c>
      <c r="E133" s="17">
        <f t="shared" si="20"/>
        <v>108.22333333333334</v>
      </c>
      <c r="F133" s="17">
        <f t="shared" si="20"/>
        <v>791.56333333333316</v>
      </c>
      <c r="G133" s="17">
        <f t="shared" si="20"/>
        <v>0.42466666666666675</v>
      </c>
      <c r="H133" s="17">
        <f t="shared" si="20"/>
        <v>0.36733333333333346</v>
      </c>
      <c r="I133" s="17">
        <f t="shared" si="20"/>
        <v>21.749999999999996</v>
      </c>
      <c r="J133" s="17">
        <f t="shared" si="20"/>
        <v>115.33333333333331</v>
      </c>
      <c r="K133" s="153"/>
    </row>
    <row r="134" spans="1:11" s="55" customFormat="1" ht="15.6" customHeight="1" x14ac:dyDescent="0.3">
      <c r="A134" s="30"/>
      <c r="B134" s="57"/>
      <c r="C134" s="17"/>
      <c r="D134" s="17"/>
      <c r="E134" s="17"/>
      <c r="F134" s="17"/>
      <c r="G134" s="17"/>
      <c r="H134" s="17"/>
      <c r="I134" s="17"/>
      <c r="J134" s="136"/>
      <c r="K134" s="153"/>
    </row>
    <row r="135" spans="1:11" s="55" customFormat="1" ht="36.6" customHeight="1" x14ac:dyDescent="0.3">
      <c r="A135" s="59" t="s">
        <v>151</v>
      </c>
      <c r="B135" s="59"/>
      <c r="C135" s="59"/>
      <c r="D135" s="59"/>
      <c r="E135" s="59"/>
      <c r="F135" s="59"/>
      <c r="G135" s="64"/>
      <c r="H135" s="64"/>
      <c r="I135" s="64"/>
      <c r="J135" s="145"/>
      <c r="K135" s="153"/>
    </row>
    <row r="136" spans="1:11" s="58" customFormat="1" ht="22.2" customHeight="1" x14ac:dyDescent="0.3">
      <c r="A136" s="182" t="s">
        <v>60</v>
      </c>
      <c r="B136" s="183"/>
      <c r="C136" s="183"/>
      <c r="D136" s="183"/>
      <c r="E136" s="183"/>
      <c r="F136" s="183"/>
      <c r="G136" s="183"/>
      <c r="H136" s="183"/>
      <c r="I136" s="183"/>
      <c r="J136" s="183"/>
      <c r="K136" s="184"/>
    </row>
    <row r="137" spans="1:11" s="55" customFormat="1" ht="34.200000000000003" customHeight="1" x14ac:dyDescent="0.3">
      <c r="A137" s="25" t="s">
        <v>40</v>
      </c>
      <c r="B137" s="53">
        <v>200</v>
      </c>
      <c r="C137" s="8">
        <v>5.71</v>
      </c>
      <c r="D137" s="8">
        <v>3.74</v>
      </c>
      <c r="E137" s="8">
        <v>41.27</v>
      </c>
      <c r="F137" s="8">
        <v>221.9</v>
      </c>
      <c r="G137" s="8">
        <v>0.1</v>
      </c>
      <c r="H137" s="8">
        <v>0.09</v>
      </c>
      <c r="I137" s="8">
        <v>0.123</v>
      </c>
      <c r="J137" s="137">
        <v>125.03</v>
      </c>
      <c r="K137" s="88" t="s">
        <v>108</v>
      </c>
    </row>
    <row r="138" spans="1:11" s="58" customFormat="1" ht="15.6" x14ac:dyDescent="0.3">
      <c r="A138" s="62" t="s">
        <v>34</v>
      </c>
      <c r="B138" s="32">
        <v>40</v>
      </c>
      <c r="C138" s="10">
        <v>5.08</v>
      </c>
      <c r="D138" s="10">
        <v>4.5999999999999996</v>
      </c>
      <c r="E138" s="10">
        <v>0.28000000000000003</v>
      </c>
      <c r="F138" s="10">
        <v>63</v>
      </c>
      <c r="G138" s="10">
        <v>0.03</v>
      </c>
      <c r="H138" s="10">
        <v>0.03</v>
      </c>
      <c r="I138" s="10">
        <v>0</v>
      </c>
      <c r="J138" s="138">
        <v>22</v>
      </c>
      <c r="K138" s="99" t="s">
        <v>109</v>
      </c>
    </row>
    <row r="139" spans="1:11" s="55" customFormat="1" ht="15.6" x14ac:dyDescent="0.3">
      <c r="A139" s="25" t="s">
        <v>33</v>
      </c>
      <c r="B139" s="24">
        <v>10</v>
      </c>
      <c r="C139" s="8">
        <v>0.08</v>
      </c>
      <c r="D139" s="8">
        <v>7.25</v>
      </c>
      <c r="E139" s="8">
        <v>0.13</v>
      </c>
      <c r="F139" s="8">
        <v>66</v>
      </c>
      <c r="G139" s="8">
        <v>0</v>
      </c>
      <c r="H139" s="8">
        <v>0.01</v>
      </c>
      <c r="I139" s="8">
        <v>0</v>
      </c>
      <c r="J139" s="137">
        <v>2.4</v>
      </c>
      <c r="K139" s="92" t="s">
        <v>110</v>
      </c>
    </row>
    <row r="140" spans="1:11" s="55" customFormat="1" ht="15.6" x14ac:dyDescent="0.3">
      <c r="A140" s="166" t="s">
        <v>66</v>
      </c>
      <c r="B140" s="167">
        <v>10</v>
      </c>
      <c r="C140" s="14">
        <v>2.3199999999999998</v>
      </c>
      <c r="D140" s="14">
        <v>2.95</v>
      </c>
      <c r="E140" s="14">
        <v>0</v>
      </c>
      <c r="F140" s="14">
        <v>36</v>
      </c>
      <c r="G140" s="161">
        <v>0</v>
      </c>
      <c r="H140" s="161">
        <v>0.03</v>
      </c>
      <c r="I140" s="161">
        <v>7.0000000000000007E-2</v>
      </c>
      <c r="J140" s="140">
        <v>88</v>
      </c>
      <c r="K140" s="111" t="s">
        <v>86</v>
      </c>
    </row>
    <row r="141" spans="1:11" s="4" customFormat="1" ht="15.6" x14ac:dyDescent="0.3">
      <c r="A141" s="11" t="s">
        <v>136</v>
      </c>
      <c r="B141" s="12">
        <v>200</v>
      </c>
      <c r="C141" s="13">
        <v>0.13</v>
      </c>
      <c r="D141" s="13">
        <v>0.02</v>
      </c>
      <c r="E141" s="13">
        <v>15.2</v>
      </c>
      <c r="F141" s="13">
        <v>62</v>
      </c>
      <c r="G141" s="14">
        <v>0</v>
      </c>
      <c r="H141" s="14">
        <v>0</v>
      </c>
      <c r="I141" s="14">
        <v>2.83</v>
      </c>
      <c r="J141" s="140">
        <v>14.2</v>
      </c>
      <c r="K141" s="93" t="s">
        <v>111</v>
      </c>
    </row>
    <row r="142" spans="1:11" s="55" customFormat="1" ht="15.6" x14ac:dyDescent="0.3">
      <c r="A142" s="11" t="s">
        <v>123</v>
      </c>
      <c r="B142" s="53">
        <v>40</v>
      </c>
      <c r="C142" s="13">
        <v>3</v>
      </c>
      <c r="D142" s="13">
        <v>1.1599999999999999</v>
      </c>
      <c r="E142" s="13">
        <v>20.56</v>
      </c>
      <c r="F142" s="13">
        <v>104.8</v>
      </c>
      <c r="G142" s="14">
        <v>0.04</v>
      </c>
      <c r="H142" s="14">
        <v>0.01</v>
      </c>
      <c r="I142" s="14">
        <v>0</v>
      </c>
      <c r="J142" s="140">
        <v>7.6</v>
      </c>
      <c r="K142" s="88" t="s">
        <v>152</v>
      </c>
    </row>
    <row r="143" spans="1:11" s="55" customFormat="1" ht="15.6" x14ac:dyDescent="0.3">
      <c r="A143" s="173" t="s">
        <v>13</v>
      </c>
      <c r="B143" s="57">
        <f>SUM(B137:B142)</f>
        <v>500</v>
      </c>
      <c r="C143" s="17">
        <f t="shared" ref="C143:J143" si="21">SUM(C137:C142)</f>
        <v>16.32</v>
      </c>
      <c r="D143" s="17">
        <f t="shared" si="21"/>
        <v>19.72</v>
      </c>
      <c r="E143" s="17">
        <f t="shared" si="21"/>
        <v>77.440000000000012</v>
      </c>
      <c r="F143" s="17">
        <f t="shared" si="21"/>
        <v>553.69999999999993</v>
      </c>
      <c r="G143" s="17">
        <f t="shared" si="21"/>
        <v>0.17</v>
      </c>
      <c r="H143" s="17">
        <f t="shared" si="21"/>
        <v>0.17</v>
      </c>
      <c r="I143" s="17">
        <f t="shared" si="21"/>
        <v>3.0230000000000001</v>
      </c>
      <c r="J143" s="17">
        <f t="shared" si="21"/>
        <v>259.23</v>
      </c>
      <c r="K143" s="105"/>
    </row>
    <row r="144" spans="1:11" s="58" customFormat="1" ht="22.2" customHeight="1" x14ac:dyDescent="0.3">
      <c r="A144" s="182" t="s">
        <v>14</v>
      </c>
      <c r="B144" s="183"/>
      <c r="C144" s="183"/>
      <c r="D144" s="183"/>
      <c r="E144" s="183"/>
      <c r="F144" s="183"/>
      <c r="G144" s="183"/>
      <c r="H144" s="183"/>
      <c r="I144" s="183"/>
      <c r="J144" s="183"/>
      <c r="K144" s="184"/>
    </row>
    <row r="145" spans="1:11" s="55" customFormat="1" ht="20.25" customHeight="1" x14ac:dyDescent="0.3">
      <c r="A145" s="5" t="s">
        <v>15</v>
      </c>
      <c r="B145" s="6">
        <v>60</v>
      </c>
      <c r="C145" s="7">
        <v>0.67</v>
      </c>
      <c r="D145" s="7">
        <v>0.06</v>
      </c>
      <c r="E145" s="7">
        <v>2.1</v>
      </c>
      <c r="F145" s="7">
        <v>12</v>
      </c>
      <c r="G145" s="8">
        <v>0.01</v>
      </c>
      <c r="H145" s="8">
        <v>0.1</v>
      </c>
      <c r="I145" s="8">
        <v>0.1</v>
      </c>
      <c r="J145" s="137">
        <v>6</v>
      </c>
      <c r="K145" s="104"/>
    </row>
    <row r="146" spans="1:11" s="55" customFormat="1" ht="15.6" x14ac:dyDescent="0.3">
      <c r="A146" s="18" t="s">
        <v>39</v>
      </c>
      <c r="B146" s="19">
        <v>200</v>
      </c>
      <c r="C146" s="20">
        <v>1.44</v>
      </c>
      <c r="D146" s="20">
        <v>3.94</v>
      </c>
      <c r="E146" s="20">
        <v>8.75</v>
      </c>
      <c r="F146" s="20">
        <v>83</v>
      </c>
      <c r="G146" s="21">
        <v>0.04</v>
      </c>
      <c r="H146" s="21">
        <v>0.04</v>
      </c>
      <c r="I146" s="21">
        <v>8.5399999999999991</v>
      </c>
      <c r="J146" s="141">
        <v>39.78</v>
      </c>
      <c r="K146" s="87" t="s">
        <v>89</v>
      </c>
    </row>
    <row r="147" spans="1:11" s="58" customFormat="1" ht="31.2" x14ac:dyDescent="0.3">
      <c r="A147" s="61" t="s">
        <v>67</v>
      </c>
      <c r="B147" s="53">
        <v>90</v>
      </c>
      <c r="C147" s="8">
        <v>11.2</v>
      </c>
      <c r="D147" s="8">
        <v>16.7</v>
      </c>
      <c r="E147" s="8">
        <v>6.6</v>
      </c>
      <c r="F147" s="8">
        <v>222.5</v>
      </c>
      <c r="G147" s="8">
        <v>0.03</v>
      </c>
      <c r="H147" s="8">
        <v>0.09</v>
      </c>
      <c r="I147" s="8">
        <v>0.8</v>
      </c>
      <c r="J147" s="137">
        <v>39.6</v>
      </c>
      <c r="K147" s="101" t="s">
        <v>112</v>
      </c>
    </row>
    <row r="148" spans="1:11" s="55" customFormat="1" ht="15.6" x14ac:dyDescent="0.3">
      <c r="A148" s="62" t="s">
        <v>36</v>
      </c>
      <c r="B148" s="32">
        <v>150</v>
      </c>
      <c r="C148" s="33">
        <f>42.1*0.15</f>
        <v>6.3150000000000004</v>
      </c>
      <c r="D148" s="33">
        <f>30.03*0.15</f>
        <v>4.5045000000000002</v>
      </c>
      <c r="E148" s="33">
        <v>38.85</v>
      </c>
      <c r="F148" s="33">
        <f>1475*0.15</f>
        <v>221.25</v>
      </c>
      <c r="G148" s="33">
        <f>0.82*0.15</f>
        <v>0.12299999999999998</v>
      </c>
      <c r="H148" s="33">
        <v>0.05</v>
      </c>
      <c r="I148" s="33">
        <v>0</v>
      </c>
      <c r="J148" s="146">
        <v>24.05</v>
      </c>
      <c r="K148" s="99" t="s">
        <v>91</v>
      </c>
    </row>
    <row r="149" spans="1:11" s="55" customFormat="1" ht="31.2" x14ac:dyDescent="0.3">
      <c r="A149" s="5" t="s">
        <v>121</v>
      </c>
      <c r="B149" s="24">
        <v>200</v>
      </c>
      <c r="C149" s="8">
        <f>0.8*0.2</f>
        <v>0.16000000000000003</v>
      </c>
      <c r="D149" s="8">
        <f>0.8*0.2</f>
        <v>0.16000000000000003</v>
      </c>
      <c r="E149" s="8">
        <v>27.88</v>
      </c>
      <c r="F149" s="8">
        <f>573*0.2</f>
        <v>114.60000000000001</v>
      </c>
      <c r="G149" s="8">
        <f>0.06*0.2</f>
        <v>1.2E-2</v>
      </c>
      <c r="H149" s="8">
        <f>0.04*0.2</f>
        <v>8.0000000000000002E-3</v>
      </c>
      <c r="I149" s="8">
        <f>4.5*0.2</f>
        <v>0.9</v>
      </c>
      <c r="J149" s="137">
        <v>14.18</v>
      </c>
      <c r="K149" s="88" t="s">
        <v>104</v>
      </c>
    </row>
    <row r="150" spans="1:11" s="55" customFormat="1" ht="31.2" x14ac:dyDescent="0.3">
      <c r="A150" s="25" t="s">
        <v>138</v>
      </c>
      <c r="B150" s="53">
        <v>20</v>
      </c>
      <c r="C150" s="7">
        <v>1.1200000000000001</v>
      </c>
      <c r="D150" s="7">
        <v>0.22</v>
      </c>
      <c r="E150" s="7">
        <v>9.8800000000000008</v>
      </c>
      <c r="F150" s="7">
        <v>45.98</v>
      </c>
      <c r="G150" s="8">
        <v>0.02</v>
      </c>
      <c r="H150" s="8">
        <v>0</v>
      </c>
      <c r="I150" s="8">
        <v>0</v>
      </c>
      <c r="J150" s="137">
        <v>4.5999999999999996</v>
      </c>
      <c r="K150" s="101" t="s">
        <v>153</v>
      </c>
    </row>
    <row r="151" spans="1:11" s="55" customFormat="1" ht="15.6" x14ac:dyDescent="0.3">
      <c r="A151" s="11" t="s">
        <v>123</v>
      </c>
      <c r="B151" s="53">
        <v>40</v>
      </c>
      <c r="C151" s="13">
        <v>3</v>
      </c>
      <c r="D151" s="13">
        <v>1.1599999999999999</v>
      </c>
      <c r="E151" s="13">
        <v>20.56</v>
      </c>
      <c r="F151" s="13">
        <v>104.8</v>
      </c>
      <c r="G151" s="14">
        <v>0.04</v>
      </c>
      <c r="H151" s="14">
        <v>0.01</v>
      </c>
      <c r="I151" s="14">
        <v>0</v>
      </c>
      <c r="J151" s="140">
        <v>7.6</v>
      </c>
      <c r="K151" s="88" t="s">
        <v>152</v>
      </c>
    </row>
    <row r="152" spans="1:11" s="55" customFormat="1" ht="15.6" x14ac:dyDescent="0.3">
      <c r="A152" s="173" t="s">
        <v>16</v>
      </c>
      <c r="B152" s="15">
        <f>SUM(B145:B151)</f>
        <v>760</v>
      </c>
      <c r="C152" s="16">
        <f>SUM(C145:C151)</f>
        <v>23.905000000000001</v>
      </c>
      <c r="D152" s="16">
        <f t="shared" ref="D152:J152" si="22">SUM(D145:D151)</f>
        <v>26.744499999999999</v>
      </c>
      <c r="E152" s="16">
        <f t="shared" si="22"/>
        <v>114.61999999999999</v>
      </c>
      <c r="F152" s="16">
        <f t="shared" si="22"/>
        <v>804.13</v>
      </c>
      <c r="G152" s="16">
        <f>SUM(G145:G151)</f>
        <v>0.27499999999999997</v>
      </c>
      <c r="H152" s="16">
        <f t="shared" si="22"/>
        <v>0.29800000000000004</v>
      </c>
      <c r="I152" s="16">
        <f t="shared" si="22"/>
        <v>10.34</v>
      </c>
      <c r="J152" s="174">
        <f t="shared" si="22"/>
        <v>135.80999999999997</v>
      </c>
      <c r="K152" s="105"/>
    </row>
    <row r="153" spans="1:11" s="55" customFormat="1" ht="15.6" x14ac:dyDescent="0.3">
      <c r="A153" s="173" t="s">
        <v>47</v>
      </c>
      <c r="B153" s="15">
        <f>B152+B143</f>
        <v>1260</v>
      </c>
      <c r="C153" s="16">
        <f t="shared" ref="C153:J153" si="23">C152+C143</f>
        <v>40.225000000000001</v>
      </c>
      <c r="D153" s="16">
        <f t="shared" si="23"/>
        <v>46.464500000000001</v>
      </c>
      <c r="E153" s="16">
        <f t="shared" si="23"/>
        <v>192.06</v>
      </c>
      <c r="F153" s="16">
        <f t="shared" si="23"/>
        <v>1357.83</v>
      </c>
      <c r="G153" s="17">
        <f t="shared" si="23"/>
        <v>0.44499999999999995</v>
      </c>
      <c r="H153" s="17">
        <f t="shared" si="23"/>
        <v>0.46800000000000008</v>
      </c>
      <c r="I153" s="17">
        <f t="shared" si="23"/>
        <v>13.363</v>
      </c>
      <c r="J153" s="136">
        <f t="shared" si="23"/>
        <v>395.03999999999996</v>
      </c>
      <c r="K153" s="106"/>
    </row>
    <row r="154" spans="1:11" s="55" customFormat="1" ht="15.6" customHeight="1" x14ac:dyDescent="0.3">
      <c r="A154" s="59" t="s">
        <v>56</v>
      </c>
      <c r="B154" s="59"/>
      <c r="C154" s="59"/>
      <c r="D154" s="59"/>
      <c r="E154" s="59"/>
      <c r="F154" s="59"/>
      <c r="G154" s="64"/>
      <c r="H154" s="64"/>
      <c r="I154" s="64"/>
      <c r="J154" s="145"/>
      <c r="K154" s="153"/>
    </row>
    <row r="155" spans="1:11" s="58" customFormat="1" ht="22.2" customHeight="1" x14ac:dyDescent="0.3">
      <c r="A155" s="182" t="s">
        <v>30</v>
      </c>
      <c r="B155" s="183"/>
      <c r="C155" s="183"/>
      <c r="D155" s="183"/>
      <c r="E155" s="183"/>
      <c r="F155" s="183"/>
      <c r="G155" s="183"/>
      <c r="H155" s="183"/>
      <c r="I155" s="183"/>
      <c r="J155" s="183"/>
      <c r="K155" s="184"/>
    </row>
    <row r="156" spans="1:11" s="55" customFormat="1" ht="31.2" x14ac:dyDescent="0.3">
      <c r="A156" s="61" t="s">
        <v>73</v>
      </c>
      <c r="B156" s="32">
        <v>170</v>
      </c>
      <c r="C156" s="21">
        <v>12.68</v>
      </c>
      <c r="D156" s="21">
        <v>11.13</v>
      </c>
      <c r="E156" s="21">
        <v>66.7</v>
      </c>
      <c r="F156" s="21">
        <v>418.6</v>
      </c>
      <c r="G156" s="21">
        <v>0.08</v>
      </c>
      <c r="H156" s="21">
        <v>0.22</v>
      </c>
      <c r="I156" s="21">
        <v>2.72</v>
      </c>
      <c r="J156" s="141">
        <v>137.04</v>
      </c>
      <c r="K156" s="101" t="s">
        <v>102</v>
      </c>
    </row>
    <row r="157" spans="1:11" s="55" customFormat="1" ht="15.6" x14ac:dyDescent="0.3">
      <c r="A157" s="25" t="s">
        <v>12</v>
      </c>
      <c r="B157" s="6">
        <v>100</v>
      </c>
      <c r="C157" s="7">
        <v>0.4</v>
      </c>
      <c r="D157" s="7">
        <v>0.4</v>
      </c>
      <c r="E157" s="7">
        <v>9.8000000000000007</v>
      </c>
      <c r="F157" s="7">
        <v>47</v>
      </c>
      <c r="G157" s="8">
        <v>0.03</v>
      </c>
      <c r="H157" s="8">
        <v>0.02</v>
      </c>
      <c r="I157" s="8">
        <v>10</v>
      </c>
      <c r="J157" s="137">
        <v>16</v>
      </c>
      <c r="K157" s="77" t="s">
        <v>87</v>
      </c>
    </row>
    <row r="158" spans="1:11" s="55" customFormat="1" ht="15.6" x14ac:dyDescent="0.3">
      <c r="A158" s="26" t="s">
        <v>17</v>
      </c>
      <c r="B158" s="27">
        <v>200</v>
      </c>
      <c r="C158" s="35">
        <v>7.0000000000000007E-2</v>
      </c>
      <c r="D158" s="35">
        <v>0.02</v>
      </c>
      <c r="E158" s="35">
        <v>15</v>
      </c>
      <c r="F158" s="35">
        <v>60</v>
      </c>
      <c r="G158" s="35">
        <v>0</v>
      </c>
      <c r="H158" s="35">
        <v>0</v>
      </c>
      <c r="I158" s="35">
        <v>0.03</v>
      </c>
      <c r="J158" s="139">
        <v>11.1</v>
      </c>
      <c r="K158" s="86" t="s">
        <v>94</v>
      </c>
    </row>
    <row r="159" spans="1:11" s="55" customFormat="1" ht="15.6" x14ac:dyDescent="0.3">
      <c r="A159" s="11" t="s">
        <v>123</v>
      </c>
      <c r="B159" s="53">
        <v>40</v>
      </c>
      <c r="C159" s="13">
        <v>3</v>
      </c>
      <c r="D159" s="13">
        <v>1.1599999999999999</v>
      </c>
      <c r="E159" s="13">
        <v>20.56</v>
      </c>
      <c r="F159" s="13">
        <v>104.8</v>
      </c>
      <c r="G159" s="14">
        <v>0.04</v>
      </c>
      <c r="H159" s="14">
        <v>0.01</v>
      </c>
      <c r="I159" s="14">
        <v>0</v>
      </c>
      <c r="J159" s="140">
        <v>7.6</v>
      </c>
      <c r="K159" s="88" t="s">
        <v>152</v>
      </c>
    </row>
    <row r="160" spans="1:11" s="55" customFormat="1" ht="15.6" x14ac:dyDescent="0.3">
      <c r="A160" s="173" t="s">
        <v>13</v>
      </c>
      <c r="B160" s="15">
        <f>SUM(B156:B159)</f>
        <v>510</v>
      </c>
      <c r="C160" s="16">
        <f t="shared" ref="C160:J160" si="24">SUM(C156:C159)</f>
        <v>16.149999999999999</v>
      </c>
      <c r="D160" s="16">
        <f t="shared" si="24"/>
        <v>12.71</v>
      </c>
      <c r="E160" s="16">
        <f t="shared" si="24"/>
        <v>112.06</v>
      </c>
      <c r="F160" s="16">
        <f t="shared" si="24"/>
        <v>630.4</v>
      </c>
      <c r="G160" s="17">
        <f t="shared" si="24"/>
        <v>0.15</v>
      </c>
      <c r="H160" s="17">
        <f t="shared" si="24"/>
        <v>0.25</v>
      </c>
      <c r="I160" s="17">
        <f t="shared" si="24"/>
        <v>12.75</v>
      </c>
      <c r="J160" s="136">
        <f t="shared" si="24"/>
        <v>171.73999999999998</v>
      </c>
      <c r="K160" s="107"/>
    </row>
    <row r="161" spans="1:11" s="58" customFormat="1" ht="22.2" customHeight="1" x14ac:dyDescent="0.3">
      <c r="A161" s="182" t="s">
        <v>14</v>
      </c>
      <c r="B161" s="183"/>
      <c r="C161" s="183"/>
      <c r="D161" s="183"/>
      <c r="E161" s="183"/>
      <c r="F161" s="183"/>
      <c r="G161" s="183"/>
      <c r="H161" s="183"/>
      <c r="I161" s="183"/>
      <c r="J161" s="183"/>
      <c r="K161" s="184"/>
    </row>
    <row r="162" spans="1:11" s="55" customFormat="1" ht="20.25" customHeight="1" x14ac:dyDescent="0.3">
      <c r="A162" s="5" t="s">
        <v>15</v>
      </c>
      <c r="B162" s="6">
        <v>60</v>
      </c>
      <c r="C162" s="7">
        <v>0.67</v>
      </c>
      <c r="D162" s="7">
        <v>0.06</v>
      </c>
      <c r="E162" s="7">
        <v>2.1</v>
      </c>
      <c r="F162" s="7">
        <v>12</v>
      </c>
      <c r="G162" s="8">
        <v>0.01</v>
      </c>
      <c r="H162" s="8">
        <v>0.1</v>
      </c>
      <c r="I162" s="8">
        <v>0.1</v>
      </c>
      <c r="J162" s="137">
        <v>6</v>
      </c>
      <c r="K162" s="77"/>
    </row>
    <row r="163" spans="1:11" s="55" customFormat="1" ht="15.6" x14ac:dyDescent="0.3">
      <c r="A163" s="61" t="s">
        <v>72</v>
      </c>
      <c r="B163" s="53">
        <v>200</v>
      </c>
      <c r="C163" s="20">
        <f>5.93*0.2</f>
        <v>1.1859999999999999</v>
      </c>
      <c r="D163" s="20">
        <v>3.93</v>
      </c>
      <c r="E163" s="20">
        <f>24.36*0.2</f>
        <v>4.8719999999999999</v>
      </c>
      <c r="F163" s="20">
        <v>61</v>
      </c>
      <c r="G163" s="21">
        <v>0.03</v>
      </c>
      <c r="H163" s="21">
        <v>0.03</v>
      </c>
      <c r="I163" s="21">
        <v>7.9</v>
      </c>
      <c r="J163" s="141">
        <v>28.7</v>
      </c>
      <c r="K163" s="88" t="s">
        <v>113</v>
      </c>
    </row>
    <row r="164" spans="1:11" s="4" customFormat="1" ht="15.6" x14ac:dyDescent="0.3">
      <c r="A164" s="62" t="s">
        <v>74</v>
      </c>
      <c r="B164" s="32">
        <v>200</v>
      </c>
      <c r="C164" s="34">
        <v>18.010000000000002</v>
      </c>
      <c r="D164" s="34">
        <v>8.9499999999999993</v>
      </c>
      <c r="E164" s="34">
        <v>36.450000000000003</v>
      </c>
      <c r="F164" s="34">
        <v>298.66000000000003</v>
      </c>
      <c r="G164" s="34">
        <v>0.14000000000000001</v>
      </c>
      <c r="H164" s="34" t="s">
        <v>132</v>
      </c>
      <c r="I164" s="34">
        <v>6.5</v>
      </c>
      <c r="J164" s="143">
        <v>36.090000000000003</v>
      </c>
      <c r="K164" s="99" t="s">
        <v>93</v>
      </c>
    </row>
    <row r="165" spans="1:11" s="55" customFormat="1" ht="31.2" x14ac:dyDescent="0.3">
      <c r="A165" s="5" t="s">
        <v>121</v>
      </c>
      <c r="B165" s="6">
        <v>200</v>
      </c>
      <c r="C165" s="7">
        <f>0.8*0.2</f>
        <v>0.16000000000000003</v>
      </c>
      <c r="D165" s="7">
        <f>0.8*0.2</f>
        <v>0.16000000000000003</v>
      </c>
      <c r="E165" s="7">
        <v>27.88</v>
      </c>
      <c r="F165" s="7">
        <f>573*0.2</f>
        <v>114.60000000000001</v>
      </c>
      <c r="G165" s="8">
        <f>0.06*0.2</f>
        <v>1.2E-2</v>
      </c>
      <c r="H165" s="8">
        <f>0.04*0.2</f>
        <v>8.0000000000000002E-3</v>
      </c>
      <c r="I165" s="8">
        <f>4.5*0.2</f>
        <v>0.9</v>
      </c>
      <c r="J165" s="137">
        <v>14.18</v>
      </c>
      <c r="K165" s="88" t="s">
        <v>104</v>
      </c>
    </row>
    <row r="166" spans="1:11" s="55" customFormat="1" ht="15.6" x14ac:dyDescent="0.3">
      <c r="A166" s="25" t="s">
        <v>12</v>
      </c>
      <c r="B166" s="24">
        <v>100</v>
      </c>
      <c r="C166" s="7">
        <v>0.4</v>
      </c>
      <c r="D166" s="7">
        <v>0.4</v>
      </c>
      <c r="E166" s="7">
        <v>9.8000000000000007</v>
      </c>
      <c r="F166" s="7">
        <v>47</v>
      </c>
      <c r="G166" s="8">
        <v>0.03</v>
      </c>
      <c r="H166" s="8">
        <v>0.02</v>
      </c>
      <c r="I166" s="8">
        <v>10</v>
      </c>
      <c r="J166" s="137">
        <v>16</v>
      </c>
      <c r="K166" s="77" t="s">
        <v>87</v>
      </c>
    </row>
    <row r="167" spans="1:11" s="55" customFormat="1" ht="31.2" x14ac:dyDescent="0.3">
      <c r="A167" s="25" t="s">
        <v>138</v>
      </c>
      <c r="B167" s="53">
        <v>20</v>
      </c>
      <c r="C167" s="7">
        <v>1.1200000000000001</v>
      </c>
      <c r="D167" s="7">
        <v>0.22</v>
      </c>
      <c r="E167" s="7">
        <v>9.8800000000000008</v>
      </c>
      <c r="F167" s="7">
        <v>45.98</v>
      </c>
      <c r="G167" s="8">
        <v>0.02</v>
      </c>
      <c r="H167" s="8">
        <v>0</v>
      </c>
      <c r="I167" s="8">
        <v>0</v>
      </c>
      <c r="J167" s="137">
        <v>4.5999999999999996</v>
      </c>
      <c r="K167" s="101" t="s">
        <v>153</v>
      </c>
    </row>
    <row r="168" spans="1:11" s="55" customFormat="1" ht="15.6" x14ac:dyDescent="0.3">
      <c r="A168" s="11" t="s">
        <v>123</v>
      </c>
      <c r="B168" s="53">
        <v>40</v>
      </c>
      <c r="C168" s="13">
        <v>3</v>
      </c>
      <c r="D168" s="13">
        <v>1.1599999999999999</v>
      </c>
      <c r="E168" s="13">
        <v>20.56</v>
      </c>
      <c r="F168" s="13">
        <v>104.8</v>
      </c>
      <c r="G168" s="14">
        <v>0.04</v>
      </c>
      <c r="H168" s="14">
        <v>0.01</v>
      </c>
      <c r="I168" s="14">
        <v>0</v>
      </c>
      <c r="J168" s="140">
        <v>7.6</v>
      </c>
      <c r="K168" s="88" t="s">
        <v>152</v>
      </c>
    </row>
    <row r="169" spans="1:11" s="55" customFormat="1" ht="15.6" x14ac:dyDescent="0.3">
      <c r="A169" s="173" t="s">
        <v>16</v>
      </c>
      <c r="B169" s="15">
        <f>SUM(B162:B168)</f>
        <v>820</v>
      </c>
      <c r="C169" s="16">
        <f>SUM(C162:C168)</f>
        <v>24.545999999999999</v>
      </c>
      <c r="D169" s="16">
        <f t="shared" ref="D169:J169" si="25">SUM(D162:D168)</f>
        <v>14.88</v>
      </c>
      <c r="E169" s="16">
        <f t="shared" si="25"/>
        <v>111.542</v>
      </c>
      <c r="F169" s="17">
        <f t="shared" si="25"/>
        <v>684.04</v>
      </c>
      <c r="G169" s="17">
        <f t="shared" si="25"/>
        <v>0.28200000000000003</v>
      </c>
      <c r="H169" s="17">
        <f t="shared" si="25"/>
        <v>0.16800000000000001</v>
      </c>
      <c r="I169" s="17">
        <f t="shared" si="25"/>
        <v>25.4</v>
      </c>
      <c r="J169" s="136">
        <f t="shared" si="25"/>
        <v>113.16999999999999</v>
      </c>
      <c r="K169" s="108"/>
    </row>
    <row r="170" spans="1:11" s="55" customFormat="1" ht="15.6" x14ac:dyDescent="0.3">
      <c r="A170" s="59" t="s">
        <v>48</v>
      </c>
      <c r="B170" s="15">
        <f>B169+B160</f>
        <v>1330</v>
      </c>
      <c r="C170" s="16">
        <f>C169+C160</f>
        <v>40.695999999999998</v>
      </c>
      <c r="D170" s="16">
        <f t="shared" ref="D170:J170" si="26">D169+D160</f>
        <v>27.590000000000003</v>
      </c>
      <c r="E170" s="16">
        <f t="shared" si="26"/>
        <v>223.602</v>
      </c>
      <c r="F170" s="16">
        <f t="shared" si="26"/>
        <v>1314.44</v>
      </c>
      <c r="G170" s="17">
        <f t="shared" si="26"/>
        <v>0.43200000000000005</v>
      </c>
      <c r="H170" s="17">
        <f t="shared" si="26"/>
        <v>0.41800000000000004</v>
      </c>
      <c r="I170" s="17">
        <f t="shared" si="26"/>
        <v>38.15</v>
      </c>
      <c r="J170" s="136">
        <f t="shared" si="26"/>
        <v>284.90999999999997</v>
      </c>
      <c r="K170" s="108"/>
    </row>
    <row r="171" spans="1:11" s="55" customFormat="1" ht="15.6" customHeight="1" x14ac:dyDescent="0.3">
      <c r="A171" s="59" t="s">
        <v>57</v>
      </c>
      <c r="B171" s="59"/>
      <c r="C171" s="59"/>
      <c r="D171" s="59"/>
      <c r="E171" s="59"/>
      <c r="F171" s="59"/>
      <c r="G171" s="64"/>
      <c r="H171" s="64"/>
      <c r="I171" s="64"/>
      <c r="J171" s="145"/>
      <c r="K171" s="153"/>
    </row>
    <row r="172" spans="1:11" s="58" customFormat="1" ht="22.2" customHeight="1" x14ac:dyDescent="0.3">
      <c r="A172" s="182" t="s">
        <v>30</v>
      </c>
      <c r="B172" s="183"/>
      <c r="C172" s="183"/>
      <c r="D172" s="183"/>
      <c r="E172" s="183"/>
      <c r="F172" s="183"/>
      <c r="G172" s="183"/>
      <c r="H172" s="183"/>
      <c r="I172" s="183"/>
      <c r="J172" s="183"/>
      <c r="K172" s="184"/>
    </row>
    <row r="173" spans="1:11" s="55" customFormat="1" ht="15.6" x14ac:dyDescent="0.3">
      <c r="A173" s="25" t="s">
        <v>15</v>
      </c>
      <c r="B173" s="24">
        <v>60</v>
      </c>
      <c r="C173" s="7">
        <v>0.67</v>
      </c>
      <c r="D173" s="7">
        <v>0.06</v>
      </c>
      <c r="E173" s="7">
        <v>2.1</v>
      </c>
      <c r="F173" s="7">
        <v>12</v>
      </c>
      <c r="G173" s="8">
        <v>0.01</v>
      </c>
      <c r="H173" s="8">
        <v>0.1</v>
      </c>
      <c r="I173" s="8">
        <v>0.1</v>
      </c>
      <c r="J173" s="137">
        <v>6</v>
      </c>
      <c r="K173" s="92"/>
    </row>
    <row r="174" spans="1:11" s="55" customFormat="1" ht="31.2" x14ac:dyDescent="0.3">
      <c r="A174" s="61" t="s">
        <v>55</v>
      </c>
      <c r="B174" s="53">
        <v>90</v>
      </c>
      <c r="C174" s="21">
        <v>9.0399999999999991</v>
      </c>
      <c r="D174" s="21">
        <v>10.199999999999999</v>
      </c>
      <c r="E174" s="21">
        <v>10.69</v>
      </c>
      <c r="F174" s="21">
        <v>171</v>
      </c>
      <c r="G174" s="21">
        <f>0.05+0.02</f>
        <v>7.0000000000000007E-2</v>
      </c>
      <c r="H174" s="21">
        <v>7.0000000000000007E-2</v>
      </c>
      <c r="I174" s="21">
        <v>0.59</v>
      </c>
      <c r="J174" s="141">
        <v>39.799999999999997</v>
      </c>
      <c r="K174" s="101" t="s">
        <v>114</v>
      </c>
    </row>
    <row r="175" spans="1:11" s="55" customFormat="1" ht="26.4" x14ac:dyDescent="0.3">
      <c r="A175" s="5" t="s">
        <v>52</v>
      </c>
      <c r="B175" s="6">
        <v>150</v>
      </c>
      <c r="C175" s="7">
        <v>8.6</v>
      </c>
      <c r="D175" s="7">
        <v>6.1</v>
      </c>
      <c r="E175" s="7">
        <v>38.64</v>
      </c>
      <c r="F175" s="7">
        <v>243.75</v>
      </c>
      <c r="G175" s="8">
        <v>0.21</v>
      </c>
      <c r="H175" s="8">
        <v>0.11</v>
      </c>
      <c r="I175" s="8">
        <v>0</v>
      </c>
      <c r="J175" s="137">
        <v>14.82</v>
      </c>
      <c r="K175" s="77" t="s">
        <v>91</v>
      </c>
    </row>
    <row r="176" spans="1:11" s="4" customFormat="1" ht="15.6" x14ac:dyDescent="0.3">
      <c r="A176" s="26" t="s">
        <v>17</v>
      </c>
      <c r="B176" s="27">
        <v>200</v>
      </c>
      <c r="C176" s="35">
        <v>7.0000000000000007E-2</v>
      </c>
      <c r="D176" s="35">
        <v>0.02</v>
      </c>
      <c r="E176" s="35">
        <v>15</v>
      </c>
      <c r="F176" s="35">
        <v>60</v>
      </c>
      <c r="G176" s="35">
        <v>0</v>
      </c>
      <c r="H176" s="35">
        <v>0</v>
      </c>
      <c r="I176" s="35">
        <v>0.03</v>
      </c>
      <c r="J176" s="139">
        <v>11.1</v>
      </c>
      <c r="K176" s="86" t="s">
        <v>94</v>
      </c>
    </row>
    <row r="177" spans="1:11" s="55" customFormat="1" ht="15.6" x14ac:dyDescent="0.3">
      <c r="A177" s="11" t="s">
        <v>123</v>
      </c>
      <c r="B177" s="53">
        <v>40</v>
      </c>
      <c r="C177" s="13">
        <v>3</v>
      </c>
      <c r="D177" s="13">
        <v>1.1599999999999999</v>
      </c>
      <c r="E177" s="13">
        <v>20.56</v>
      </c>
      <c r="F177" s="13">
        <v>104.8</v>
      </c>
      <c r="G177" s="14">
        <v>0.04</v>
      </c>
      <c r="H177" s="14">
        <v>0.01</v>
      </c>
      <c r="I177" s="14">
        <v>0</v>
      </c>
      <c r="J177" s="140">
        <v>7.6</v>
      </c>
      <c r="K177" s="88" t="s">
        <v>152</v>
      </c>
    </row>
    <row r="178" spans="1:11" s="55" customFormat="1" ht="15.6" x14ac:dyDescent="0.3">
      <c r="A178" s="172" t="s">
        <v>13</v>
      </c>
      <c r="B178" s="57">
        <f>SUM(B173:B177)</f>
        <v>540</v>
      </c>
      <c r="C178" s="17">
        <f t="shared" ref="C178:J178" si="27">SUM(C173:C177)</f>
        <v>21.38</v>
      </c>
      <c r="D178" s="17">
        <f t="shared" si="27"/>
        <v>17.54</v>
      </c>
      <c r="E178" s="17">
        <f t="shared" si="27"/>
        <v>86.990000000000009</v>
      </c>
      <c r="F178" s="17">
        <f t="shared" si="27"/>
        <v>591.54999999999995</v>
      </c>
      <c r="G178" s="17">
        <f t="shared" si="27"/>
        <v>0.32999999999999996</v>
      </c>
      <c r="H178" s="17">
        <f t="shared" si="27"/>
        <v>0.29000000000000004</v>
      </c>
      <c r="I178" s="17">
        <f t="shared" si="27"/>
        <v>0.72</v>
      </c>
      <c r="J178" s="17">
        <f t="shared" si="27"/>
        <v>79.319999999999993</v>
      </c>
      <c r="K178" s="88"/>
    </row>
    <row r="179" spans="1:11" s="58" customFormat="1" ht="22.2" customHeight="1" x14ac:dyDescent="0.3">
      <c r="A179" s="182" t="s">
        <v>14</v>
      </c>
      <c r="B179" s="183"/>
      <c r="C179" s="183"/>
      <c r="D179" s="183"/>
      <c r="E179" s="183"/>
      <c r="F179" s="183"/>
      <c r="G179" s="183"/>
      <c r="H179" s="183"/>
      <c r="I179" s="183"/>
      <c r="J179" s="183"/>
      <c r="K179" s="184"/>
    </row>
    <row r="180" spans="1:11" s="55" customFormat="1" ht="20.25" customHeight="1" x14ac:dyDescent="0.3">
      <c r="A180" s="25" t="s">
        <v>15</v>
      </c>
      <c r="B180" s="24">
        <v>60</v>
      </c>
      <c r="C180" s="7">
        <v>0.67</v>
      </c>
      <c r="D180" s="7">
        <v>0.06</v>
      </c>
      <c r="E180" s="7">
        <v>2.1</v>
      </c>
      <c r="F180" s="7">
        <v>12</v>
      </c>
      <c r="G180" s="8">
        <v>0.01</v>
      </c>
      <c r="H180" s="8">
        <v>0.1</v>
      </c>
      <c r="I180" s="8">
        <v>0.1</v>
      </c>
      <c r="J180" s="137">
        <v>6</v>
      </c>
      <c r="K180" s="92"/>
    </row>
    <row r="181" spans="1:11" s="55" customFormat="1" ht="46.8" x14ac:dyDescent="0.3">
      <c r="A181" s="28" t="s">
        <v>130</v>
      </c>
      <c r="B181" s="52">
        <v>200</v>
      </c>
      <c r="C181" s="34">
        <v>2.15</v>
      </c>
      <c r="D181" s="34">
        <v>2.27</v>
      </c>
      <c r="E181" s="34">
        <v>13.96</v>
      </c>
      <c r="F181" s="34">
        <v>94.6</v>
      </c>
      <c r="G181" s="34">
        <v>0.09</v>
      </c>
      <c r="H181" s="34">
        <v>0.05</v>
      </c>
      <c r="I181" s="34">
        <v>6.6</v>
      </c>
      <c r="J181" s="143">
        <v>94.6</v>
      </c>
      <c r="K181" s="96" t="s">
        <v>95</v>
      </c>
    </row>
    <row r="182" spans="1:11" s="55" customFormat="1" ht="15.6" x14ac:dyDescent="0.3">
      <c r="A182" s="61" t="s">
        <v>71</v>
      </c>
      <c r="B182" s="53">
        <v>90</v>
      </c>
      <c r="C182" s="7">
        <v>9.52</v>
      </c>
      <c r="D182" s="7">
        <v>25.35</v>
      </c>
      <c r="E182" s="7">
        <v>2.2999999999999998</v>
      </c>
      <c r="F182" s="7">
        <v>274.5</v>
      </c>
      <c r="G182" s="8">
        <v>0.25</v>
      </c>
      <c r="H182" s="8">
        <v>0.08</v>
      </c>
      <c r="I182" s="8">
        <v>0.16</v>
      </c>
      <c r="J182" s="137">
        <v>17.18</v>
      </c>
      <c r="K182" s="88" t="s">
        <v>115</v>
      </c>
    </row>
    <row r="183" spans="1:11" s="4" customFormat="1" ht="26.4" x14ac:dyDescent="0.3">
      <c r="A183" s="5" t="s">
        <v>78</v>
      </c>
      <c r="B183" s="6">
        <v>150</v>
      </c>
      <c r="C183" s="7">
        <v>4.8</v>
      </c>
      <c r="D183" s="7">
        <v>4.4000000000000004</v>
      </c>
      <c r="E183" s="7">
        <v>30.8</v>
      </c>
      <c r="F183" s="7">
        <v>182.5</v>
      </c>
      <c r="G183" s="8">
        <v>0.09</v>
      </c>
      <c r="H183" s="8">
        <v>0.03</v>
      </c>
      <c r="I183" s="8">
        <v>0</v>
      </c>
      <c r="J183" s="137">
        <v>39.200000000000003</v>
      </c>
      <c r="K183" s="77" t="s">
        <v>91</v>
      </c>
    </row>
    <row r="184" spans="1:11" s="55" customFormat="1" ht="31.2" x14ac:dyDescent="0.3">
      <c r="A184" s="5" t="s">
        <v>121</v>
      </c>
      <c r="B184" s="24">
        <v>200</v>
      </c>
      <c r="C184" s="8">
        <f>0.8*0.2</f>
        <v>0.16000000000000003</v>
      </c>
      <c r="D184" s="8">
        <f>0.8*0.2</f>
        <v>0.16000000000000003</v>
      </c>
      <c r="E184" s="8">
        <v>27.88</v>
      </c>
      <c r="F184" s="8">
        <f>573*0.2</f>
        <v>114.60000000000001</v>
      </c>
      <c r="G184" s="8">
        <f>0.06*0.2</f>
        <v>1.2E-2</v>
      </c>
      <c r="H184" s="8">
        <f>0.04*0.2</f>
        <v>8.0000000000000002E-3</v>
      </c>
      <c r="I184" s="8">
        <f>4.5*0.2</f>
        <v>0.9</v>
      </c>
      <c r="J184" s="137">
        <v>14.18</v>
      </c>
      <c r="K184" s="88" t="s">
        <v>104</v>
      </c>
    </row>
    <row r="185" spans="1:11" s="55" customFormat="1" ht="31.2" x14ac:dyDescent="0.3">
      <c r="A185" s="25" t="s">
        <v>138</v>
      </c>
      <c r="B185" s="53">
        <v>20</v>
      </c>
      <c r="C185" s="7">
        <v>1.1200000000000001</v>
      </c>
      <c r="D185" s="7">
        <v>0.22</v>
      </c>
      <c r="E185" s="7">
        <v>9.8800000000000008</v>
      </c>
      <c r="F185" s="7">
        <v>45.98</v>
      </c>
      <c r="G185" s="8">
        <v>0.02</v>
      </c>
      <c r="H185" s="8">
        <v>0</v>
      </c>
      <c r="I185" s="8">
        <v>0</v>
      </c>
      <c r="J185" s="137">
        <v>4.5999999999999996</v>
      </c>
      <c r="K185" s="101" t="s">
        <v>153</v>
      </c>
    </row>
    <row r="186" spans="1:11" s="55" customFormat="1" ht="15.6" x14ac:dyDescent="0.3">
      <c r="A186" s="11" t="s">
        <v>123</v>
      </c>
      <c r="B186" s="53">
        <v>40</v>
      </c>
      <c r="C186" s="13">
        <v>3</v>
      </c>
      <c r="D186" s="13">
        <v>1.1599999999999999</v>
      </c>
      <c r="E186" s="13">
        <v>20.56</v>
      </c>
      <c r="F186" s="13">
        <v>104.8</v>
      </c>
      <c r="G186" s="14">
        <v>0.04</v>
      </c>
      <c r="H186" s="14">
        <v>0.01</v>
      </c>
      <c r="I186" s="14">
        <v>0</v>
      </c>
      <c r="J186" s="140">
        <v>7.6</v>
      </c>
      <c r="K186" s="88" t="s">
        <v>152</v>
      </c>
    </row>
    <row r="187" spans="1:11" s="55" customFormat="1" ht="15.6" x14ac:dyDescent="0.3">
      <c r="A187" s="172" t="s">
        <v>16</v>
      </c>
      <c r="B187" s="57">
        <f>SUM(B180:B186)</f>
        <v>760</v>
      </c>
      <c r="C187" s="17">
        <f t="shared" ref="C187:J187" si="28">SUM(C180:C186)</f>
        <v>21.42</v>
      </c>
      <c r="D187" s="17">
        <f t="shared" si="28"/>
        <v>33.61999999999999</v>
      </c>
      <c r="E187" s="17">
        <f t="shared" si="28"/>
        <v>107.48</v>
      </c>
      <c r="F187" s="17">
        <f t="shared" si="28"/>
        <v>828.98</v>
      </c>
      <c r="G187" s="17">
        <f t="shared" si="28"/>
        <v>0.51200000000000001</v>
      </c>
      <c r="H187" s="17">
        <f t="shared" si="28"/>
        <v>0.27800000000000002</v>
      </c>
      <c r="I187" s="17">
        <f t="shared" si="28"/>
        <v>7.76</v>
      </c>
      <c r="J187" s="17">
        <f t="shared" si="28"/>
        <v>183.36</v>
      </c>
      <c r="K187" s="109"/>
    </row>
    <row r="188" spans="1:11" s="55" customFormat="1" ht="15.6" x14ac:dyDescent="0.3">
      <c r="A188" s="56" t="s">
        <v>144</v>
      </c>
      <c r="B188" s="15">
        <f>B187+B178</f>
        <v>1300</v>
      </c>
      <c r="C188" s="16">
        <f>C187+C178</f>
        <v>42.8</v>
      </c>
      <c r="D188" s="16">
        <f t="shared" ref="D188" si="29">D187+D178</f>
        <v>51.159999999999989</v>
      </c>
      <c r="E188" s="16">
        <f t="shared" ref="E188" si="30">E187+E178</f>
        <v>194.47000000000003</v>
      </c>
      <c r="F188" s="16">
        <f t="shared" ref="F188" si="31">F187+F178</f>
        <v>1420.53</v>
      </c>
      <c r="G188" s="16">
        <f t="shared" ref="G188" si="32">G187+G178</f>
        <v>0.84199999999999997</v>
      </c>
      <c r="H188" s="16">
        <f t="shared" ref="H188" si="33">H187+H178</f>
        <v>0.56800000000000006</v>
      </c>
      <c r="I188" s="16">
        <f t="shared" ref="I188" si="34">I187+I178</f>
        <v>8.48</v>
      </c>
      <c r="J188" s="16">
        <f t="shared" ref="J188" si="35">J187+J178</f>
        <v>262.68</v>
      </c>
      <c r="K188" s="110"/>
    </row>
    <row r="189" spans="1:11" s="55" customFormat="1" ht="15.6" customHeight="1" x14ac:dyDescent="0.3">
      <c r="A189" s="59" t="s">
        <v>58</v>
      </c>
      <c r="B189" s="59"/>
      <c r="C189" s="59"/>
      <c r="D189" s="59"/>
      <c r="E189" s="59"/>
      <c r="F189" s="59"/>
      <c r="G189" s="64"/>
      <c r="H189" s="64"/>
      <c r="I189" s="64"/>
      <c r="J189" s="145"/>
      <c r="K189" s="153"/>
    </row>
    <row r="190" spans="1:11" s="58" customFormat="1" ht="22.2" customHeight="1" x14ac:dyDescent="0.3">
      <c r="A190" s="182" t="s">
        <v>30</v>
      </c>
      <c r="B190" s="183"/>
      <c r="C190" s="183"/>
      <c r="D190" s="183"/>
      <c r="E190" s="183"/>
      <c r="F190" s="183"/>
      <c r="G190" s="183"/>
      <c r="H190" s="183"/>
      <c r="I190" s="183"/>
      <c r="J190" s="183"/>
      <c r="K190" s="184"/>
    </row>
    <row r="191" spans="1:11" s="55" customFormat="1" ht="15.6" x14ac:dyDescent="0.3">
      <c r="A191" s="25" t="s">
        <v>15</v>
      </c>
      <c r="B191" s="24">
        <v>60</v>
      </c>
      <c r="C191" s="7">
        <v>0.67</v>
      </c>
      <c r="D191" s="7">
        <v>0.06</v>
      </c>
      <c r="E191" s="7">
        <v>2.1</v>
      </c>
      <c r="F191" s="7">
        <v>12</v>
      </c>
      <c r="G191" s="8">
        <v>0.01</v>
      </c>
      <c r="H191" s="8">
        <v>0.1</v>
      </c>
      <c r="I191" s="8">
        <v>0.1</v>
      </c>
      <c r="J191" s="137">
        <v>6</v>
      </c>
      <c r="K191" s="92"/>
    </row>
    <row r="192" spans="1:11" s="36" customFormat="1" ht="31.2" x14ac:dyDescent="0.3">
      <c r="A192" s="61" t="s">
        <v>79</v>
      </c>
      <c r="B192" s="53">
        <v>90</v>
      </c>
      <c r="C192" s="8">
        <v>6.41</v>
      </c>
      <c r="D192" s="8">
        <v>7.16</v>
      </c>
      <c r="E192" s="8">
        <v>8.39</v>
      </c>
      <c r="F192" s="8">
        <v>123.55</v>
      </c>
      <c r="G192" s="8">
        <v>0.16</v>
      </c>
      <c r="H192" s="8">
        <v>0.06</v>
      </c>
      <c r="I192" s="8">
        <v>0.59</v>
      </c>
      <c r="J192" s="137">
        <v>22.87</v>
      </c>
      <c r="K192" s="101" t="s">
        <v>116</v>
      </c>
    </row>
    <row r="193" spans="1:11" s="55" customFormat="1" ht="31.2" x14ac:dyDescent="0.3">
      <c r="A193" s="61" t="s">
        <v>131</v>
      </c>
      <c r="B193" s="53">
        <v>155</v>
      </c>
      <c r="C193" s="8">
        <v>5.56</v>
      </c>
      <c r="D193" s="8">
        <v>8.1</v>
      </c>
      <c r="E193" s="8">
        <v>26.5</v>
      </c>
      <c r="F193" s="8">
        <v>201.45</v>
      </c>
      <c r="G193" s="8">
        <v>0.06</v>
      </c>
      <c r="H193" s="8">
        <v>0.03</v>
      </c>
      <c r="I193" s="8">
        <v>0</v>
      </c>
      <c r="J193" s="137">
        <v>6.06</v>
      </c>
      <c r="K193" s="101" t="s">
        <v>100</v>
      </c>
    </row>
    <row r="194" spans="1:11" s="55" customFormat="1" ht="15.6" x14ac:dyDescent="0.3">
      <c r="A194" s="26" t="s">
        <v>17</v>
      </c>
      <c r="B194" s="27">
        <v>200</v>
      </c>
      <c r="C194" s="35">
        <v>7.0000000000000007E-2</v>
      </c>
      <c r="D194" s="35">
        <v>0.02</v>
      </c>
      <c r="E194" s="35">
        <v>15</v>
      </c>
      <c r="F194" s="35">
        <v>60</v>
      </c>
      <c r="G194" s="35">
        <v>0</v>
      </c>
      <c r="H194" s="35">
        <v>0</v>
      </c>
      <c r="I194" s="35">
        <v>0.03</v>
      </c>
      <c r="J194" s="139">
        <v>11.1</v>
      </c>
      <c r="K194" s="86" t="s">
        <v>94</v>
      </c>
    </row>
    <row r="195" spans="1:11" s="55" customFormat="1" ht="15.6" x14ac:dyDescent="0.3">
      <c r="A195" s="11" t="s">
        <v>123</v>
      </c>
      <c r="B195" s="53">
        <v>40</v>
      </c>
      <c r="C195" s="13">
        <v>3</v>
      </c>
      <c r="D195" s="13">
        <v>1.1599999999999999</v>
      </c>
      <c r="E195" s="13">
        <v>20.56</v>
      </c>
      <c r="F195" s="13">
        <v>104.8</v>
      </c>
      <c r="G195" s="14">
        <v>0.04</v>
      </c>
      <c r="H195" s="14">
        <v>0.01</v>
      </c>
      <c r="I195" s="14">
        <v>0</v>
      </c>
      <c r="J195" s="140">
        <v>7.6</v>
      </c>
      <c r="K195" s="88" t="s">
        <v>152</v>
      </c>
    </row>
    <row r="196" spans="1:11" s="55" customFormat="1" ht="15.6" x14ac:dyDescent="0.3">
      <c r="A196" s="172" t="s">
        <v>13</v>
      </c>
      <c r="B196" s="57">
        <f>SUM(B191:B195)</f>
        <v>545</v>
      </c>
      <c r="C196" s="17">
        <f t="shared" ref="C196:J196" si="36">SUM(C191:C195)</f>
        <v>15.71</v>
      </c>
      <c r="D196" s="17">
        <f t="shared" si="36"/>
        <v>16.5</v>
      </c>
      <c r="E196" s="17">
        <f t="shared" si="36"/>
        <v>72.55</v>
      </c>
      <c r="F196" s="17">
        <f t="shared" si="36"/>
        <v>501.8</v>
      </c>
      <c r="G196" s="17">
        <f t="shared" si="36"/>
        <v>0.27</v>
      </c>
      <c r="H196" s="17">
        <f t="shared" si="36"/>
        <v>0.2</v>
      </c>
      <c r="I196" s="17">
        <f t="shared" si="36"/>
        <v>0.72</v>
      </c>
      <c r="J196" s="136">
        <f t="shared" si="36"/>
        <v>53.63</v>
      </c>
      <c r="K196" s="88"/>
    </row>
    <row r="197" spans="1:11" s="58" customFormat="1" ht="22.2" customHeight="1" x14ac:dyDescent="0.3">
      <c r="A197" s="182" t="s">
        <v>14</v>
      </c>
      <c r="B197" s="183"/>
      <c r="C197" s="183"/>
      <c r="D197" s="183"/>
      <c r="E197" s="183"/>
      <c r="F197" s="183"/>
      <c r="G197" s="183"/>
      <c r="H197" s="183"/>
      <c r="I197" s="183"/>
      <c r="J197" s="183"/>
      <c r="K197" s="184"/>
    </row>
    <row r="198" spans="1:11" s="55" customFormat="1" ht="20.25" customHeight="1" x14ac:dyDescent="0.3">
      <c r="A198" s="25" t="s">
        <v>15</v>
      </c>
      <c r="B198" s="24">
        <v>60</v>
      </c>
      <c r="C198" s="7">
        <v>0.67</v>
      </c>
      <c r="D198" s="7">
        <v>0.06</v>
      </c>
      <c r="E198" s="7">
        <v>2.1</v>
      </c>
      <c r="F198" s="7">
        <v>12</v>
      </c>
      <c r="G198" s="8">
        <v>0.01</v>
      </c>
      <c r="H198" s="8">
        <v>0.1</v>
      </c>
      <c r="I198" s="8">
        <v>0.1</v>
      </c>
      <c r="J198" s="137">
        <v>6</v>
      </c>
      <c r="K198" s="92"/>
    </row>
    <row r="199" spans="1:11" s="55" customFormat="1" ht="15.6" x14ac:dyDescent="0.3">
      <c r="A199" s="61" t="s">
        <v>70</v>
      </c>
      <c r="B199" s="53">
        <v>200</v>
      </c>
      <c r="C199" s="8">
        <v>1.5780000000000001</v>
      </c>
      <c r="D199" s="8">
        <v>2.17</v>
      </c>
      <c r="E199" s="8">
        <v>9.69</v>
      </c>
      <c r="F199" s="8">
        <v>68.599999999999994</v>
      </c>
      <c r="G199" s="8">
        <v>7.0000000000000007E-2</v>
      </c>
      <c r="H199" s="8">
        <v>0.04</v>
      </c>
      <c r="I199" s="8">
        <v>6.6</v>
      </c>
      <c r="J199" s="137">
        <v>21.36</v>
      </c>
      <c r="K199" s="88" t="s">
        <v>117</v>
      </c>
    </row>
    <row r="200" spans="1:11" s="55" customFormat="1" ht="15.6" x14ac:dyDescent="0.3">
      <c r="A200" s="61" t="s">
        <v>69</v>
      </c>
      <c r="B200" s="53">
        <v>200</v>
      </c>
      <c r="C200" s="21">
        <v>14.06</v>
      </c>
      <c r="D200" s="21">
        <v>33.71</v>
      </c>
      <c r="E200" s="21">
        <v>18.95</v>
      </c>
      <c r="F200" s="21">
        <v>437.71</v>
      </c>
      <c r="G200" s="21">
        <v>0.43</v>
      </c>
      <c r="H200" s="21">
        <v>0.17</v>
      </c>
      <c r="I200" s="21">
        <v>7.72</v>
      </c>
      <c r="J200" s="141">
        <v>32.79</v>
      </c>
      <c r="K200" s="88" t="s">
        <v>118</v>
      </c>
    </row>
    <row r="201" spans="1:11" s="55" customFormat="1" ht="31.2" x14ac:dyDescent="0.3">
      <c r="A201" s="5" t="s">
        <v>121</v>
      </c>
      <c r="B201" s="24">
        <v>200</v>
      </c>
      <c r="C201" s="8">
        <f>0.8*0.2</f>
        <v>0.16000000000000003</v>
      </c>
      <c r="D201" s="8">
        <f>0.8*0.2</f>
        <v>0.16000000000000003</v>
      </c>
      <c r="E201" s="8">
        <v>27.88</v>
      </c>
      <c r="F201" s="8">
        <f>573*0.2</f>
        <v>114.60000000000001</v>
      </c>
      <c r="G201" s="8">
        <f>0.06*0.2</f>
        <v>1.2E-2</v>
      </c>
      <c r="H201" s="8">
        <f>0.04*0.2</f>
        <v>8.0000000000000002E-3</v>
      </c>
      <c r="I201" s="8">
        <f>4.5*0.2</f>
        <v>0.9</v>
      </c>
      <c r="J201" s="137">
        <v>14.18</v>
      </c>
      <c r="K201" s="88" t="s">
        <v>104</v>
      </c>
    </row>
    <row r="202" spans="1:11" s="55" customFormat="1" ht="15.6" x14ac:dyDescent="0.3">
      <c r="A202" s="25" t="s">
        <v>12</v>
      </c>
      <c r="B202" s="24">
        <v>100</v>
      </c>
      <c r="C202" s="7">
        <v>0.4</v>
      </c>
      <c r="D202" s="7">
        <v>0.4</v>
      </c>
      <c r="E202" s="7">
        <v>9.8000000000000007</v>
      </c>
      <c r="F202" s="7">
        <v>47</v>
      </c>
      <c r="G202" s="8">
        <v>0.03</v>
      </c>
      <c r="H202" s="8">
        <v>0.02</v>
      </c>
      <c r="I202" s="8">
        <v>10</v>
      </c>
      <c r="J202" s="137">
        <v>16</v>
      </c>
      <c r="K202" s="92" t="s">
        <v>87</v>
      </c>
    </row>
    <row r="203" spans="1:11" s="55" customFormat="1" ht="31.2" x14ac:dyDescent="0.3">
      <c r="A203" s="25" t="s">
        <v>138</v>
      </c>
      <c r="B203" s="53">
        <v>20</v>
      </c>
      <c r="C203" s="7">
        <v>1.1200000000000001</v>
      </c>
      <c r="D203" s="7">
        <v>0.22</v>
      </c>
      <c r="E203" s="7">
        <v>9.8800000000000008</v>
      </c>
      <c r="F203" s="7">
        <v>45.98</v>
      </c>
      <c r="G203" s="8">
        <v>0.02</v>
      </c>
      <c r="H203" s="8">
        <v>0</v>
      </c>
      <c r="I203" s="8">
        <v>0</v>
      </c>
      <c r="J203" s="137">
        <v>4.5999999999999996</v>
      </c>
      <c r="K203" s="101" t="s">
        <v>153</v>
      </c>
    </row>
    <row r="204" spans="1:11" s="55" customFormat="1" ht="15.6" x14ac:dyDescent="0.3">
      <c r="A204" s="11" t="s">
        <v>123</v>
      </c>
      <c r="B204" s="53">
        <v>40</v>
      </c>
      <c r="C204" s="13">
        <v>3</v>
      </c>
      <c r="D204" s="13">
        <v>1.1599999999999999</v>
      </c>
      <c r="E204" s="13">
        <v>20.56</v>
      </c>
      <c r="F204" s="13">
        <v>104.8</v>
      </c>
      <c r="G204" s="14">
        <v>0.04</v>
      </c>
      <c r="H204" s="14">
        <v>0.01</v>
      </c>
      <c r="I204" s="14">
        <v>0</v>
      </c>
      <c r="J204" s="140">
        <v>7.6</v>
      </c>
      <c r="K204" s="88" t="s">
        <v>152</v>
      </c>
    </row>
    <row r="205" spans="1:11" s="55" customFormat="1" ht="15.6" x14ac:dyDescent="0.3">
      <c r="A205" s="172" t="s">
        <v>16</v>
      </c>
      <c r="B205" s="57">
        <f>SUM(B198:B204)</f>
        <v>820</v>
      </c>
      <c r="C205" s="17">
        <f t="shared" ref="C205:J205" si="37">SUM(C198:C204)</f>
        <v>20.988</v>
      </c>
      <c r="D205" s="17">
        <f t="shared" si="37"/>
        <v>37.879999999999988</v>
      </c>
      <c r="E205" s="17">
        <f t="shared" si="37"/>
        <v>98.86</v>
      </c>
      <c r="F205" s="17">
        <f t="shared" si="37"/>
        <v>830.68999999999994</v>
      </c>
      <c r="G205" s="17">
        <f t="shared" si="37"/>
        <v>0.6120000000000001</v>
      </c>
      <c r="H205" s="17">
        <f t="shared" si="37"/>
        <v>0.34800000000000009</v>
      </c>
      <c r="I205" s="17">
        <f t="shared" si="37"/>
        <v>25.32</v>
      </c>
      <c r="J205" s="136">
        <f t="shared" si="37"/>
        <v>102.52999999999999</v>
      </c>
      <c r="K205" s="88"/>
    </row>
    <row r="206" spans="1:11" s="55" customFormat="1" ht="15.6" x14ac:dyDescent="0.3">
      <c r="A206" s="56" t="s">
        <v>49</v>
      </c>
      <c r="B206" s="57">
        <f>B205+B196</f>
        <v>1365</v>
      </c>
      <c r="C206" s="17">
        <f>C205+C196</f>
        <v>36.698</v>
      </c>
      <c r="D206" s="17">
        <f>D205+D196</f>
        <v>54.379999999999988</v>
      </c>
      <c r="E206" s="17">
        <f t="shared" ref="E206:J206" si="38">E205+E196</f>
        <v>171.41</v>
      </c>
      <c r="F206" s="17">
        <f t="shared" si="38"/>
        <v>1332.49</v>
      </c>
      <c r="G206" s="17">
        <f t="shared" si="38"/>
        <v>0.88200000000000012</v>
      </c>
      <c r="H206" s="17">
        <f t="shared" si="38"/>
        <v>0.54800000000000004</v>
      </c>
      <c r="I206" s="17">
        <f t="shared" si="38"/>
        <v>26.04</v>
      </c>
      <c r="J206" s="136">
        <f t="shared" si="38"/>
        <v>156.16</v>
      </c>
      <c r="K206" s="88"/>
    </row>
    <row r="207" spans="1:11" s="55" customFormat="1" ht="15.6" customHeight="1" x14ac:dyDescent="0.3">
      <c r="A207" s="59" t="s">
        <v>59</v>
      </c>
      <c r="B207" s="59"/>
      <c r="C207" s="59"/>
      <c r="D207" s="59"/>
      <c r="E207" s="59"/>
      <c r="F207" s="59"/>
      <c r="G207" s="64"/>
      <c r="H207" s="64"/>
      <c r="I207" s="64"/>
      <c r="J207" s="145"/>
      <c r="K207" s="153"/>
    </row>
    <row r="208" spans="1:11" s="58" customFormat="1" ht="22.2" customHeight="1" x14ac:dyDescent="0.3">
      <c r="A208" s="182" t="s">
        <v>30</v>
      </c>
      <c r="B208" s="183"/>
      <c r="C208" s="183"/>
      <c r="D208" s="183"/>
      <c r="E208" s="183"/>
      <c r="F208" s="183"/>
      <c r="G208" s="183"/>
      <c r="H208" s="183"/>
      <c r="I208" s="183"/>
      <c r="J208" s="183"/>
      <c r="K208" s="184"/>
    </row>
    <row r="209" spans="1:11" s="55" customFormat="1" ht="15.6" x14ac:dyDescent="0.3">
      <c r="A209" s="25" t="s">
        <v>15</v>
      </c>
      <c r="B209" s="24">
        <v>60</v>
      </c>
      <c r="C209" s="7">
        <v>0.67</v>
      </c>
      <c r="D209" s="7">
        <v>0.06</v>
      </c>
      <c r="E209" s="7">
        <v>2.1</v>
      </c>
      <c r="F209" s="7">
        <v>12</v>
      </c>
      <c r="G209" s="8">
        <v>0.01</v>
      </c>
      <c r="H209" s="8">
        <v>0.1</v>
      </c>
      <c r="I209" s="8">
        <v>0.1</v>
      </c>
      <c r="J209" s="137">
        <v>6</v>
      </c>
      <c r="K209" s="92"/>
    </row>
    <row r="210" spans="1:11" s="55" customFormat="1" ht="37.799999999999997" customHeight="1" x14ac:dyDescent="0.3">
      <c r="A210" s="61" t="s">
        <v>83</v>
      </c>
      <c r="B210" s="32">
        <v>90</v>
      </c>
      <c r="C210" s="10">
        <v>12.69</v>
      </c>
      <c r="D210" s="10">
        <v>5.0999999999999996</v>
      </c>
      <c r="E210" s="10">
        <v>3.9</v>
      </c>
      <c r="F210" s="10">
        <v>113.76</v>
      </c>
      <c r="G210" s="10">
        <v>0.03</v>
      </c>
      <c r="H210" s="10">
        <v>0.04</v>
      </c>
      <c r="I210" s="10">
        <v>1.1000000000000001</v>
      </c>
      <c r="J210" s="138">
        <v>20.7</v>
      </c>
      <c r="K210" s="101" t="s">
        <v>119</v>
      </c>
    </row>
    <row r="211" spans="1:11" s="55" customFormat="1" ht="26.4" x14ac:dyDescent="0.3">
      <c r="A211" s="25" t="s">
        <v>37</v>
      </c>
      <c r="B211" s="24">
        <v>150</v>
      </c>
      <c r="C211" s="8">
        <v>6.6</v>
      </c>
      <c r="D211" s="8">
        <v>5.73</v>
      </c>
      <c r="E211" s="8">
        <v>37.880000000000003</v>
      </c>
      <c r="F211" s="8">
        <v>229.5</v>
      </c>
      <c r="G211" s="8">
        <v>0</v>
      </c>
      <c r="H211" s="8">
        <v>0.17</v>
      </c>
      <c r="I211" s="8">
        <v>0.02</v>
      </c>
      <c r="J211" s="137">
        <v>16.64</v>
      </c>
      <c r="K211" s="92" t="s">
        <v>91</v>
      </c>
    </row>
    <row r="212" spans="1:11" s="55" customFormat="1" ht="15.6" x14ac:dyDescent="0.3">
      <c r="A212" s="26" t="s">
        <v>17</v>
      </c>
      <c r="B212" s="27">
        <v>200</v>
      </c>
      <c r="C212" s="35">
        <v>7.0000000000000007E-2</v>
      </c>
      <c r="D212" s="35">
        <v>0.02</v>
      </c>
      <c r="E212" s="35">
        <v>15</v>
      </c>
      <c r="F212" s="35">
        <v>60</v>
      </c>
      <c r="G212" s="35">
        <v>0</v>
      </c>
      <c r="H212" s="35">
        <v>0</v>
      </c>
      <c r="I212" s="35">
        <v>0.03</v>
      </c>
      <c r="J212" s="139">
        <v>11.1</v>
      </c>
      <c r="K212" s="86" t="s">
        <v>94</v>
      </c>
    </row>
    <row r="213" spans="1:11" s="55" customFormat="1" ht="15.6" x14ac:dyDescent="0.3">
      <c r="A213" s="11" t="s">
        <v>123</v>
      </c>
      <c r="B213" s="53">
        <v>40</v>
      </c>
      <c r="C213" s="13">
        <v>3</v>
      </c>
      <c r="D213" s="13">
        <v>1.1599999999999999</v>
      </c>
      <c r="E213" s="13">
        <v>20.56</v>
      </c>
      <c r="F213" s="13">
        <v>104.8</v>
      </c>
      <c r="G213" s="14">
        <v>0.04</v>
      </c>
      <c r="H213" s="14">
        <v>0.01</v>
      </c>
      <c r="I213" s="14">
        <v>0</v>
      </c>
      <c r="J213" s="140">
        <v>7.6</v>
      </c>
      <c r="K213" s="88" t="s">
        <v>152</v>
      </c>
    </row>
    <row r="214" spans="1:11" s="55" customFormat="1" ht="15.6" x14ac:dyDescent="0.3">
      <c r="A214" s="172" t="s">
        <v>13</v>
      </c>
      <c r="B214" s="57">
        <f>SUM(B209:B213)</f>
        <v>540</v>
      </c>
      <c r="C214" s="17">
        <f t="shared" ref="C214:J214" si="39">SUM(C209:C213)</f>
        <v>23.03</v>
      </c>
      <c r="D214" s="17">
        <f t="shared" si="39"/>
        <v>12.07</v>
      </c>
      <c r="E214" s="17">
        <f t="shared" si="39"/>
        <v>79.44</v>
      </c>
      <c r="F214" s="17">
        <f t="shared" si="39"/>
        <v>520.05999999999995</v>
      </c>
      <c r="G214" s="17">
        <f t="shared" si="39"/>
        <v>0.08</v>
      </c>
      <c r="H214" s="17">
        <f t="shared" si="39"/>
        <v>0.32000000000000006</v>
      </c>
      <c r="I214" s="17">
        <f t="shared" si="39"/>
        <v>1.2500000000000002</v>
      </c>
      <c r="J214" s="136">
        <f t="shared" si="39"/>
        <v>62.040000000000006</v>
      </c>
      <c r="K214" s="88"/>
    </row>
    <row r="215" spans="1:11" s="58" customFormat="1" ht="22.2" customHeight="1" x14ac:dyDescent="0.3">
      <c r="A215" s="182" t="s">
        <v>14</v>
      </c>
      <c r="B215" s="183"/>
      <c r="C215" s="183"/>
      <c r="D215" s="183"/>
      <c r="E215" s="183"/>
      <c r="F215" s="183"/>
      <c r="G215" s="183"/>
      <c r="H215" s="183"/>
      <c r="I215" s="183"/>
      <c r="J215" s="183"/>
      <c r="K215" s="184"/>
    </row>
    <row r="216" spans="1:11" s="55" customFormat="1" ht="20.25" customHeight="1" x14ac:dyDescent="0.3">
      <c r="A216" s="25" t="s">
        <v>124</v>
      </c>
      <c r="B216" s="24">
        <v>60</v>
      </c>
      <c r="C216" s="7">
        <v>1.02</v>
      </c>
      <c r="D216" s="7">
        <v>3</v>
      </c>
      <c r="E216" s="7">
        <v>5.07</v>
      </c>
      <c r="F216" s="7">
        <v>51.42</v>
      </c>
      <c r="G216" s="8">
        <v>0.01</v>
      </c>
      <c r="H216" s="8">
        <v>0.01</v>
      </c>
      <c r="I216" s="8">
        <v>11.88</v>
      </c>
      <c r="J216" s="137">
        <v>31.3</v>
      </c>
      <c r="K216" s="92"/>
    </row>
    <row r="217" spans="1:11" s="55" customFormat="1" ht="36" customHeight="1" x14ac:dyDescent="0.3">
      <c r="A217" s="61" t="s">
        <v>76</v>
      </c>
      <c r="B217" s="53">
        <v>200</v>
      </c>
      <c r="C217" s="21">
        <f>21.96*0.2</f>
        <v>4.3920000000000003</v>
      </c>
      <c r="D217" s="21">
        <f>21.08*0.2</f>
        <v>4.2160000000000002</v>
      </c>
      <c r="E217" s="21">
        <v>13.23</v>
      </c>
      <c r="F217" s="21">
        <f>593*0.2</f>
        <v>118.60000000000001</v>
      </c>
      <c r="G217" s="21">
        <v>0.18</v>
      </c>
      <c r="H217" s="21">
        <v>0.06</v>
      </c>
      <c r="I217" s="21">
        <v>4.66</v>
      </c>
      <c r="J217" s="141">
        <v>34.14</v>
      </c>
      <c r="K217" s="101" t="s">
        <v>99</v>
      </c>
    </row>
    <row r="218" spans="1:11" s="55" customFormat="1" ht="31.2" x14ac:dyDescent="0.3">
      <c r="A218" s="28" t="s">
        <v>54</v>
      </c>
      <c r="B218" s="52">
        <v>90</v>
      </c>
      <c r="C218" s="34">
        <v>8.7799999999999994</v>
      </c>
      <c r="D218" s="34">
        <v>4.46</v>
      </c>
      <c r="E218" s="34">
        <v>3.42</v>
      </c>
      <c r="F218" s="34">
        <v>94.5</v>
      </c>
      <c r="G218" s="34">
        <v>0.05</v>
      </c>
      <c r="H218" s="34">
        <v>0.05</v>
      </c>
      <c r="I218" s="34">
        <v>3.36</v>
      </c>
      <c r="J218" s="143">
        <v>35.159999999999997</v>
      </c>
      <c r="K218" s="96" t="s">
        <v>96</v>
      </c>
    </row>
    <row r="219" spans="1:11" s="55" customFormat="1" ht="15.6" x14ac:dyDescent="0.3">
      <c r="A219" s="28" t="s">
        <v>68</v>
      </c>
      <c r="B219" s="29">
        <v>153</v>
      </c>
      <c r="C219" s="21">
        <v>3.84</v>
      </c>
      <c r="D219" s="21">
        <v>6.98</v>
      </c>
      <c r="E219" s="21">
        <v>20.48</v>
      </c>
      <c r="F219" s="21">
        <v>157.05000000000001</v>
      </c>
      <c r="G219" s="21">
        <v>0.14000000000000001</v>
      </c>
      <c r="H219" s="21">
        <v>0.11</v>
      </c>
      <c r="I219" s="21">
        <v>18.16</v>
      </c>
      <c r="J219" s="141">
        <v>37.700000000000003</v>
      </c>
      <c r="K219" s="97" t="s">
        <v>97</v>
      </c>
    </row>
    <row r="220" spans="1:11" s="55" customFormat="1" ht="31.2" x14ac:dyDescent="0.3">
      <c r="A220" s="5" t="s">
        <v>121</v>
      </c>
      <c r="B220" s="24">
        <v>200</v>
      </c>
      <c r="C220" s="8">
        <f>0.8*0.2</f>
        <v>0.16000000000000003</v>
      </c>
      <c r="D220" s="8">
        <f>0.8*0.2</f>
        <v>0.16000000000000003</v>
      </c>
      <c r="E220" s="8">
        <v>27.88</v>
      </c>
      <c r="F220" s="8">
        <f>573*0.2</f>
        <v>114.60000000000001</v>
      </c>
      <c r="G220" s="8">
        <f>0.06*0.2</f>
        <v>1.2E-2</v>
      </c>
      <c r="H220" s="8">
        <f>0.04*0.2</f>
        <v>8.0000000000000002E-3</v>
      </c>
      <c r="I220" s="8">
        <f>4.5*0.2</f>
        <v>0.9</v>
      </c>
      <c r="J220" s="137">
        <v>14.18</v>
      </c>
      <c r="K220" s="88" t="s">
        <v>104</v>
      </c>
    </row>
    <row r="221" spans="1:11" s="55" customFormat="1" ht="31.2" x14ac:dyDescent="0.3">
      <c r="A221" s="25" t="s">
        <v>138</v>
      </c>
      <c r="B221" s="53">
        <v>20</v>
      </c>
      <c r="C221" s="7">
        <v>1.1200000000000001</v>
      </c>
      <c r="D221" s="7">
        <v>0.22</v>
      </c>
      <c r="E221" s="7">
        <v>9.8800000000000008</v>
      </c>
      <c r="F221" s="7">
        <v>45.98</v>
      </c>
      <c r="G221" s="8">
        <v>0.02</v>
      </c>
      <c r="H221" s="8"/>
      <c r="I221" s="8">
        <v>0</v>
      </c>
      <c r="J221" s="137">
        <v>4.5999999999999996</v>
      </c>
      <c r="K221" s="101" t="s">
        <v>153</v>
      </c>
    </row>
    <row r="222" spans="1:11" s="55" customFormat="1" ht="15.6" x14ac:dyDescent="0.3">
      <c r="A222" s="11" t="s">
        <v>123</v>
      </c>
      <c r="B222" s="53">
        <v>50</v>
      </c>
      <c r="C222" s="13">
        <v>3.75</v>
      </c>
      <c r="D222" s="13">
        <v>1.45</v>
      </c>
      <c r="E222" s="13">
        <v>25.7</v>
      </c>
      <c r="F222" s="13">
        <v>131</v>
      </c>
      <c r="G222" s="14">
        <v>0.05</v>
      </c>
      <c r="H222" s="14">
        <v>0.01</v>
      </c>
      <c r="I222" s="14">
        <v>0</v>
      </c>
      <c r="J222" s="140">
        <v>9.5</v>
      </c>
      <c r="K222" s="88" t="s">
        <v>152</v>
      </c>
    </row>
    <row r="223" spans="1:11" s="55" customFormat="1" ht="15.6" x14ac:dyDescent="0.3">
      <c r="A223" s="172" t="s">
        <v>16</v>
      </c>
      <c r="B223" s="57">
        <f>SUM(B216:B222)</f>
        <v>773</v>
      </c>
      <c r="C223" s="17">
        <f t="shared" ref="C223:J223" si="40">SUM(C216:C222)</f>
        <v>23.062000000000001</v>
      </c>
      <c r="D223" s="17">
        <f t="shared" si="40"/>
        <v>20.485999999999997</v>
      </c>
      <c r="E223" s="17">
        <f t="shared" si="40"/>
        <v>105.66</v>
      </c>
      <c r="F223" s="17">
        <f t="shared" si="40"/>
        <v>713.15</v>
      </c>
      <c r="G223" s="17">
        <f t="shared" si="40"/>
        <v>0.46200000000000002</v>
      </c>
      <c r="H223" s="17">
        <f t="shared" si="40"/>
        <v>0.248</v>
      </c>
      <c r="I223" s="17">
        <f t="shared" si="40"/>
        <v>38.96</v>
      </c>
      <c r="J223" s="136">
        <f t="shared" si="40"/>
        <v>166.58</v>
      </c>
      <c r="K223" s="88"/>
    </row>
    <row r="224" spans="1:11" s="55" customFormat="1" ht="15.6" x14ac:dyDescent="0.3">
      <c r="A224" s="56" t="s">
        <v>140</v>
      </c>
      <c r="B224" s="57">
        <f>B223+B214</f>
        <v>1313</v>
      </c>
      <c r="C224" s="17">
        <f t="shared" ref="C224:J224" si="41">C223+C214</f>
        <v>46.091999999999999</v>
      </c>
      <c r="D224" s="17">
        <f t="shared" si="41"/>
        <v>32.555999999999997</v>
      </c>
      <c r="E224" s="17">
        <f t="shared" si="41"/>
        <v>185.1</v>
      </c>
      <c r="F224" s="17">
        <f t="shared" si="41"/>
        <v>1233.21</v>
      </c>
      <c r="G224" s="17">
        <f t="shared" si="41"/>
        <v>0.54200000000000004</v>
      </c>
      <c r="H224" s="17">
        <f t="shared" si="41"/>
        <v>0.56800000000000006</v>
      </c>
      <c r="I224" s="17">
        <f t="shared" si="41"/>
        <v>40.21</v>
      </c>
      <c r="J224" s="136">
        <f t="shared" si="41"/>
        <v>228.62</v>
      </c>
      <c r="K224" s="88"/>
    </row>
    <row r="225" spans="1:11" s="55" customFormat="1" ht="15.6" customHeight="1" x14ac:dyDescent="0.3">
      <c r="A225" s="59" t="s">
        <v>142</v>
      </c>
      <c r="B225" s="59"/>
      <c r="C225" s="59"/>
      <c r="D225" s="59"/>
      <c r="E225" s="59"/>
      <c r="F225" s="59"/>
      <c r="G225" s="64"/>
      <c r="H225" s="64"/>
      <c r="I225" s="64"/>
      <c r="J225" s="145"/>
      <c r="K225" s="153"/>
    </row>
    <row r="226" spans="1:11" s="58" customFormat="1" ht="22.2" customHeight="1" x14ac:dyDescent="0.3">
      <c r="A226" s="182" t="s">
        <v>30</v>
      </c>
      <c r="B226" s="183"/>
      <c r="C226" s="183"/>
      <c r="D226" s="183"/>
      <c r="E226" s="183"/>
      <c r="F226" s="183"/>
      <c r="G226" s="183"/>
      <c r="H226" s="183"/>
      <c r="I226" s="183"/>
      <c r="J226" s="183"/>
      <c r="K226" s="184"/>
    </row>
    <row r="227" spans="1:11" s="55" customFormat="1" ht="15.6" x14ac:dyDescent="0.3">
      <c r="A227" s="25" t="s">
        <v>15</v>
      </c>
      <c r="B227" s="24">
        <v>60</v>
      </c>
      <c r="C227" s="7">
        <v>0.67</v>
      </c>
      <c r="D227" s="7">
        <v>0.06</v>
      </c>
      <c r="E227" s="7">
        <v>2.1</v>
      </c>
      <c r="F227" s="7">
        <v>12</v>
      </c>
      <c r="G227" s="8">
        <v>0.01</v>
      </c>
      <c r="H227" s="8">
        <v>0.1</v>
      </c>
      <c r="I227" s="8">
        <v>0.1</v>
      </c>
      <c r="J227" s="137">
        <v>6</v>
      </c>
      <c r="K227" s="92"/>
    </row>
    <row r="228" spans="1:11" s="55" customFormat="1" ht="15.6" x14ac:dyDescent="0.3">
      <c r="A228" s="61" t="s">
        <v>129</v>
      </c>
      <c r="B228" s="53">
        <v>90</v>
      </c>
      <c r="C228" s="21">
        <v>9.58</v>
      </c>
      <c r="D228" s="21">
        <v>25.37</v>
      </c>
      <c r="E228" s="21">
        <v>2.6</v>
      </c>
      <c r="F228" s="21">
        <v>278.10000000000002</v>
      </c>
      <c r="G228" s="21">
        <v>0.25</v>
      </c>
      <c r="H228" s="21">
        <v>0.08</v>
      </c>
      <c r="I228" s="21">
        <v>0.83</v>
      </c>
      <c r="J228" s="141">
        <v>18</v>
      </c>
      <c r="K228" s="88" t="s">
        <v>105</v>
      </c>
    </row>
    <row r="229" spans="1:11" s="55" customFormat="1" ht="31.2" x14ac:dyDescent="0.3">
      <c r="A229" s="61" t="s">
        <v>81</v>
      </c>
      <c r="B229" s="53">
        <v>150</v>
      </c>
      <c r="C229" s="37">
        <f>19.06*0.15</f>
        <v>2.8589999999999995</v>
      </c>
      <c r="D229" s="37">
        <v>4.32</v>
      </c>
      <c r="E229" s="37">
        <v>23.01</v>
      </c>
      <c r="F229" s="37">
        <f>949*0.15</f>
        <v>142.35</v>
      </c>
      <c r="G229" s="37">
        <v>0.15</v>
      </c>
      <c r="H229" s="37">
        <v>0.09</v>
      </c>
      <c r="I229" s="37">
        <v>21</v>
      </c>
      <c r="J229" s="147">
        <v>14.64</v>
      </c>
      <c r="K229" s="101" t="s">
        <v>103</v>
      </c>
    </row>
    <row r="230" spans="1:11" s="55" customFormat="1" ht="15.6" x14ac:dyDescent="0.3">
      <c r="A230" s="26" t="s">
        <v>17</v>
      </c>
      <c r="B230" s="27">
        <v>200</v>
      </c>
      <c r="C230" s="35">
        <v>7.0000000000000007E-2</v>
      </c>
      <c r="D230" s="35">
        <v>0.02</v>
      </c>
      <c r="E230" s="35">
        <v>15</v>
      </c>
      <c r="F230" s="35">
        <v>60</v>
      </c>
      <c r="G230" s="35">
        <v>0</v>
      </c>
      <c r="H230" s="35">
        <v>0</v>
      </c>
      <c r="I230" s="35">
        <v>0.03</v>
      </c>
      <c r="J230" s="139">
        <v>11.1</v>
      </c>
      <c r="K230" s="86" t="s">
        <v>94</v>
      </c>
    </row>
    <row r="231" spans="1:11" s="55" customFormat="1" ht="15.6" x14ac:dyDescent="0.3">
      <c r="A231" s="11" t="s">
        <v>123</v>
      </c>
      <c r="B231" s="53">
        <v>40</v>
      </c>
      <c r="C231" s="13">
        <v>3</v>
      </c>
      <c r="D231" s="13">
        <v>1.1599999999999999</v>
      </c>
      <c r="E231" s="13">
        <v>20.56</v>
      </c>
      <c r="F231" s="13">
        <v>104.8</v>
      </c>
      <c r="G231" s="14">
        <v>0.04</v>
      </c>
      <c r="H231" s="14">
        <v>0.01</v>
      </c>
      <c r="I231" s="14">
        <v>0</v>
      </c>
      <c r="J231" s="140">
        <v>7.6</v>
      </c>
      <c r="K231" s="88" t="s">
        <v>152</v>
      </c>
    </row>
    <row r="232" spans="1:11" s="55" customFormat="1" ht="15.6" x14ac:dyDescent="0.3">
      <c r="A232" s="172" t="s">
        <v>13</v>
      </c>
      <c r="B232" s="57">
        <f>SUM(B227:B231)</f>
        <v>540</v>
      </c>
      <c r="C232" s="17">
        <f t="shared" ref="C232:J232" si="42">SUM(C227:C231)</f>
        <v>16.179000000000002</v>
      </c>
      <c r="D232" s="17">
        <f t="shared" si="42"/>
        <v>30.93</v>
      </c>
      <c r="E232" s="17">
        <f t="shared" si="42"/>
        <v>63.269999999999996</v>
      </c>
      <c r="F232" s="17">
        <f t="shared" si="42"/>
        <v>597.25</v>
      </c>
      <c r="G232" s="17">
        <f t="shared" si="42"/>
        <v>0.45</v>
      </c>
      <c r="H232" s="17">
        <f t="shared" si="42"/>
        <v>0.28000000000000003</v>
      </c>
      <c r="I232" s="17">
        <f t="shared" si="42"/>
        <v>21.96</v>
      </c>
      <c r="J232" s="136">
        <f t="shared" si="42"/>
        <v>57.34</v>
      </c>
      <c r="K232" s="103"/>
    </row>
    <row r="233" spans="1:11" s="58" customFormat="1" ht="22.2" customHeight="1" x14ac:dyDescent="0.3">
      <c r="A233" s="182" t="s">
        <v>14</v>
      </c>
      <c r="B233" s="183"/>
      <c r="C233" s="183"/>
      <c r="D233" s="183"/>
      <c r="E233" s="183"/>
      <c r="F233" s="183"/>
      <c r="G233" s="183"/>
      <c r="H233" s="183"/>
      <c r="I233" s="183"/>
      <c r="J233" s="183"/>
      <c r="K233" s="184"/>
    </row>
    <row r="234" spans="1:11" s="55" customFormat="1" ht="15.6" x14ac:dyDescent="0.3">
      <c r="A234" s="25" t="s">
        <v>15</v>
      </c>
      <c r="B234" s="24">
        <v>60</v>
      </c>
      <c r="C234" s="7">
        <v>0.67</v>
      </c>
      <c r="D234" s="7">
        <v>0.06</v>
      </c>
      <c r="E234" s="7">
        <v>2.1</v>
      </c>
      <c r="F234" s="7">
        <v>12</v>
      </c>
      <c r="G234" s="8">
        <v>0.01</v>
      </c>
      <c r="H234" s="8">
        <v>0.1</v>
      </c>
      <c r="I234" s="8">
        <v>0.1</v>
      </c>
      <c r="J234" s="137">
        <v>6</v>
      </c>
      <c r="K234" s="88"/>
    </row>
    <row r="235" spans="1:11" s="55" customFormat="1" ht="15.6" x14ac:dyDescent="0.3">
      <c r="A235" s="62" t="s">
        <v>38</v>
      </c>
      <c r="B235" s="32">
        <v>200</v>
      </c>
      <c r="C235" s="34">
        <v>1.61</v>
      </c>
      <c r="D235" s="34">
        <v>4.07</v>
      </c>
      <c r="E235" s="34">
        <v>9.58</v>
      </c>
      <c r="F235" s="34">
        <v>85.8</v>
      </c>
      <c r="G235" s="34">
        <v>7.0000000000000007E-2</v>
      </c>
      <c r="H235" s="34">
        <v>0.05</v>
      </c>
      <c r="I235" s="34">
        <v>6.7</v>
      </c>
      <c r="J235" s="143">
        <v>23.32</v>
      </c>
      <c r="K235" s="99" t="s">
        <v>106</v>
      </c>
    </row>
    <row r="236" spans="1:11" s="55" customFormat="1" ht="31.2" x14ac:dyDescent="0.3">
      <c r="A236" s="61" t="s">
        <v>77</v>
      </c>
      <c r="B236" s="53">
        <v>90</v>
      </c>
      <c r="C236" s="8">
        <v>11.2</v>
      </c>
      <c r="D236" s="8">
        <v>16.7</v>
      </c>
      <c r="E236" s="8">
        <v>6.6</v>
      </c>
      <c r="F236" s="8">
        <v>222.5</v>
      </c>
      <c r="G236" s="8">
        <v>0.03</v>
      </c>
      <c r="H236" s="8">
        <v>0.09</v>
      </c>
      <c r="I236" s="8">
        <v>0.8</v>
      </c>
      <c r="J236" s="137">
        <v>39.6</v>
      </c>
      <c r="K236" s="101" t="s">
        <v>154</v>
      </c>
    </row>
    <row r="237" spans="1:11" s="55" customFormat="1" ht="15.6" x14ac:dyDescent="0.3">
      <c r="A237" s="62" t="s">
        <v>36</v>
      </c>
      <c r="B237" s="32">
        <v>150</v>
      </c>
      <c r="C237" s="33">
        <f>42.1*0.15</f>
        <v>6.3150000000000004</v>
      </c>
      <c r="D237" s="33">
        <f>30.03*0.15</f>
        <v>4.5045000000000002</v>
      </c>
      <c r="E237" s="33">
        <v>38.85</v>
      </c>
      <c r="F237" s="33">
        <f>1475*0.15</f>
        <v>221.25</v>
      </c>
      <c r="G237" s="33">
        <f>0.82*0.15</f>
        <v>0.12299999999999998</v>
      </c>
      <c r="H237" s="33">
        <v>0.05</v>
      </c>
      <c r="I237" s="33">
        <v>0</v>
      </c>
      <c r="J237" s="146">
        <v>24.05</v>
      </c>
      <c r="K237" s="99" t="s">
        <v>91</v>
      </c>
    </row>
    <row r="238" spans="1:11" s="55" customFormat="1" ht="46.8" x14ac:dyDescent="0.3">
      <c r="A238" s="25" t="s">
        <v>133</v>
      </c>
      <c r="B238" s="24">
        <v>200</v>
      </c>
      <c r="C238" s="8">
        <v>0.31</v>
      </c>
      <c r="D238" s="8">
        <v>0</v>
      </c>
      <c r="E238" s="8">
        <v>39.4</v>
      </c>
      <c r="F238" s="8">
        <v>160</v>
      </c>
      <c r="G238" s="8">
        <v>0.01</v>
      </c>
      <c r="H238" s="163">
        <v>0.02</v>
      </c>
      <c r="I238" s="8">
        <v>2.4</v>
      </c>
      <c r="J238" s="137">
        <v>22.46</v>
      </c>
      <c r="K238" s="101" t="s">
        <v>134</v>
      </c>
    </row>
    <row r="239" spans="1:11" s="55" customFormat="1" ht="31.2" x14ac:dyDescent="0.3">
      <c r="A239" s="25" t="s">
        <v>138</v>
      </c>
      <c r="B239" s="53">
        <v>20</v>
      </c>
      <c r="C239" s="7">
        <v>1.1200000000000001</v>
      </c>
      <c r="D239" s="7">
        <v>0.22</v>
      </c>
      <c r="E239" s="7">
        <v>9.8800000000000008</v>
      </c>
      <c r="F239" s="7">
        <v>45.98</v>
      </c>
      <c r="G239" s="8">
        <v>0.02</v>
      </c>
      <c r="H239" s="8">
        <v>0</v>
      </c>
      <c r="I239" s="8">
        <v>0</v>
      </c>
      <c r="J239" s="137">
        <v>4.5999999999999996</v>
      </c>
      <c r="K239" s="101" t="s">
        <v>153</v>
      </c>
    </row>
    <row r="240" spans="1:11" s="55" customFormat="1" ht="15.6" x14ac:dyDescent="0.3">
      <c r="A240" s="11" t="s">
        <v>123</v>
      </c>
      <c r="B240" s="53">
        <v>40</v>
      </c>
      <c r="C240" s="13">
        <v>3</v>
      </c>
      <c r="D240" s="13">
        <v>1.1599999999999999</v>
      </c>
      <c r="E240" s="13">
        <v>20.56</v>
      </c>
      <c r="F240" s="13">
        <v>104.8</v>
      </c>
      <c r="G240" s="14">
        <v>0.04</v>
      </c>
      <c r="H240" s="14">
        <v>0.01</v>
      </c>
      <c r="I240" s="14">
        <v>0</v>
      </c>
      <c r="J240" s="140">
        <v>7.6</v>
      </c>
      <c r="K240" s="88" t="s">
        <v>152</v>
      </c>
    </row>
    <row r="241" spans="1:11" s="55" customFormat="1" ht="15.6" x14ac:dyDescent="0.3">
      <c r="A241" s="172" t="s">
        <v>16</v>
      </c>
      <c r="B241" s="57">
        <f>SUM(B234:B240)</f>
        <v>760</v>
      </c>
      <c r="C241" s="17">
        <f>SUM(C234:C240)</f>
        <v>24.225000000000001</v>
      </c>
      <c r="D241" s="17">
        <f t="shared" ref="D241:H241" si="43">SUM(D234:D240)</f>
        <v>26.714499999999997</v>
      </c>
      <c r="E241" s="17">
        <f t="shared" si="43"/>
        <v>126.97</v>
      </c>
      <c r="F241" s="17">
        <f t="shared" si="43"/>
        <v>852.32999999999993</v>
      </c>
      <c r="G241" s="17">
        <f t="shared" si="43"/>
        <v>0.30299999999999999</v>
      </c>
      <c r="H241" s="17">
        <f t="shared" si="43"/>
        <v>0.32000000000000006</v>
      </c>
      <c r="I241" s="17">
        <f>SUM(I234:I240)</f>
        <v>10</v>
      </c>
      <c r="J241" s="136">
        <f t="shared" ref="J241" si="44">SUM(J234:J240)</f>
        <v>127.63</v>
      </c>
      <c r="K241" s="103"/>
    </row>
    <row r="242" spans="1:11" s="55" customFormat="1" ht="15.6" x14ac:dyDescent="0.3">
      <c r="A242" s="56" t="s">
        <v>141</v>
      </c>
      <c r="B242" s="57">
        <f>B241+B232</f>
        <v>1300</v>
      </c>
      <c r="C242" s="17">
        <f>C241+C232</f>
        <v>40.404000000000003</v>
      </c>
      <c r="D242" s="17">
        <f t="shared" ref="D242:J242" si="45">D241+D232</f>
        <v>57.644499999999994</v>
      </c>
      <c r="E242" s="17">
        <f t="shared" si="45"/>
        <v>190.24</v>
      </c>
      <c r="F242" s="17">
        <f t="shared" si="45"/>
        <v>1449.58</v>
      </c>
      <c r="G242" s="17">
        <f t="shared" si="45"/>
        <v>0.753</v>
      </c>
      <c r="H242" s="17">
        <f t="shared" si="45"/>
        <v>0.60000000000000009</v>
      </c>
      <c r="I242" s="17">
        <f t="shared" si="45"/>
        <v>31.96</v>
      </c>
      <c r="J242" s="136">
        <f t="shared" si="45"/>
        <v>184.97</v>
      </c>
      <c r="K242" s="84"/>
    </row>
    <row r="243" spans="1:11" s="55" customFormat="1" ht="33.6" customHeight="1" x14ac:dyDescent="0.3">
      <c r="A243" s="56" t="s">
        <v>19</v>
      </c>
      <c r="B243" s="57">
        <f t="shared" ref="B243:J243" si="46">SUM(B143,B160,B178,B196,B214,B232)/6</f>
        <v>529.16666666666663</v>
      </c>
      <c r="C243" s="17">
        <f t="shared" si="46"/>
        <v>18.128166666666669</v>
      </c>
      <c r="D243" s="17">
        <f t="shared" si="46"/>
        <v>18.245000000000001</v>
      </c>
      <c r="E243" s="17">
        <f t="shared" si="46"/>
        <v>81.958333333333329</v>
      </c>
      <c r="F243" s="17">
        <f t="shared" si="46"/>
        <v>565.79333333333329</v>
      </c>
      <c r="G243" s="17">
        <f t="shared" si="46"/>
        <v>0.24166666666666667</v>
      </c>
      <c r="H243" s="17">
        <f t="shared" si="46"/>
        <v>0.25166666666666671</v>
      </c>
      <c r="I243" s="17">
        <f t="shared" si="46"/>
        <v>6.737166666666667</v>
      </c>
      <c r="J243" s="17">
        <f t="shared" si="46"/>
        <v>113.88333333333334</v>
      </c>
      <c r="K243" s="153"/>
    </row>
    <row r="244" spans="1:11" s="55" customFormat="1" ht="15.6" customHeight="1" x14ac:dyDescent="0.3">
      <c r="A244" s="56" t="s">
        <v>20</v>
      </c>
      <c r="B244" s="57">
        <f>SUM(B152,B169,B223,B205,B187,B241)/6</f>
        <v>782.16666666666663</v>
      </c>
      <c r="C244" s="17">
        <f>SUM(C152,C169,C223,C205,C187,C241)/6</f>
        <v>23.024333333333335</v>
      </c>
      <c r="D244" s="17">
        <f t="shared" ref="D244:J244" si="47">SUM(D152,D169,D223,D205,D187,D241)/6</f>
        <v>26.720833333333328</v>
      </c>
      <c r="E244" s="17">
        <f t="shared" si="47"/>
        <v>110.85533333333335</v>
      </c>
      <c r="F244" s="17">
        <f t="shared" si="47"/>
        <v>785.55333333333328</v>
      </c>
      <c r="G244" s="17">
        <f t="shared" si="47"/>
        <v>0.40766666666666662</v>
      </c>
      <c r="H244" s="17">
        <f t="shared" si="47"/>
        <v>0.27666666666666673</v>
      </c>
      <c r="I244" s="17">
        <f t="shared" si="47"/>
        <v>19.63</v>
      </c>
      <c r="J244" s="17">
        <f t="shared" si="47"/>
        <v>138.17999999999998</v>
      </c>
      <c r="K244" s="153"/>
    </row>
    <row r="245" spans="1:11" s="60" customFormat="1" ht="15.6" x14ac:dyDescent="0.3">
      <c r="A245" s="30"/>
      <c r="B245" s="31"/>
      <c r="C245" s="17"/>
      <c r="D245" s="17"/>
      <c r="E245" s="17"/>
      <c r="F245" s="17"/>
      <c r="G245" s="17"/>
      <c r="H245" s="17"/>
      <c r="I245" s="17"/>
      <c r="J245" s="136"/>
      <c r="K245" s="112"/>
    </row>
    <row r="246" spans="1:11" s="58" customFormat="1" ht="15.6" x14ac:dyDescent="0.3">
      <c r="A246" s="67"/>
      <c r="B246" s="68"/>
      <c r="C246" s="65"/>
      <c r="D246" s="65"/>
      <c r="E246" s="65"/>
      <c r="F246" s="65"/>
      <c r="G246" s="65"/>
      <c r="H246" s="65"/>
      <c r="I246" s="65"/>
      <c r="J246" s="148"/>
      <c r="K246" s="112"/>
    </row>
    <row r="247" spans="1:11" s="58" customFormat="1" ht="16.2" x14ac:dyDescent="0.3">
      <c r="A247" s="123" t="s">
        <v>22</v>
      </c>
      <c r="B247" s="156"/>
      <c r="C247" s="175">
        <f>C32+C49+C68+C85+C103+C121+C143+C160+C178+C196+C214+C232</f>
        <v>220.98200000000003</v>
      </c>
      <c r="D247" s="175">
        <f>D32+D49+D68+D85+D103+D121+D143+D160+D178+D196+D214+D232</f>
        <v>229.51849999999999</v>
      </c>
      <c r="E247" s="175">
        <f>E32+E49+E68+E85+E103+E121+E143+E160+E178+E196+E214+E232</f>
        <v>987.27800000000002</v>
      </c>
      <c r="F247" s="175">
        <f t="shared" ref="F247:J247" si="48">F32+F49+F68+F85+F103+F121+F143+F160+F178+F196+F214+F232</f>
        <v>6932.57</v>
      </c>
      <c r="G247" s="175">
        <f t="shared" si="48"/>
        <v>3.004</v>
      </c>
      <c r="H247" s="175">
        <f t="shared" si="48"/>
        <v>3.1630000000000003</v>
      </c>
      <c r="I247" s="175">
        <f t="shared" si="48"/>
        <v>79.850999999999999</v>
      </c>
      <c r="J247" s="175">
        <f t="shared" si="48"/>
        <v>1585.97</v>
      </c>
      <c r="K247" s="154"/>
    </row>
    <row r="248" spans="1:11" s="3" customFormat="1" ht="34.200000000000003" customHeight="1" x14ac:dyDescent="0.3">
      <c r="A248" s="121" t="s">
        <v>23</v>
      </c>
      <c r="B248" s="156"/>
      <c r="C248" s="175">
        <f>C247/12</f>
        <v>18.415166666666668</v>
      </c>
      <c r="D248" s="175">
        <f t="shared" ref="D248:J248" si="49">D247/12</f>
        <v>19.126541666666665</v>
      </c>
      <c r="E248" s="175">
        <f t="shared" si="49"/>
        <v>82.273166666666668</v>
      </c>
      <c r="F248" s="175">
        <f t="shared" si="49"/>
        <v>577.71416666666664</v>
      </c>
      <c r="G248" s="175">
        <f t="shared" si="49"/>
        <v>0.25033333333333335</v>
      </c>
      <c r="H248" s="175">
        <f t="shared" si="49"/>
        <v>0.26358333333333334</v>
      </c>
      <c r="I248" s="175">
        <f t="shared" si="49"/>
        <v>6.6542500000000002</v>
      </c>
      <c r="J248" s="175">
        <f t="shared" si="49"/>
        <v>132.16416666666666</v>
      </c>
      <c r="K248" s="154"/>
    </row>
    <row r="249" spans="1:11" s="3" customFormat="1" ht="31.2" customHeight="1" thickBot="1" x14ac:dyDescent="0.35">
      <c r="A249" s="120" t="s">
        <v>41</v>
      </c>
      <c r="B249" s="157"/>
      <c r="C249" s="69">
        <f>C248/C256</f>
        <v>0.23915800865800868</v>
      </c>
      <c r="D249" s="69">
        <f t="shared" ref="D249:J249" si="50">D248/D256</f>
        <v>0.24210812236286916</v>
      </c>
      <c r="E249" s="69">
        <f t="shared" si="50"/>
        <v>0.24559154228855723</v>
      </c>
      <c r="F249" s="69">
        <f t="shared" si="50"/>
        <v>0.24583581560283688</v>
      </c>
      <c r="G249" s="69">
        <f t="shared" si="50"/>
        <v>0.20861111111111114</v>
      </c>
      <c r="H249" s="69">
        <f t="shared" si="50"/>
        <v>0.18827380952380954</v>
      </c>
      <c r="I249" s="69">
        <f t="shared" si="50"/>
        <v>0.11090416666666666</v>
      </c>
      <c r="J249" s="135">
        <f t="shared" si="50"/>
        <v>0.12014924242424242</v>
      </c>
      <c r="K249" s="67"/>
    </row>
    <row r="250" spans="1:11" s="1" customFormat="1" ht="16.2" x14ac:dyDescent="0.3">
      <c r="A250" s="119" t="s">
        <v>24</v>
      </c>
      <c r="B250" s="158"/>
      <c r="C250" s="176">
        <f>C41+C59+C77+C94+C112+C130+C152+C169+C187+C205+C223+C241</f>
        <v>286.14500000000004</v>
      </c>
      <c r="D250" s="176">
        <f>D41+D59+D77+D94+D112+D130+D152+D169+D187+D205+D223+D241</f>
        <v>327.34099999999989</v>
      </c>
      <c r="E250" s="176">
        <f t="shared" ref="E250:J250" si="51">E41+E59+E77+E94+E112+E130+E152+E169+E187+E205+E223+E241</f>
        <v>1314.4720000000002</v>
      </c>
      <c r="F250" s="176">
        <f t="shared" si="51"/>
        <v>9462.6999999999989</v>
      </c>
      <c r="G250" s="176">
        <f t="shared" si="51"/>
        <v>4.9940000000000007</v>
      </c>
      <c r="H250" s="176">
        <f t="shared" si="51"/>
        <v>3.8640000000000017</v>
      </c>
      <c r="I250" s="176">
        <f t="shared" si="51"/>
        <v>248.27999999999997</v>
      </c>
      <c r="J250" s="176">
        <f t="shared" si="51"/>
        <v>1521.0799999999995</v>
      </c>
      <c r="K250" s="154"/>
    </row>
    <row r="251" spans="1:11" s="3" customFormat="1" ht="33.6" customHeight="1" x14ac:dyDescent="0.3">
      <c r="A251" s="121" t="s">
        <v>25</v>
      </c>
      <c r="B251" s="156"/>
      <c r="C251" s="175">
        <f>C250/12</f>
        <v>23.845416666666669</v>
      </c>
      <c r="D251" s="175">
        <f t="shared" ref="D251:J251" si="52">D250/12</f>
        <v>27.278416666666658</v>
      </c>
      <c r="E251" s="175">
        <f t="shared" si="52"/>
        <v>109.53933333333335</v>
      </c>
      <c r="F251" s="175">
        <f t="shared" si="52"/>
        <v>788.55833333333328</v>
      </c>
      <c r="G251" s="175">
        <f t="shared" si="52"/>
        <v>0.41616666666666674</v>
      </c>
      <c r="H251" s="175">
        <f t="shared" si="52"/>
        <v>0.32200000000000012</v>
      </c>
      <c r="I251" s="175">
        <f t="shared" si="52"/>
        <v>20.689999999999998</v>
      </c>
      <c r="J251" s="175">
        <f t="shared" si="52"/>
        <v>126.75666666666662</v>
      </c>
      <c r="K251" s="154"/>
    </row>
    <row r="252" spans="1:11" s="3" customFormat="1" ht="36" customHeight="1" thickBot="1" x14ac:dyDescent="0.35">
      <c r="A252" s="120" t="s">
        <v>41</v>
      </c>
      <c r="B252" s="159"/>
      <c r="C252" s="69">
        <f>C251/C256</f>
        <v>0.30968073593073597</v>
      </c>
      <c r="D252" s="69">
        <f t="shared" ref="D252:J252" si="53">D251/D256</f>
        <v>0.3452964135021096</v>
      </c>
      <c r="E252" s="69">
        <f t="shared" si="53"/>
        <v>0.32698308457711445</v>
      </c>
      <c r="F252" s="69">
        <f t="shared" si="53"/>
        <v>0.33555673758865245</v>
      </c>
      <c r="G252" s="69">
        <f t="shared" si="53"/>
        <v>0.34680555555555564</v>
      </c>
      <c r="H252" s="69">
        <f t="shared" si="53"/>
        <v>0.23000000000000009</v>
      </c>
      <c r="I252" s="69">
        <f t="shared" si="53"/>
        <v>0.34483333333333327</v>
      </c>
      <c r="J252" s="135">
        <f t="shared" si="53"/>
        <v>0.11523333333333328</v>
      </c>
      <c r="K252" s="67"/>
    </row>
    <row r="253" spans="1:11" s="1" customFormat="1" ht="16.2" x14ac:dyDescent="0.3">
      <c r="A253" s="118" t="s">
        <v>143</v>
      </c>
      <c r="B253" s="118"/>
      <c r="C253" s="177">
        <f t="shared" ref="C253:H253" si="54">C250+C247</f>
        <v>507.12700000000007</v>
      </c>
      <c r="D253" s="177">
        <f t="shared" si="54"/>
        <v>556.85949999999991</v>
      </c>
      <c r="E253" s="177">
        <f t="shared" si="54"/>
        <v>2301.75</v>
      </c>
      <c r="F253" s="177">
        <f t="shared" si="54"/>
        <v>16395.269999999997</v>
      </c>
      <c r="G253" s="177">
        <f t="shared" si="54"/>
        <v>7.9980000000000011</v>
      </c>
      <c r="H253" s="177">
        <f t="shared" si="54"/>
        <v>7.0270000000000019</v>
      </c>
      <c r="I253" s="177">
        <f t="shared" ref="I253:J253" si="55">I250+I247</f>
        <v>328.13099999999997</v>
      </c>
      <c r="J253" s="178">
        <f t="shared" si="55"/>
        <v>3107.0499999999993</v>
      </c>
      <c r="K253" s="154"/>
    </row>
    <row r="254" spans="1:11" s="3" customFormat="1" ht="16.2" x14ac:dyDescent="0.3">
      <c r="A254" s="122" t="s">
        <v>26</v>
      </c>
      <c r="B254" s="122"/>
      <c r="C254" s="179">
        <f>C253/12</f>
        <v>42.260583333333336</v>
      </c>
      <c r="D254" s="179">
        <f t="shared" ref="D254:I254" si="56">D253/12</f>
        <v>46.404958333333326</v>
      </c>
      <c r="E254" s="179">
        <f t="shared" si="56"/>
        <v>191.8125</v>
      </c>
      <c r="F254" s="179">
        <f t="shared" si="56"/>
        <v>1366.2724999999998</v>
      </c>
      <c r="G254" s="179">
        <f t="shared" si="56"/>
        <v>0.66650000000000009</v>
      </c>
      <c r="H254" s="179">
        <f t="shared" si="56"/>
        <v>0.58558333333333346</v>
      </c>
      <c r="I254" s="179">
        <f t="shared" si="56"/>
        <v>27.344249999999999</v>
      </c>
      <c r="J254" s="179">
        <f>J253/12</f>
        <v>258.92083333333329</v>
      </c>
      <c r="K254" s="154"/>
    </row>
    <row r="255" spans="1:11" s="3" customFormat="1" ht="46.8" customHeight="1" thickBot="1" x14ac:dyDescent="0.35">
      <c r="A255" s="116" t="s">
        <v>41</v>
      </c>
      <c r="B255" s="117"/>
      <c r="C255" s="70">
        <f t="shared" ref="C255:H255" si="57">C254/C256</f>
        <v>0.5488387445887446</v>
      </c>
      <c r="D255" s="70">
        <f t="shared" si="57"/>
        <v>0.58740453586497876</v>
      </c>
      <c r="E255" s="70">
        <f t="shared" si="57"/>
        <v>0.57257462686567162</v>
      </c>
      <c r="F255" s="70">
        <f t="shared" si="57"/>
        <v>0.5813925531914893</v>
      </c>
      <c r="G255" s="70">
        <f t="shared" si="57"/>
        <v>0.55541666666666678</v>
      </c>
      <c r="H255" s="70">
        <f t="shared" si="57"/>
        <v>0.41827380952380966</v>
      </c>
      <c r="I255" s="70">
        <f t="shared" ref="I255:J255" si="58">I254/I256</f>
        <v>0.45573749999999996</v>
      </c>
      <c r="J255" s="149">
        <f t="shared" si="58"/>
        <v>0.23538257575757571</v>
      </c>
      <c r="K255" s="67"/>
    </row>
    <row r="256" spans="1:11" s="1" customFormat="1" ht="66.599999999999994" customHeight="1" thickBot="1" x14ac:dyDescent="0.35">
      <c r="A256" s="115" t="s">
        <v>27</v>
      </c>
      <c r="B256" s="160"/>
      <c r="C256" s="71">
        <v>77</v>
      </c>
      <c r="D256" s="71">
        <v>79</v>
      </c>
      <c r="E256" s="71">
        <v>335</v>
      </c>
      <c r="F256" s="71">
        <v>2350</v>
      </c>
      <c r="G256" s="71">
        <v>1.2</v>
      </c>
      <c r="H256" s="71">
        <v>1.4</v>
      </c>
      <c r="I256" s="71">
        <v>60</v>
      </c>
      <c r="J256" s="150">
        <v>1100</v>
      </c>
      <c r="K256" s="155"/>
    </row>
    <row r="257" spans="1:11" s="3" customFormat="1" ht="15.6" x14ac:dyDescent="0.3">
      <c r="A257" s="129" t="s">
        <v>28</v>
      </c>
      <c r="B257" s="130"/>
      <c r="C257" s="72"/>
      <c r="D257" s="72"/>
      <c r="E257" s="73" t="s">
        <v>29</v>
      </c>
      <c r="F257" s="39"/>
      <c r="G257" s="39"/>
      <c r="H257" s="39"/>
      <c r="I257" s="39"/>
      <c r="J257" s="39"/>
      <c r="K257" s="113"/>
    </row>
    <row r="258" spans="1:11" s="3" customFormat="1" ht="15.6" x14ac:dyDescent="0.3">
      <c r="A258" s="131"/>
      <c r="B258" s="132"/>
      <c r="C258" s="74" t="s">
        <v>30</v>
      </c>
      <c r="D258" s="74">
        <f>F248/F256</f>
        <v>0.24583581560283688</v>
      </c>
      <c r="E258" s="74" t="s">
        <v>31</v>
      </c>
      <c r="F258" s="39"/>
      <c r="G258" s="39"/>
      <c r="H258" s="39"/>
      <c r="I258" s="39"/>
      <c r="J258" s="39"/>
      <c r="K258" s="113"/>
    </row>
    <row r="259" spans="1:11" s="38" customFormat="1" ht="49.2" customHeight="1" x14ac:dyDescent="0.3">
      <c r="A259" s="133"/>
      <c r="B259" s="134"/>
      <c r="C259" s="75" t="s">
        <v>14</v>
      </c>
      <c r="D259" s="75">
        <f>F251/F256</f>
        <v>0.33555673758865245</v>
      </c>
      <c r="E259" s="75" t="s">
        <v>32</v>
      </c>
      <c r="F259" s="39"/>
      <c r="G259" s="39"/>
      <c r="H259" s="39"/>
      <c r="I259" s="39"/>
      <c r="J259" s="39"/>
      <c r="K259" s="113"/>
    </row>
    <row r="261" spans="1:11" s="76" customFormat="1" ht="72.599999999999994" customHeight="1" x14ac:dyDescent="0.3">
      <c r="A261" s="185" t="s">
        <v>42</v>
      </c>
      <c r="B261" s="185"/>
      <c r="C261" s="185"/>
      <c r="D261" s="185"/>
      <c r="E261" s="185"/>
      <c r="F261" s="185"/>
      <c r="G261" s="185"/>
      <c r="H261" s="185"/>
      <c r="I261" s="185"/>
      <c r="J261" s="185"/>
      <c r="K261" s="185"/>
    </row>
    <row r="262" spans="1:11" s="76" customFormat="1" ht="45.6" customHeight="1" x14ac:dyDescent="0.3">
      <c r="A262" s="185" t="s">
        <v>120</v>
      </c>
      <c r="B262" s="185"/>
      <c r="C262" s="185"/>
      <c r="D262" s="185"/>
      <c r="E262" s="185"/>
      <c r="F262" s="185"/>
      <c r="G262" s="185"/>
      <c r="H262" s="185"/>
      <c r="I262" s="185"/>
      <c r="J262" s="185"/>
      <c r="K262" s="168"/>
    </row>
    <row r="263" spans="1:11" s="76" customFormat="1" ht="45.6" customHeight="1" x14ac:dyDescent="0.3">
      <c r="A263" s="185" t="s">
        <v>147</v>
      </c>
      <c r="B263" s="185"/>
      <c r="C263" s="185"/>
      <c r="D263" s="185"/>
      <c r="E263" s="185"/>
      <c r="F263" s="185"/>
      <c r="G263" s="185"/>
      <c r="H263" s="185"/>
      <c r="I263" s="185"/>
      <c r="J263" s="185"/>
      <c r="K263" s="185"/>
    </row>
    <row r="264" spans="1:11" x14ac:dyDescent="0.35">
      <c r="A264" s="193" t="s">
        <v>137</v>
      </c>
      <c r="B264" s="193"/>
      <c r="C264" s="193"/>
      <c r="D264" s="193"/>
      <c r="E264" s="193"/>
      <c r="F264" s="193"/>
      <c r="G264" s="193"/>
      <c r="H264" s="193"/>
      <c r="I264" s="193"/>
      <c r="J264" s="193"/>
    </row>
    <row r="265" spans="1:11" x14ac:dyDescent="0.35">
      <c r="A265" s="192" t="s">
        <v>53</v>
      </c>
      <c r="B265" s="192"/>
      <c r="C265" s="192"/>
      <c r="D265" s="192"/>
      <c r="E265" s="192"/>
      <c r="F265" s="192"/>
      <c r="G265" s="192"/>
      <c r="H265" s="192"/>
      <c r="I265" s="192"/>
      <c r="J265" s="192"/>
    </row>
  </sheetData>
  <mergeCells count="38">
    <mergeCell ref="A265:J265"/>
    <mergeCell ref="A264:J264"/>
    <mergeCell ref="A261:K261"/>
    <mergeCell ref="A26:K26"/>
    <mergeCell ref="A33:K33"/>
    <mergeCell ref="A44:K44"/>
    <mergeCell ref="A50:K50"/>
    <mergeCell ref="A62:K62"/>
    <mergeCell ref="A69:K69"/>
    <mergeCell ref="A80:K80"/>
    <mergeCell ref="A86:K86"/>
    <mergeCell ref="A97:K97"/>
    <mergeCell ref="A104:K104"/>
    <mergeCell ref="A115:K115"/>
    <mergeCell ref="A122:K122"/>
    <mergeCell ref="A144:K144"/>
    <mergeCell ref="G6:J6"/>
    <mergeCell ref="G7:J7"/>
    <mergeCell ref="G8:J8"/>
    <mergeCell ref="A13:J13"/>
    <mergeCell ref="C23:E23"/>
    <mergeCell ref="G23:I23"/>
    <mergeCell ref="A11:D11"/>
    <mergeCell ref="F11:J11"/>
    <mergeCell ref="A8:C9"/>
    <mergeCell ref="A155:K155"/>
    <mergeCell ref="A136:K136"/>
    <mergeCell ref="A208:K208"/>
    <mergeCell ref="A215:K215"/>
    <mergeCell ref="A263:K263"/>
    <mergeCell ref="A226:K226"/>
    <mergeCell ref="A233:K233"/>
    <mergeCell ref="A161:K161"/>
    <mergeCell ref="A172:K172"/>
    <mergeCell ref="A179:K179"/>
    <mergeCell ref="A190:K190"/>
    <mergeCell ref="A197:K197"/>
    <mergeCell ref="A262:J262"/>
  </mergeCells>
  <conditionalFormatting sqref="C32">
    <cfRule type="cellIs" dxfId="3" priority="41" operator="notBetween">
      <formula>15.4</formula>
      <formula>19.25</formula>
    </cfRule>
  </conditionalFormatting>
  <conditionalFormatting sqref="C68">
    <cfRule type="cellIs" dxfId="2" priority="40" operator="notBetween">
      <formula>15.4</formula>
      <formula>19.25</formula>
    </cfRule>
    <cfRule type="cellIs" dxfId="1" priority="69" stopIfTrue="1" operator="notBetween">
      <formula>15.4</formula>
      <formula>19.25</formula>
    </cfRule>
  </conditionalFormatting>
  <conditionalFormatting sqref="D68">
    <cfRule type="cellIs" dxfId="0" priority="39" operator="notBetween">
      <formula>15.8</formula>
      <formula>19.75</formula>
    </cfRule>
  </conditionalFormatting>
  <conditionalFormatting sqref="H39">
    <cfRule type="cellIs" priority="24" operator="notBetween">
      <formula>18</formula>
      <formula>21</formula>
    </cfRule>
  </conditionalFormatting>
  <conditionalFormatting sqref="H57">
    <cfRule type="cellIs" priority="14" operator="notBetween">
      <formula>18</formula>
      <formula>21</formula>
    </cfRule>
  </conditionalFormatting>
  <conditionalFormatting sqref="H76">
    <cfRule type="cellIs" priority="13" operator="notBetween">
      <formula>18</formula>
      <formula>21</formula>
    </cfRule>
  </conditionalFormatting>
  <conditionalFormatting sqref="H92">
    <cfRule type="cellIs" priority="12" operator="notBetween">
      <formula>18</formula>
      <formula>21</formula>
    </cfRule>
  </conditionalFormatting>
  <conditionalFormatting sqref="H110">
    <cfRule type="cellIs" priority="11" operator="notBetween">
      <formula>18</formula>
      <formula>21</formula>
    </cfRule>
  </conditionalFormatting>
  <conditionalFormatting sqref="H128">
    <cfRule type="cellIs" priority="2" operator="notBetween">
      <formula>18</formula>
      <formula>21</formula>
    </cfRule>
  </conditionalFormatting>
  <conditionalFormatting sqref="H150">
    <cfRule type="cellIs" priority="10" operator="notBetween">
      <formula>18</formula>
      <formula>21</formula>
    </cfRule>
  </conditionalFormatting>
  <conditionalFormatting sqref="H167">
    <cfRule type="cellIs" priority="9" operator="notBetween">
      <formula>18</formula>
      <formula>21</formula>
    </cfRule>
  </conditionalFormatting>
  <conditionalFormatting sqref="H185">
    <cfRule type="cellIs" priority="8" operator="notBetween">
      <formula>18</formula>
      <formula>21</formula>
    </cfRule>
  </conditionalFormatting>
  <conditionalFormatting sqref="H203">
    <cfRule type="cellIs" priority="7" operator="notBetween">
      <formula>18</formula>
      <formula>21</formula>
    </cfRule>
  </conditionalFormatting>
  <conditionalFormatting sqref="H221">
    <cfRule type="cellIs" priority="6" operator="notBetween">
      <formula>18</formula>
      <formula>21</formula>
    </cfRule>
  </conditionalFormatting>
  <conditionalFormatting sqref="H239">
    <cfRule type="cellIs" priority="1" operator="notBetween">
      <formula>18</formula>
      <formula>21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Региональное меню</vt:lpstr>
      <vt:lpstr>'Региональное меню'!Область_печати</vt:lpstr>
    </vt:vector>
  </TitlesOfParts>
  <Manager/>
  <Company>MacBook Pro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Туганов Виктор Анатольевич</dc:creator>
  <cp:keywords/>
  <dc:description/>
  <cp:lastModifiedBy>Huawei</cp:lastModifiedBy>
  <cp:revision/>
  <cp:lastPrinted>2025-09-04T08:10:26Z</cp:lastPrinted>
  <dcterms:created xsi:type="dcterms:W3CDTF">2020-09-15T06:15:04Z</dcterms:created>
  <dcterms:modified xsi:type="dcterms:W3CDTF">2025-09-05T10:17:15Z</dcterms:modified>
  <cp:category/>
  <cp:contentStatus/>
</cp:coreProperties>
</file>