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40" windowWidth="27495" windowHeight="13485" activeTab="1"/>
  </bookViews>
  <sheets>
    <sheet name="Осн орг меню 1 смена 12-18" sheetId="1" r:id="rId1"/>
    <sheet name="Основ орг меню 2 смена 12-18" sheetId="2" r:id="rId2"/>
    <sheet name="Таблица повторов 1 смена" sheetId="3" r:id="rId3"/>
    <sheet name="Таблица повторов 2 смена" sheetId="4" r:id="rId4"/>
  </sheets>
  <definedNames>
    <definedName name="_xlnm.Print_Area" localSheetId="1">'Основ орг меню 2 смена 12-18'!$A$1:$W$1000</definedName>
  </definedNames>
  <calcPr calcId="145621"/>
  <extLst>
    <ext uri="GoogleSheetsCustomDataVersion2">
      <go:sheetsCustomData xmlns:go="http://customooxmlschemas.google.com/" r:id="rId8" roundtripDataChecksum="ZGHy2nNDrr1pIun/1cgDKdVmaxdF8vgYFNkl/J2+L0Y="/>
    </ext>
  </extLst>
</workbook>
</file>

<file path=xl/calcChain.xml><?xml version="1.0" encoding="utf-8"?>
<calcChain xmlns="http://schemas.openxmlformats.org/spreadsheetml/2006/main">
  <c r="S228" i="2" l="1"/>
  <c r="R228" i="2"/>
  <c r="O228" i="2"/>
  <c r="N228" i="2"/>
  <c r="K228" i="2"/>
  <c r="J228" i="2"/>
  <c r="G228" i="2"/>
  <c r="T227" i="2"/>
  <c r="T228" i="2" s="1"/>
  <c r="S227" i="2"/>
  <c r="R227" i="2"/>
  <c r="Q227" i="2"/>
  <c r="Q228" i="2" s="1"/>
  <c r="P227" i="2"/>
  <c r="P228" i="2" s="1"/>
  <c r="O227" i="2"/>
  <c r="N227" i="2"/>
  <c r="M227" i="2"/>
  <c r="M228" i="2" s="1"/>
  <c r="L227" i="2"/>
  <c r="L228" i="2" s="1"/>
  <c r="K227" i="2"/>
  <c r="J227" i="2"/>
  <c r="I227" i="2"/>
  <c r="I228" i="2" s="1"/>
  <c r="H227" i="2"/>
  <c r="H228" i="2" s="1"/>
  <c r="G227" i="2"/>
  <c r="E227" i="2"/>
  <c r="E228" i="2" s="1"/>
  <c r="D227" i="2"/>
  <c r="D228" i="2" s="1"/>
  <c r="B227" i="2"/>
  <c r="F224" i="2"/>
  <c r="F227" i="2" s="1"/>
  <c r="F228" i="2" s="1"/>
  <c r="E224" i="2"/>
  <c r="D224" i="2"/>
  <c r="C224" i="2"/>
  <c r="C227" i="2" s="1"/>
  <c r="C228" i="2" s="1"/>
  <c r="T214" i="2"/>
  <c r="T215" i="2" s="1"/>
  <c r="S214" i="2"/>
  <c r="S215" i="2" s="1"/>
  <c r="R214" i="2"/>
  <c r="Q214" i="2"/>
  <c r="Q215" i="2" s="1"/>
  <c r="P214" i="2"/>
  <c r="P215" i="2" s="1"/>
  <c r="O214" i="2"/>
  <c r="O215" i="2" s="1"/>
  <c r="N214" i="2"/>
  <c r="M214" i="2"/>
  <c r="M215" i="2" s="1"/>
  <c r="L214" i="2"/>
  <c r="L215" i="2" s="1"/>
  <c r="K214" i="2"/>
  <c r="K215" i="2" s="1"/>
  <c r="J214" i="2"/>
  <c r="I214" i="2"/>
  <c r="I215" i="2" s="1"/>
  <c r="H214" i="2"/>
  <c r="H215" i="2" s="1"/>
  <c r="G214" i="2"/>
  <c r="G215" i="2" s="1"/>
  <c r="C214" i="2"/>
  <c r="B214" i="2"/>
  <c r="F213" i="2"/>
  <c r="E213" i="2"/>
  <c r="D213" i="2"/>
  <c r="C213" i="2"/>
  <c r="F212" i="2"/>
  <c r="F214" i="2" s="1"/>
  <c r="F215" i="2" s="1"/>
  <c r="E212" i="2"/>
  <c r="E214" i="2" s="1"/>
  <c r="D212" i="2"/>
  <c r="D214" i="2" s="1"/>
  <c r="C212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B208" i="2"/>
  <c r="F204" i="2"/>
  <c r="E204" i="2"/>
  <c r="E208" i="2" s="1"/>
  <c r="D204" i="2"/>
  <c r="D208" i="2" s="1"/>
  <c r="C204" i="2"/>
  <c r="C208" i="2" s="1"/>
  <c r="Q193" i="2"/>
  <c r="M193" i="2"/>
  <c r="I193" i="2"/>
  <c r="E193" i="2"/>
  <c r="T192" i="2"/>
  <c r="T193" i="2" s="1"/>
  <c r="S192" i="2"/>
  <c r="S193" i="2" s="1"/>
  <c r="R192" i="2"/>
  <c r="Q192" i="2"/>
  <c r="P192" i="2"/>
  <c r="P193" i="2" s="1"/>
  <c r="O192" i="2"/>
  <c r="O193" i="2" s="1"/>
  <c r="N192" i="2"/>
  <c r="M192" i="2"/>
  <c r="L192" i="2"/>
  <c r="L193" i="2" s="1"/>
  <c r="K192" i="2"/>
  <c r="K193" i="2" s="1"/>
  <c r="J192" i="2"/>
  <c r="I192" i="2"/>
  <c r="H192" i="2"/>
  <c r="H193" i="2" s="1"/>
  <c r="G192" i="2"/>
  <c r="G193" i="2" s="1"/>
  <c r="F192" i="2"/>
  <c r="E192" i="2"/>
  <c r="D192" i="2"/>
  <c r="D193" i="2" s="1"/>
  <c r="C192" i="2"/>
  <c r="C193" i="2" s="1"/>
  <c r="B192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Q176" i="2"/>
  <c r="M176" i="2"/>
  <c r="I176" i="2"/>
  <c r="E176" i="2"/>
  <c r="T175" i="2"/>
  <c r="T176" i="2" s="1"/>
  <c r="S175" i="2"/>
  <c r="S176" i="2" s="1"/>
  <c r="R175" i="2"/>
  <c r="R176" i="2" s="1"/>
  <c r="Q175" i="2"/>
  <c r="P175" i="2"/>
  <c r="P176" i="2" s="1"/>
  <c r="O175" i="2"/>
  <c r="O176" i="2" s="1"/>
  <c r="N175" i="2"/>
  <c r="N176" i="2" s="1"/>
  <c r="M175" i="2"/>
  <c r="L175" i="2"/>
  <c r="L176" i="2" s="1"/>
  <c r="K175" i="2"/>
  <c r="K176" i="2" s="1"/>
  <c r="J175" i="2"/>
  <c r="J176" i="2" s="1"/>
  <c r="I175" i="2"/>
  <c r="H175" i="2"/>
  <c r="H176" i="2" s="1"/>
  <c r="G175" i="2"/>
  <c r="G176" i="2" s="1"/>
  <c r="C175" i="2"/>
  <c r="C176" i="2" s="1"/>
  <c r="F174" i="2"/>
  <c r="E174" i="2"/>
  <c r="D174" i="2"/>
  <c r="C174" i="2"/>
  <c r="F173" i="2"/>
  <c r="F175" i="2" s="1"/>
  <c r="F176" i="2" s="1"/>
  <c r="E173" i="2"/>
  <c r="E175" i="2" s="1"/>
  <c r="D173" i="2"/>
  <c r="D175" i="2" s="1"/>
  <c r="D176" i="2" s="1"/>
  <c r="C173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B173" i="2" s="1"/>
  <c r="B175" i="2" s="1"/>
  <c r="R156" i="2"/>
  <c r="N156" i="2"/>
  <c r="J156" i="2"/>
  <c r="F156" i="2"/>
  <c r="T155" i="2"/>
  <c r="T156" i="2" s="1"/>
  <c r="S155" i="2"/>
  <c r="R155" i="2"/>
  <c r="Q155" i="2"/>
  <c r="Q156" i="2" s="1"/>
  <c r="P155" i="2"/>
  <c r="P156" i="2" s="1"/>
  <c r="O155" i="2"/>
  <c r="N155" i="2"/>
  <c r="M155" i="2"/>
  <c r="M156" i="2" s="1"/>
  <c r="L155" i="2"/>
  <c r="L156" i="2" s="1"/>
  <c r="K155" i="2"/>
  <c r="J155" i="2"/>
  <c r="I155" i="2"/>
  <c r="I156" i="2" s="1"/>
  <c r="H155" i="2"/>
  <c r="H156" i="2" s="1"/>
  <c r="G155" i="2"/>
  <c r="D155" i="2"/>
  <c r="D156" i="2" s="1"/>
  <c r="B155" i="2"/>
  <c r="F153" i="2"/>
  <c r="E153" i="2"/>
  <c r="D153" i="2"/>
  <c r="C153" i="2"/>
  <c r="F152" i="2"/>
  <c r="F155" i="2" s="1"/>
  <c r="E152" i="2"/>
  <c r="E155" i="2" s="1"/>
  <c r="E156" i="2" s="1"/>
  <c r="D152" i="2"/>
  <c r="C152" i="2"/>
  <c r="C155" i="2" s="1"/>
  <c r="C156" i="2" s="1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R134" i="2"/>
  <c r="N134" i="2"/>
  <c r="J134" i="2"/>
  <c r="T133" i="2"/>
  <c r="T134" i="2" s="1"/>
  <c r="S133" i="2"/>
  <c r="R133" i="2"/>
  <c r="Q133" i="2"/>
  <c r="Q134" i="2" s="1"/>
  <c r="P133" i="2"/>
  <c r="P134" i="2" s="1"/>
  <c r="O133" i="2"/>
  <c r="N133" i="2"/>
  <c r="M133" i="2"/>
  <c r="M134" i="2" s="1"/>
  <c r="L133" i="2"/>
  <c r="L134" i="2" s="1"/>
  <c r="K133" i="2"/>
  <c r="J133" i="2"/>
  <c r="I133" i="2"/>
  <c r="I134" i="2" s="1"/>
  <c r="H133" i="2"/>
  <c r="H134" i="2" s="1"/>
  <c r="G133" i="2"/>
  <c r="D133" i="2"/>
  <c r="D134" i="2" s="1"/>
  <c r="B133" i="2"/>
  <c r="F132" i="2"/>
  <c r="F133" i="2" s="1"/>
  <c r="F134" i="2" s="1"/>
  <c r="E132" i="2"/>
  <c r="E133" i="2" s="1"/>
  <c r="E134" i="2" s="1"/>
  <c r="D132" i="2"/>
  <c r="C132" i="2"/>
  <c r="C133" i="2" s="1"/>
  <c r="F131" i="2"/>
  <c r="E131" i="2"/>
  <c r="D131" i="2"/>
  <c r="C131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C123" i="2"/>
  <c r="S116" i="2"/>
  <c r="O116" i="2"/>
  <c r="K116" i="2"/>
  <c r="G116" i="2"/>
  <c r="C116" i="2"/>
  <c r="T115" i="2"/>
  <c r="T116" i="2" s="1"/>
  <c r="S115" i="2"/>
  <c r="R115" i="2"/>
  <c r="R116" i="2" s="1"/>
  <c r="Q115" i="2"/>
  <c r="Q116" i="2" s="1"/>
  <c r="P115" i="2"/>
  <c r="P116" i="2" s="1"/>
  <c r="O115" i="2"/>
  <c r="N115" i="2"/>
  <c r="N116" i="2" s="1"/>
  <c r="M115" i="2"/>
  <c r="M116" i="2" s="1"/>
  <c r="L115" i="2"/>
  <c r="L116" i="2" s="1"/>
  <c r="K115" i="2"/>
  <c r="J115" i="2"/>
  <c r="J116" i="2" s="1"/>
  <c r="I115" i="2"/>
  <c r="I116" i="2" s="1"/>
  <c r="H115" i="2"/>
  <c r="H116" i="2" s="1"/>
  <c r="G115" i="2"/>
  <c r="F115" i="2"/>
  <c r="F116" i="2" s="1"/>
  <c r="E115" i="2"/>
  <c r="E116" i="2" s="1"/>
  <c r="D115" i="2"/>
  <c r="D116" i="2" s="1"/>
  <c r="C115" i="2"/>
  <c r="B115" i="2"/>
  <c r="T103" i="2"/>
  <c r="P103" i="2"/>
  <c r="L103" i="2"/>
  <c r="H103" i="2"/>
  <c r="D103" i="2"/>
  <c r="T102" i="2"/>
  <c r="S102" i="2"/>
  <c r="S103" i="2" s="1"/>
  <c r="R102" i="2"/>
  <c r="R103" i="2" s="1"/>
  <c r="Q102" i="2"/>
  <c r="P102" i="2"/>
  <c r="O102" i="2"/>
  <c r="O103" i="2" s="1"/>
  <c r="N102" i="2"/>
  <c r="N103" i="2" s="1"/>
  <c r="M102" i="2"/>
  <c r="L102" i="2"/>
  <c r="K102" i="2"/>
  <c r="K103" i="2" s="1"/>
  <c r="J102" i="2"/>
  <c r="J103" i="2" s="1"/>
  <c r="I102" i="2"/>
  <c r="H102" i="2"/>
  <c r="G102" i="2"/>
  <c r="G103" i="2" s="1"/>
  <c r="F102" i="2"/>
  <c r="B102" i="2"/>
  <c r="F101" i="2"/>
  <c r="E101" i="2"/>
  <c r="E102" i="2" s="1"/>
  <c r="E103" i="2" s="1"/>
  <c r="D101" i="2"/>
  <c r="D102" i="2" s="1"/>
  <c r="C101" i="2"/>
  <c r="C102" i="2" s="1"/>
  <c r="F100" i="2"/>
  <c r="E100" i="2"/>
  <c r="D100" i="2"/>
  <c r="C100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E96" i="2"/>
  <c r="B96" i="2"/>
  <c r="F93" i="2"/>
  <c r="F96" i="2" s="1"/>
  <c r="E93" i="2"/>
  <c r="D93" i="2"/>
  <c r="C93" i="2"/>
  <c r="C96" i="2" s="1"/>
  <c r="D92" i="2"/>
  <c r="D96" i="2" s="1"/>
  <c r="Q84" i="2"/>
  <c r="M84" i="2"/>
  <c r="I84" i="2"/>
  <c r="E84" i="2"/>
  <c r="T83" i="2"/>
  <c r="T84" i="2" s="1"/>
  <c r="S83" i="2"/>
  <c r="S84" i="2" s="1"/>
  <c r="R83" i="2"/>
  <c r="Q83" i="2"/>
  <c r="P83" i="2"/>
  <c r="P84" i="2" s="1"/>
  <c r="O83" i="2"/>
  <c r="O84" i="2" s="1"/>
  <c r="N83" i="2"/>
  <c r="M83" i="2"/>
  <c r="L83" i="2"/>
  <c r="L84" i="2" s="1"/>
  <c r="K83" i="2"/>
  <c r="K84" i="2" s="1"/>
  <c r="J83" i="2"/>
  <c r="I83" i="2"/>
  <c r="H83" i="2"/>
  <c r="H84" i="2" s="1"/>
  <c r="G83" i="2"/>
  <c r="G84" i="2" s="1"/>
  <c r="C83" i="2"/>
  <c r="C84" i="2" s="1"/>
  <c r="B83" i="2"/>
  <c r="F82" i="2"/>
  <c r="E82" i="2"/>
  <c r="D82" i="2"/>
  <c r="C82" i="2"/>
  <c r="F81" i="2"/>
  <c r="F83" i="2" s="1"/>
  <c r="E81" i="2"/>
  <c r="E83" i="2" s="1"/>
  <c r="D81" i="2"/>
  <c r="D83" i="2" s="1"/>
  <c r="D84" i="2" s="1"/>
  <c r="C81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Q65" i="2"/>
  <c r="M65" i="2"/>
  <c r="I65" i="2"/>
  <c r="E65" i="2"/>
  <c r="T64" i="2"/>
  <c r="T65" i="2" s="1"/>
  <c r="S64" i="2"/>
  <c r="S65" i="2" s="1"/>
  <c r="R64" i="2"/>
  <c r="Q64" i="2"/>
  <c r="P64" i="2"/>
  <c r="P65" i="2" s="1"/>
  <c r="O64" i="2"/>
  <c r="O65" i="2" s="1"/>
  <c r="N64" i="2"/>
  <c r="M64" i="2"/>
  <c r="L64" i="2"/>
  <c r="L65" i="2" s="1"/>
  <c r="K64" i="2"/>
  <c r="K65" i="2" s="1"/>
  <c r="J64" i="2"/>
  <c r="I64" i="2"/>
  <c r="H64" i="2"/>
  <c r="H65" i="2" s="1"/>
  <c r="G64" i="2"/>
  <c r="G65" i="2" s="1"/>
  <c r="C64" i="2"/>
  <c r="B64" i="2"/>
  <c r="F62" i="2"/>
  <c r="E62" i="2"/>
  <c r="D62" i="2"/>
  <c r="C62" i="2"/>
  <c r="F61" i="2"/>
  <c r="E61" i="2"/>
  <c r="D61" i="2"/>
  <c r="C61" i="2"/>
  <c r="F60" i="2"/>
  <c r="F64" i="2" s="1"/>
  <c r="F65" i="2" s="1"/>
  <c r="E60" i="2"/>
  <c r="E64" i="2" s="1"/>
  <c r="D60" i="2"/>
  <c r="D64" i="2" s="1"/>
  <c r="C60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B56" i="2"/>
  <c r="F53" i="2"/>
  <c r="E53" i="2"/>
  <c r="E56" i="2" s="1"/>
  <c r="D53" i="2"/>
  <c r="D56" i="2" s="1"/>
  <c r="C53" i="2"/>
  <c r="C56" i="2" s="1"/>
  <c r="T41" i="2"/>
  <c r="T42" i="2" s="1"/>
  <c r="S41" i="2"/>
  <c r="S42" i="2" s="1"/>
  <c r="R41" i="2"/>
  <c r="R42" i="2" s="1"/>
  <c r="Q41" i="2"/>
  <c r="P41" i="2"/>
  <c r="P42" i="2" s="1"/>
  <c r="O41" i="2"/>
  <c r="O42" i="2" s="1"/>
  <c r="N41" i="2"/>
  <c r="N42" i="2" s="1"/>
  <c r="M41" i="2"/>
  <c r="L41" i="2"/>
  <c r="L42" i="2" s="1"/>
  <c r="K41" i="2"/>
  <c r="K42" i="2" s="1"/>
  <c r="J41" i="2"/>
  <c r="J42" i="2" s="1"/>
  <c r="I41" i="2"/>
  <c r="H41" i="2"/>
  <c r="H42" i="2" s="1"/>
  <c r="G41" i="2"/>
  <c r="G42" i="2" s="1"/>
  <c r="E41" i="2"/>
  <c r="B41" i="2"/>
  <c r="F39" i="2"/>
  <c r="F41" i="2" s="1"/>
  <c r="F42" i="2" s="1"/>
  <c r="D39" i="2"/>
  <c r="D41" i="2" s="1"/>
  <c r="D42" i="2" s="1"/>
  <c r="C39" i="2"/>
  <c r="C41" i="2" s="1"/>
  <c r="C42" i="2" s="1"/>
  <c r="T35" i="2"/>
  <c r="S35" i="2"/>
  <c r="R35" i="2"/>
  <c r="Q35" i="2"/>
  <c r="Q42" i="2" s="1"/>
  <c r="P35" i="2"/>
  <c r="O35" i="2"/>
  <c r="N35" i="2"/>
  <c r="M35" i="2"/>
  <c r="M42" i="2" s="1"/>
  <c r="L35" i="2"/>
  <c r="K35" i="2"/>
  <c r="J35" i="2"/>
  <c r="I35" i="2"/>
  <c r="I42" i="2" s="1"/>
  <c r="H35" i="2"/>
  <c r="G35" i="2"/>
  <c r="F35" i="2"/>
  <c r="E35" i="2"/>
  <c r="E42" i="2" s="1"/>
  <c r="D35" i="2"/>
  <c r="C35" i="2"/>
  <c r="B35" i="2"/>
  <c r="T22" i="2"/>
  <c r="P22" i="2"/>
  <c r="L22" i="2"/>
  <c r="D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F19" i="2"/>
  <c r="E19" i="2"/>
  <c r="D19" i="2"/>
  <c r="C19" i="2"/>
  <c r="F18" i="2"/>
  <c r="E18" i="2"/>
  <c r="D18" i="2"/>
  <c r="C18" i="2"/>
  <c r="T15" i="2"/>
  <c r="S15" i="2"/>
  <c r="S22" i="2" s="1"/>
  <c r="R15" i="2"/>
  <c r="R22" i="2" s="1"/>
  <c r="Q15" i="2"/>
  <c r="Q22" i="2" s="1"/>
  <c r="P15" i="2"/>
  <c r="O15" i="2"/>
  <c r="O22" i="2" s="1"/>
  <c r="N15" i="2"/>
  <c r="N22" i="2" s="1"/>
  <c r="M15" i="2"/>
  <c r="M22" i="2" s="1"/>
  <c r="L15" i="2"/>
  <c r="K15" i="2"/>
  <c r="K22" i="2" s="1"/>
  <c r="J15" i="2"/>
  <c r="J22" i="2" s="1"/>
  <c r="I15" i="2"/>
  <c r="I22" i="2" s="1"/>
  <c r="H15" i="2"/>
  <c r="H22" i="2" s="1"/>
  <c r="G15" i="2"/>
  <c r="G22" i="2" s="1"/>
  <c r="D15" i="2"/>
  <c r="B15" i="2"/>
  <c r="F11" i="2"/>
  <c r="F15" i="2" s="1"/>
  <c r="F22" i="2" s="1"/>
  <c r="E11" i="2"/>
  <c r="E15" i="2" s="1"/>
  <c r="E22" i="2" s="1"/>
  <c r="D11" i="2"/>
  <c r="C11" i="2"/>
  <c r="C15" i="2" s="1"/>
  <c r="C22" i="2" s="1"/>
  <c r="S261" i="1"/>
  <c r="O261" i="1"/>
  <c r="K261" i="1"/>
  <c r="G261" i="1"/>
  <c r="T260" i="1"/>
  <c r="S260" i="1"/>
  <c r="R260" i="1"/>
  <c r="R261" i="1" s="1"/>
  <c r="Q260" i="1"/>
  <c r="Q261" i="1" s="1"/>
  <c r="P260" i="1"/>
  <c r="O260" i="1"/>
  <c r="N260" i="1"/>
  <c r="N261" i="1" s="1"/>
  <c r="M260" i="1"/>
  <c r="M261" i="1" s="1"/>
  <c r="L260" i="1"/>
  <c r="K260" i="1"/>
  <c r="J260" i="1"/>
  <c r="J261" i="1" s="1"/>
  <c r="I260" i="1"/>
  <c r="I261" i="1" s="1"/>
  <c r="H260" i="1"/>
  <c r="G260" i="1"/>
  <c r="E260" i="1"/>
  <c r="E261" i="1" s="1"/>
  <c r="B260" i="1"/>
  <c r="F257" i="1"/>
  <c r="F260" i="1" s="1"/>
  <c r="F261" i="1" s="1"/>
  <c r="E257" i="1"/>
  <c r="D257" i="1"/>
  <c r="D260" i="1" s="1"/>
  <c r="D261" i="1" s="1"/>
  <c r="C257" i="1"/>
  <c r="C260" i="1" s="1"/>
  <c r="C261" i="1" s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S240" i="1"/>
  <c r="O240" i="1"/>
  <c r="K240" i="1"/>
  <c r="G240" i="1"/>
  <c r="T239" i="1"/>
  <c r="S239" i="1"/>
  <c r="R239" i="1"/>
  <c r="R240" i="1" s="1"/>
  <c r="Q239" i="1"/>
  <c r="Q240" i="1" s="1"/>
  <c r="P239" i="1"/>
  <c r="O239" i="1"/>
  <c r="N239" i="1"/>
  <c r="N240" i="1" s="1"/>
  <c r="M239" i="1"/>
  <c r="M240" i="1" s="1"/>
  <c r="L239" i="1"/>
  <c r="K239" i="1"/>
  <c r="J239" i="1"/>
  <c r="J240" i="1" s="1"/>
  <c r="I239" i="1"/>
  <c r="I240" i="1" s="1"/>
  <c r="H239" i="1"/>
  <c r="G239" i="1"/>
  <c r="E239" i="1"/>
  <c r="E240" i="1" s="1"/>
  <c r="B239" i="1"/>
  <c r="F235" i="1"/>
  <c r="F239" i="1" s="1"/>
  <c r="F240" i="1" s="1"/>
  <c r="E235" i="1"/>
  <c r="D235" i="1"/>
  <c r="D239" i="1" s="1"/>
  <c r="D240" i="1" s="1"/>
  <c r="C235" i="1"/>
  <c r="C239" i="1" s="1"/>
  <c r="C240" i="1" s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K216" i="1"/>
  <c r="E216" i="1"/>
  <c r="T215" i="1"/>
  <c r="S215" i="1"/>
  <c r="S216" i="1" s="1"/>
  <c r="R215" i="1"/>
  <c r="Q215" i="1"/>
  <c r="Q216" i="1" s="1"/>
  <c r="P215" i="1"/>
  <c r="O215" i="1"/>
  <c r="O216" i="1" s="1"/>
  <c r="N215" i="1"/>
  <c r="M215" i="1"/>
  <c r="M216" i="1" s="1"/>
  <c r="L215" i="1"/>
  <c r="K215" i="1"/>
  <c r="J215" i="1"/>
  <c r="I215" i="1"/>
  <c r="I216" i="1" s="1"/>
  <c r="H215" i="1"/>
  <c r="G215" i="1"/>
  <c r="G216" i="1" s="1"/>
  <c r="F215" i="1"/>
  <c r="F216" i="1" s="1"/>
  <c r="E215" i="1"/>
  <c r="D215" i="1"/>
  <c r="C215" i="1"/>
  <c r="B215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H216" i="1" s="1"/>
  <c r="G207" i="1"/>
  <c r="F207" i="1"/>
  <c r="D207" i="1"/>
  <c r="D216" i="1" s="1"/>
  <c r="B207" i="1"/>
  <c r="F204" i="1"/>
  <c r="E204" i="1"/>
  <c r="D204" i="1"/>
  <c r="C204" i="1"/>
  <c r="F202" i="1"/>
  <c r="E202" i="1"/>
  <c r="E207" i="1" s="1"/>
  <c r="D202" i="1"/>
  <c r="C202" i="1"/>
  <c r="C207" i="1" s="1"/>
  <c r="Q196" i="1"/>
  <c r="M196" i="1"/>
  <c r="I196" i="1"/>
  <c r="E196" i="1"/>
  <c r="T195" i="1"/>
  <c r="T196" i="1" s="1"/>
  <c r="S195" i="1"/>
  <c r="S196" i="1" s="1"/>
  <c r="R195" i="1"/>
  <c r="R196" i="1" s="1"/>
  <c r="Q195" i="1"/>
  <c r="P195" i="1"/>
  <c r="P196" i="1" s="1"/>
  <c r="O195" i="1"/>
  <c r="O196" i="1" s="1"/>
  <c r="N195" i="1"/>
  <c r="N196" i="1" s="1"/>
  <c r="M195" i="1"/>
  <c r="L195" i="1"/>
  <c r="L196" i="1" s="1"/>
  <c r="K195" i="1"/>
  <c r="K196" i="1" s="1"/>
  <c r="J195" i="1"/>
  <c r="J196" i="1" s="1"/>
  <c r="I195" i="1"/>
  <c r="H195" i="1"/>
  <c r="H196" i="1" s="1"/>
  <c r="G195" i="1"/>
  <c r="G196" i="1" s="1"/>
  <c r="F195" i="1"/>
  <c r="F196" i="1" s="1"/>
  <c r="E195" i="1"/>
  <c r="D195" i="1"/>
  <c r="D196" i="1" s="1"/>
  <c r="C195" i="1"/>
  <c r="B195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B186" i="1"/>
  <c r="F183" i="1"/>
  <c r="E183" i="1"/>
  <c r="E186" i="1" s="1"/>
  <c r="D183" i="1"/>
  <c r="C183" i="1"/>
  <c r="C186" i="1" s="1"/>
  <c r="Q174" i="1"/>
  <c r="M174" i="1"/>
  <c r="I174" i="1"/>
  <c r="E174" i="1"/>
  <c r="T173" i="1"/>
  <c r="T174" i="1" s="1"/>
  <c r="S173" i="1"/>
  <c r="S174" i="1" s="1"/>
  <c r="R173" i="1"/>
  <c r="R174" i="1" s="1"/>
  <c r="Q173" i="1"/>
  <c r="P173" i="1"/>
  <c r="P174" i="1" s="1"/>
  <c r="O173" i="1"/>
  <c r="O174" i="1" s="1"/>
  <c r="N173" i="1"/>
  <c r="N174" i="1" s="1"/>
  <c r="M173" i="1"/>
  <c r="L173" i="1"/>
  <c r="L174" i="1" s="1"/>
  <c r="K173" i="1"/>
  <c r="K174" i="1" s="1"/>
  <c r="J173" i="1"/>
  <c r="J174" i="1" s="1"/>
  <c r="I173" i="1"/>
  <c r="H173" i="1"/>
  <c r="H174" i="1" s="1"/>
  <c r="G173" i="1"/>
  <c r="G174" i="1" s="1"/>
  <c r="F173" i="1"/>
  <c r="F174" i="1" s="1"/>
  <c r="E173" i="1"/>
  <c r="D173" i="1"/>
  <c r="D174" i="1" s="1"/>
  <c r="C173" i="1"/>
  <c r="C174" i="1" s="1"/>
  <c r="B173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Q151" i="1"/>
  <c r="M151" i="1"/>
  <c r="I151" i="1"/>
  <c r="E151" i="1"/>
  <c r="T150" i="1"/>
  <c r="T151" i="1" s="1"/>
  <c r="S150" i="1"/>
  <c r="R150" i="1"/>
  <c r="R151" i="1" s="1"/>
  <c r="Q150" i="1"/>
  <c r="P150" i="1"/>
  <c r="P151" i="1" s="1"/>
  <c r="O150" i="1"/>
  <c r="N150" i="1"/>
  <c r="N151" i="1" s="1"/>
  <c r="M150" i="1"/>
  <c r="L150" i="1"/>
  <c r="L151" i="1" s="1"/>
  <c r="K150" i="1"/>
  <c r="J150" i="1"/>
  <c r="J151" i="1" s="1"/>
  <c r="I150" i="1"/>
  <c r="H150" i="1"/>
  <c r="H151" i="1" s="1"/>
  <c r="G150" i="1"/>
  <c r="F150" i="1"/>
  <c r="F151" i="1" s="1"/>
  <c r="E150" i="1"/>
  <c r="D150" i="1"/>
  <c r="D151" i="1" s="1"/>
  <c r="C150" i="1"/>
  <c r="C151" i="1" s="1"/>
  <c r="B150" i="1"/>
  <c r="C146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E142" i="1"/>
  <c r="C142" i="1"/>
  <c r="B142" i="1"/>
  <c r="F138" i="1"/>
  <c r="F142" i="1" s="1"/>
  <c r="E138" i="1"/>
  <c r="D138" i="1"/>
  <c r="D142" i="1" s="1"/>
  <c r="C138" i="1"/>
  <c r="R131" i="1"/>
  <c r="N131" i="1"/>
  <c r="J131" i="1"/>
  <c r="F131" i="1"/>
  <c r="T130" i="1"/>
  <c r="T131" i="1" s="1"/>
  <c r="S130" i="1"/>
  <c r="S131" i="1" s="1"/>
  <c r="R130" i="1"/>
  <c r="Q130" i="1"/>
  <c r="Q131" i="1" s="1"/>
  <c r="P130" i="1"/>
  <c r="P131" i="1" s="1"/>
  <c r="O130" i="1"/>
  <c r="O131" i="1" s="1"/>
  <c r="N130" i="1"/>
  <c r="M130" i="1"/>
  <c r="M131" i="1" s="1"/>
  <c r="L130" i="1"/>
  <c r="L131" i="1" s="1"/>
  <c r="K130" i="1"/>
  <c r="K131" i="1" s="1"/>
  <c r="J130" i="1"/>
  <c r="I130" i="1"/>
  <c r="I131" i="1" s="1"/>
  <c r="H130" i="1"/>
  <c r="H131" i="1" s="1"/>
  <c r="G130" i="1"/>
  <c r="G131" i="1" s="1"/>
  <c r="F130" i="1"/>
  <c r="E130" i="1"/>
  <c r="E131" i="1" s="1"/>
  <c r="D130" i="1"/>
  <c r="D131" i="1" s="1"/>
  <c r="C130" i="1"/>
  <c r="C131" i="1" s="1"/>
  <c r="B130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R110" i="1"/>
  <c r="N110" i="1"/>
  <c r="J110" i="1"/>
  <c r="F110" i="1"/>
  <c r="T109" i="1"/>
  <c r="S109" i="1"/>
  <c r="S110" i="1" s="1"/>
  <c r="R109" i="1"/>
  <c r="Q109" i="1"/>
  <c r="Q110" i="1" s="1"/>
  <c r="P109" i="1"/>
  <c r="O109" i="1"/>
  <c r="O110" i="1" s="1"/>
  <c r="N109" i="1"/>
  <c r="M109" i="1"/>
  <c r="M110" i="1" s="1"/>
  <c r="L109" i="1"/>
  <c r="K109" i="1"/>
  <c r="K110" i="1" s="1"/>
  <c r="J109" i="1"/>
  <c r="I109" i="1"/>
  <c r="I110" i="1" s="1"/>
  <c r="H109" i="1"/>
  <c r="G109" i="1"/>
  <c r="G110" i="1" s="1"/>
  <c r="F109" i="1"/>
  <c r="D109" i="1"/>
  <c r="D110" i="1" s="1"/>
  <c r="B109" i="1"/>
  <c r="F106" i="1"/>
  <c r="E106" i="1"/>
  <c r="E109" i="1" s="1"/>
  <c r="E110" i="1" s="1"/>
  <c r="D106" i="1"/>
  <c r="C106" i="1"/>
  <c r="C109" i="1" s="1"/>
  <c r="D105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B101" i="1"/>
  <c r="F95" i="1"/>
  <c r="E95" i="1"/>
  <c r="E101" i="1" s="1"/>
  <c r="D95" i="1"/>
  <c r="C95" i="1"/>
  <c r="C101" i="1" s="1"/>
  <c r="S89" i="1"/>
  <c r="O89" i="1"/>
  <c r="K89" i="1"/>
  <c r="G89" i="1"/>
  <c r="T88" i="1"/>
  <c r="S88" i="1"/>
  <c r="R88" i="1"/>
  <c r="R89" i="1" s="1"/>
  <c r="Q88" i="1"/>
  <c r="Q89" i="1" s="1"/>
  <c r="P88" i="1"/>
  <c r="O88" i="1"/>
  <c r="N88" i="1"/>
  <c r="N89" i="1" s="1"/>
  <c r="M88" i="1"/>
  <c r="M89" i="1" s="1"/>
  <c r="L88" i="1"/>
  <c r="K88" i="1"/>
  <c r="J88" i="1"/>
  <c r="J89" i="1" s="1"/>
  <c r="I88" i="1"/>
  <c r="I89" i="1" s="1"/>
  <c r="H88" i="1"/>
  <c r="G88" i="1"/>
  <c r="F88" i="1"/>
  <c r="F89" i="1" s="1"/>
  <c r="E88" i="1"/>
  <c r="E89" i="1" s="1"/>
  <c r="D88" i="1"/>
  <c r="C88" i="1"/>
  <c r="B88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B80" i="1"/>
  <c r="F76" i="1"/>
  <c r="E76" i="1"/>
  <c r="E80" i="1" s="1"/>
  <c r="D76" i="1"/>
  <c r="C76" i="1"/>
  <c r="C80" i="1" s="1"/>
  <c r="C89" i="1" s="1"/>
  <c r="S68" i="1"/>
  <c r="O68" i="1"/>
  <c r="K68" i="1"/>
  <c r="G68" i="1"/>
  <c r="C68" i="1"/>
  <c r="T67" i="1"/>
  <c r="S67" i="1"/>
  <c r="R67" i="1"/>
  <c r="R68" i="1" s="1"/>
  <c r="Q67" i="1"/>
  <c r="Q68" i="1" s="1"/>
  <c r="P67" i="1"/>
  <c r="O67" i="1"/>
  <c r="N67" i="1"/>
  <c r="N68" i="1" s="1"/>
  <c r="M67" i="1"/>
  <c r="M68" i="1" s="1"/>
  <c r="L67" i="1"/>
  <c r="K67" i="1"/>
  <c r="J67" i="1"/>
  <c r="J68" i="1" s="1"/>
  <c r="I67" i="1"/>
  <c r="I68" i="1" s="1"/>
  <c r="H67" i="1"/>
  <c r="G67" i="1"/>
  <c r="E67" i="1"/>
  <c r="E68" i="1" s="1"/>
  <c r="C67" i="1"/>
  <c r="B67" i="1"/>
  <c r="F64" i="1"/>
  <c r="F67" i="1" s="1"/>
  <c r="F68" i="1" s="1"/>
  <c r="E64" i="1"/>
  <c r="D64" i="1"/>
  <c r="D67" i="1" s="1"/>
  <c r="C64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D54" i="1"/>
  <c r="T45" i="1"/>
  <c r="P45" i="1"/>
  <c r="L45" i="1"/>
  <c r="H45" i="1"/>
  <c r="D45" i="1"/>
  <c r="T44" i="1"/>
  <c r="S44" i="1"/>
  <c r="S45" i="1" s="1"/>
  <c r="R44" i="1"/>
  <c r="R45" i="1" s="1"/>
  <c r="Q44" i="1"/>
  <c r="Q45" i="1" s="1"/>
  <c r="P44" i="1"/>
  <c r="O44" i="1"/>
  <c r="O45" i="1" s="1"/>
  <c r="N44" i="1"/>
  <c r="N45" i="1" s="1"/>
  <c r="M44" i="1"/>
  <c r="M45" i="1" s="1"/>
  <c r="L44" i="1"/>
  <c r="K44" i="1"/>
  <c r="K45" i="1" s="1"/>
  <c r="J44" i="1"/>
  <c r="J45" i="1" s="1"/>
  <c r="I44" i="1"/>
  <c r="I45" i="1" s="1"/>
  <c r="H44" i="1"/>
  <c r="G44" i="1"/>
  <c r="G45" i="1" s="1"/>
  <c r="F44" i="1"/>
  <c r="E44" i="1"/>
  <c r="E45" i="1" s="1"/>
  <c r="D44" i="1"/>
  <c r="C44" i="1"/>
  <c r="B44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E35" i="1"/>
  <c r="B35" i="1"/>
  <c r="F32" i="1"/>
  <c r="F35" i="1" s="1"/>
  <c r="E32" i="1"/>
  <c r="D32" i="1"/>
  <c r="D35" i="1" s="1"/>
  <c r="C32" i="1"/>
  <c r="C35" i="1" s="1"/>
  <c r="T23" i="1"/>
  <c r="P23" i="1"/>
  <c r="L23" i="1"/>
  <c r="H23" i="1"/>
  <c r="D23" i="1"/>
  <c r="T22" i="1"/>
  <c r="S22" i="1"/>
  <c r="S23" i="1" s="1"/>
  <c r="R22" i="1"/>
  <c r="R23" i="1" s="1"/>
  <c r="Q22" i="1"/>
  <c r="P22" i="1"/>
  <c r="O22" i="1"/>
  <c r="O23" i="1" s="1"/>
  <c r="N22" i="1"/>
  <c r="N23" i="1" s="1"/>
  <c r="M22" i="1"/>
  <c r="L22" i="1"/>
  <c r="K22" i="1"/>
  <c r="K23" i="1" s="1"/>
  <c r="J22" i="1"/>
  <c r="J23" i="1" s="1"/>
  <c r="I22" i="1"/>
  <c r="H22" i="1"/>
  <c r="G22" i="1"/>
  <c r="G23" i="1" s="1"/>
  <c r="F22" i="1"/>
  <c r="F23" i="1" s="1"/>
  <c r="D22" i="1"/>
  <c r="B22" i="1"/>
  <c r="F18" i="1"/>
  <c r="E18" i="1"/>
  <c r="E22" i="1" s="1"/>
  <c r="D18" i="1"/>
  <c r="C18" i="1"/>
  <c r="C22" i="1" s="1"/>
  <c r="C23" i="1" s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M23" i="1" l="1"/>
  <c r="E23" i="1"/>
  <c r="E266" i="1" s="1"/>
  <c r="E267" i="1" s="1"/>
  <c r="C45" i="1"/>
  <c r="D68" i="1"/>
  <c r="D89" i="1"/>
  <c r="H89" i="1"/>
  <c r="L89" i="1"/>
  <c r="P89" i="1"/>
  <c r="T89" i="1"/>
  <c r="C110" i="1"/>
  <c r="H110" i="1"/>
  <c r="L110" i="1"/>
  <c r="P110" i="1"/>
  <c r="T110" i="1"/>
  <c r="C196" i="1"/>
  <c r="C266" i="1" s="1"/>
  <c r="C267" i="1" s="1"/>
  <c r="C216" i="1"/>
  <c r="J84" i="2"/>
  <c r="N84" i="2"/>
  <c r="R84" i="2"/>
  <c r="C103" i="2"/>
  <c r="G151" i="1"/>
  <c r="O151" i="1"/>
  <c r="S151" i="1"/>
  <c r="I23" i="1"/>
  <c r="Q23" i="1"/>
  <c r="K151" i="1"/>
  <c r="F45" i="1"/>
  <c r="H68" i="1"/>
  <c r="L68" i="1"/>
  <c r="P68" i="1"/>
  <c r="T68" i="1"/>
  <c r="M103" i="2"/>
  <c r="D238" i="2"/>
  <c r="D239" i="2" s="1"/>
  <c r="L216" i="1"/>
  <c r="P216" i="1"/>
  <c r="T216" i="1"/>
  <c r="H240" i="1"/>
  <c r="L240" i="1"/>
  <c r="P240" i="1"/>
  <c r="T240" i="1"/>
  <c r="F266" i="1"/>
  <c r="F267" i="1" s="1"/>
  <c r="H261" i="1"/>
  <c r="L261" i="1"/>
  <c r="P261" i="1"/>
  <c r="T261" i="1"/>
  <c r="D65" i="2"/>
  <c r="C65" i="2"/>
  <c r="J65" i="2"/>
  <c r="N65" i="2"/>
  <c r="R65" i="2"/>
  <c r="F103" i="2"/>
  <c r="C134" i="2"/>
  <c r="F193" i="2"/>
  <c r="J193" i="2"/>
  <c r="N193" i="2"/>
  <c r="R193" i="2"/>
  <c r="D215" i="2"/>
  <c r="D233" i="2" s="1"/>
  <c r="D234" i="2" s="1"/>
  <c r="C215" i="2"/>
  <c r="J215" i="2"/>
  <c r="N215" i="2"/>
  <c r="R215" i="2"/>
  <c r="Q103" i="2"/>
  <c r="E238" i="2"/>
  <c r="E239" i="2" s="1"/>
  <c r="D271" i="1"/>
  <c r="D272" i="1" s="1"/>
  <c r="F84" i="2"/>
  <c r="G156" i="2"/>
  <c r="K156" i="2"/>
  <c r="O156" i="2"/>
  <c r="S156" i="2"/>
  <c r="E215" i="2"/>
  <c r="E233" i="2" s="1"/>
  <c r="E234" i="2" s="1"/>
  <c r="I103" i="2"/>
  <c r="J216" i="1"/>
  <c r="N216" i="1"/>
  <c r="R216" i="1"/>
  <c r="C271" i="1"/>
  <c r="C272" i="1" s="1"/>
  <c r="D266" i="1"/>
  <c r="D267" i="1" s="1"/>
  <c r="G134" i="2"/>
  <c r="K134" i="2"/>
  <c r="O134" i="2"/>
  <c r="S134" i="2"/>
  <c r="F233" i="2"/>
  <c r="F234" i="2" s="1"/>
  <c r="C233" i="2" l="1"/>
  <c r="C234" i="2" s="1"/>
</calcChain>
</file>

<file path=xl/sharedStrings.xml><?xml version="1.0" encoding="utf-8"?>
<sst xmlns="http://schemas.openxmlformats.org/spreadsheetml/2006/main" count="1536" uniqueCount="234">
  <si>
    <t>УТВЕРЖДАЮ
Директор ООО "Вита Лайн"
______С.А.Бочаров
"____"______________ 2025 г.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</si>
  <si>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</si>
  <si>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ОСНОВНОЕ/ОРГАНИЗОВАННОЕ/ МЕНЮ ПРИГОТАВЛИВАЕМЫХ БЛЮД                                                                                        ДЛЯ ВОЗРАСТНОЙ КАТЕГОРИИ ДЕТЕЙ 12-18 ЛЕТ 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</si>
  <si>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</si>
  <si>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</si>
  <si>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</si>
  <si>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</si>
  <si>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</si>
  <si>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</si>
  <si>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</si>
  <si>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</si>
  <si>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</si>
  <si>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</si>
  <si>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</si>
  <si>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</si>
  <si>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</si>
  <si>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</si>
  <si>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</si>
  <si>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</si>
  <si>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</si>
  <si>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</si>
  <si>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</si>
  <si>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</si>
  <si>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</si>
  <si>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</si>
  <si>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</si>
  <si>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</si>
  <si>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</si>
  <si>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</si>
  <si>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</si>
  <si>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</si>
  <si>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</si>
  <si>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</si>
  <si>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</si>
  <si>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</si>
  <si>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</si>
  <si>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</si>
  <si>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</si>
  <si>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</si>
  <si>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</si>
  <si>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ОВОЩНАЯ НАРЕЗКА / СВЕЖИЕ ОГУРЦЫ И ТОМАТЫ/</t>
  </si>
  <si>
    <t>УХА РОСТОВСКАЯ</t>
  </si>
  <si>
    <t>106</t>
  </si>
  <si>
    <t>ПЛОВ ИЗ ПТИЦЫ</t>
  </si>
  <si>
    <t>311</t>
  </si>
  <si>
    <t>СОК ФРУКТОВЫЙ/ ВИНОГРАДНЫЙ/</t>
  </si>
  <si>
    <t>389</t>
  </si>
  <si>
    <t>ХЛЕБ ПШЕНИЧНЫЙ</t>
  </si>
  <si>
    <t xml:space="preserve">КОНДИТЕРСКИЕ ИЗДЕЛИЯ ПЕЧЕНЬЕ САХАРНОЕ 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</si>
  <si>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</si>
  <si>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</si>
  <si>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</si>
  <si>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</si>
  <si>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</si>
  <si>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</si>
  <si>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</si>
  <si>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</si>
  <si>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СУП КАРТОФЕЛЬНЫЙ С БОБОВЫМИ / ГРЕНКИ 250/20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</si>
  <si>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</si>
  <si>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</si>
  <si>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</si>
  <si>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</si>
  <si>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</si>
  <si>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</si>
  <si>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2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</si>
  <si>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</si>
  <si>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</si>
  <si>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</si>
  <si>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</si>
  <si>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</si>
  <si>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</si>
  <si>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</si>
  <si>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</si>
  <si>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</si>
  <si>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</si>
  <si>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</si>
  <si>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</si>
  <si>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</si>
  <si>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</si>
  <si>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НАПИТОК ИЗ ЦИКОРИЯ С МОЛОКОМ</t>
  </si>
  <si>
    <t>3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</si>
  <si>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</si>
  <si>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</si>
  <si>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</si>
  <si>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</si>
  <si>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</si>
  <si>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</si>
  <si>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ФРУКТЫ СВЕЖИЕ ПО СЕЗОНУ// ЯБЛОКО/</t>
  </si>
  <si>
    <t>ИКРА КАБАЧКОВАЯ КОНСЕРВИРОВАННАЯ</t>
  </si>
  <si>
    <t>СУП СЫРНЫЙ С  СУХАРИКАМИ 250/20</t>
  </si>
  <si>
    <t>МЯСО, ТУШЕНОЕ С КАПУСТОЙ</t>
  </si>
  <si>
    <t xml:space="preserve">УЗВАР ИЗ СУХОФРУКТОВ И   ПЛОДОВ ШИПОВНИКА </t>
  </si>
  <si>
    <t>4</t>
  </si>
  <si>
    <t>5 день</t>
  </si>
  <si>
    <t>ОВОЩИ НАТУРАЛЬНЫЕ ПО СЕЗОНУ/ОГУРЦЫ/</t>
  </si>
  <si>
    <t>71</t>
  </si>
  <si>
    <t>312</t>
  </si>
  <si>
    <t>КОТЛЕТЫ ДРУЖБА С МАСЛОМ 120/5</t>
  </si>
  <si>
    <t>ЧАЙ С ЛИМОНОМ</t>
  </si>
  <si>
    <t>376</t>
  </si>
  <si>
    <t>2017</t>
  </si>
  <si>
    <t>СУП  С КРУПОЙ</t>
  </si>
  <si>
    <t>115</t>
  </si>
  <si>
    <t>ЗАПЕКАНКА ИЗ РИСА С КУРИЦЕЙ</t>
  </si>
  <si>
    <t>222</t>
  </si>
  <si>
    <t>5</t>
  </si>
  <si>
    <t>6 день</t>
  </si>
  <si>
    <t>БУТЕРБРОД С СЫРОМ</t>
  </si>
  <si>
    <t>РАГУ ИЗ  ЦЫПЛЕНКА-БРОЙЛЕРА</t>
  </si>
  <si>
    <t>289</t>
  </si>
  <si>
    <t>КОМПОТ ИЗ СМЕСИ СУХОФРУКТОВ</t>
  </si>
  <si>
    <t>349</t>
  </si>
  <si>
    <t>КОНДИТЕРСКИЕ ИЗДЕЛИЯ /печенье сахарное /</t>
  </si>
  <si>
    <t xml:space="preserve">СУП-ЛАПША </t>
  </si>
  <si>
    <t>113</t>
  </si>
  <si>
    <t>КАРТОФЕЛЬ И ОВОЩИ, ТУШЕННЫЕ В СОУСЕ С СЕРДЦЕМ ГОВЯЖЬИМ</t>
  </si>
  <si>
    <t>7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</si>
  <si>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</si>
  <si>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</si>
  <si>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</si>
  <si>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</si>
  <si>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</si>
  <si>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</si>
  <si>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</si>
  <si>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</si>
  <si>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</si>
  <si>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6</t>
  </si>
  <si>
    <t>8 день</t>
  </si>
  <si>
    <t>ЗАПЕКАНКА ИЗ ТВОРОГА С МОЛОКОМ СГУЩЕННОЙ  170/30</t>
  </si>
  <si>
    <t>223</t>
  </si>
  <si>
    <t>ЧАЙ С САХАРОМ</t>
  </si>
  <si>
    <t>377</t>
  </si>
  <si>
    <t>КОНДИТЕРСКИЕ ИЗДЕЛИЯ / ВАФЛИ/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</si>
  <si>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</si>
  <si>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</si>
  <si>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</si>
  <si>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</si>
  <si>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</si>
  <si>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100/20</t>
  </si>
  <si>
    <t>СОК ФРУКТОВЫЙ /ВИШНЕВЫЙ/</t>
  </si>
  <si>
    <t>7</t>
  </si>
  <si>
    <t>9 день</t>
  </si>
  <si>
    <t>САЛАТ ВИТАМИННЫЙ (2-ОЙ ВАРИАНТ)</t>
  </si>
  <si>
    <t>42</t>
  </si>
  <si>
    <t>КОТЛЕТЫ  КУРИНЫЕ "КАЗАЧОК"</t>
  </si>
  <si>
    <t>СОК ФРУКТОВЫЙ /ЯБЛОЧНЫЙ</t>
  </si>
  <si>
    <t>ОВОЩИ НАТУРАЛЬНЫЕ ПО СЕЗОНУ/ ТОМАТЫ/</t>
  </si>
  <si>
    <t xml:space="preserve">БОРЩ ПО-КУБАНСКИ </t>
  </si>
  <si>
    <t>ТТК</t>
  </si>
  <si>
    <t>ГРЕЧКА ПО-КУПЕЧЕСКИ С МЯСОМ</t>
  </si>
  <si>
    <t>203.</t>
  </si>
  <si>
    <t>382</t>
  </si>
  <si>
    <t>ПП</t>
  </si>
  <si>
    <t>8</t>
  </si>
  <si>
    <t>10 день</t>
  </si>
  <si>
    <t>ПЛОВ С МЯСОМ</t>
  </si>
  <si>
    <t>265</t>
  </si>
  <si>
    <t>СУП С КЛЕЦКАМИ</t>
  </si>
  <si>
    <t>118.2</t>
  </si>
  <si>
    <t xml:space="preserve">ОМЛЕТ ПАРОВОЙ С МЯСОМ </t>
  </si>
  <si>
    <t>224</t>
  </si>
  <si>
    <t>9</t>
  </si>
  <si>
    <t>11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</si>
  <si>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</si>
  <si>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</si>
  <si>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</si>
  <si>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</si>
  <si>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234</t>
  </si>
  <si>
    <t>СЕРДЦЕ ГОВЯЖЬЕ ПО-СТРОГАНОВСКИ</t>
  </si>
  <si>
    <t>12 день</t>
  </si>
  <si>
    <t>БУЛОЧКА ДОМАШНЯЯ</t>
  </si>
  <si>
    <t>СЫР (ПОРЦИЯМИ)</t>
  </si>
  <si>
    <t>15</t>
  </si>
  <si>
    <t>КАША ПШЕННАЯ ЖИДКАЯ</t>
  </si>
  <si>
    <t>СУП МОЛОЧНЫЙ С КЛЕЦКАМИ</t>
  </si>
  <si>
    <t>ШНИЦЕЛЬ РЫБНЫЙ НАТУРАЛЬНЫЙ</t>
  </si>
  <si>
    <t>235</t>
  </si>
  <si>
    <t>СОК ФРУКТОВЫЙ/ ЯБЛОЧНЫЙ/</t>
  </si>
  <si>
    <t>ИТОГО ПО ПРИМЕРНОМУ МЕНЮ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</si>
  <si>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</si>
  <si>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</si>
  <si>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</si>
  <si>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СУММАРНЫЕ ОБЪЕМЫ БЛЮД ПО ПРИЕМАМ ПИЩИ (В ГРАММАХ)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</si>
  <si>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</si>
  <si>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</si>
  <si>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</si>
  <si>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</si>
  <si>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</si>
  <si>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</si>
  <si>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</si>
  <si>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</si>
  <si>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Полдник</t>
  </si>
  <si>
    <t>ЛАПШЕВНИК С ТВОРОГОМ И МОЛОКОМ СГУЩЕННЫМ 170/30</t>
  </si>
  <si>
    <t>212</t>
  </si>
  <si>
    <t>БУЛОЧКА ДОМАШНЯЯ ПП</t>
  </si>
  <si>
    <t>СЫР (ПОРЦИЯМИ)/ГОЛЛАНДСКИЙ И ДР/</t>
  </si>
  <si>
    <t xml:space="preserve">КАША РИСОВАЯ МОЛОЧНАЯ ВЯЗКАЯ </t>
  </si>
  <si>
    <t>209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</si>
  <si>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</si>
  <si>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</si>
  <si>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</si>
  <si>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КАША ОВСЯНАЯ "ГЕРКУЛЕС" ВЯЗКАЯ</t>
  </si>
  <si>
    <t>184</t>
  </si>
  <si>
    <t>СОК ФРУКТОВЫЙ ЯБЛОЧНЫЙ</t>
  </si>
  <si>
    <t>ПТИЦА  ТУШЕНАЯ В СОУСЕ С ОВОЩАМИ</t>
  </si>
  <si>
    <t>292</t>
  </si>
  <si>
    <t>МАКАРОНЫ ЗАПЕЧЕННЫЕ С СЫРОМ</t>
  </si>
  <si>
    <t>РЫБА, ЗАПЕЧЕННАЯ С КАРТОФЕЛЕМ ПО-РУССКИ</t>
  </si>
  <si>
    <t>ОЛАДЬИ С МОЛОКОМ СГУЩЕННЫМ 180/20</t>
  </si>
  <si>
    <t xml:space="preserve">ЧАЙ ФРУКТОВЫЙ С ЛИМОНОМ И ЯБЛОКОМ </t>
  </si>
  <si>
    <t>Таблица повторов блюд</t>
  </si>
  <si>
    <r>
      <rPr>
        <b/>
        <sz val="12"/>
        <color theme="1"/>
        <rFont val="Times New Roman"/>
      </rPr>
      <t>Возрастная категория</t>
    </r>
    <r>
      <rPr>
        <sz val="12"/>
        <color theme="1"/>
        <rFont val="Times New Roman"/>
      </rPr>
      <t>: 12-18 лет</t>
    </r>
  </si>
  <si>
    <t>Наименование блюд и кулинарных изделий</t>
  </si>
  <si>
    <t>Дни недели</t>
  </si>
  <si>
    <t>№ ДНЯ</t>
  </si>
  <si>
    <t>х</t>
  </si>
  <si>
    <t>КОНДИТЕРСКИЕ ИЗДЕЛИЯ/ ПЕЧЕНЬЕ САХАРНОЕ-</t>
  </si>
  <si>
    <t>ОВОЩНАЯ НАРЕЗКА/ СВЕЖИЕ ОГУРЦЫ И ТОМАТЫ 30/30/</t>
  </si>
  <si>
    <t>СОК ФРУКТОВЫЙ /ВИНОГРАДНЫЙ/</t>
  </si>
  <si>
    <t>СУП КАРТОФЕЛЬНЫЙ С БОБОВЫМИ / ГРЕНКИ 200/20</t>
  </si>
  <si>
    <t>ФРУКТЫ СВЕЖИЕ ПО СЕЗОНУ  /АПЕЛЬСИН/</t>
  </si>
  <si>
    <t>МЯСО, ТУШЕННОЕ С КАПУСТОЙ</t>
  </si>
  <si>
    <t>СУП СЫРНЫЙ С  СУХАРИКАМИ 200/20</t>
  </si>
  <si>
    <t>КОТЛЕТЫ ДРУЖБА  С МАСЛОМ 90/5</t>
  </si>
  <si>
    <t>ЗАПЕКАНКА ИЗ РИСА И КУРИЦЫ</t>
  </si>
  <si>
    <t>ФРУКТЫ СВЕЖИЕ ПО СЕЗОНУ  /ГРУША/</t>
  </si>
  <si>
    <t>ЗАПЕКАНКА ИЗ ТВОРОГА С МОЛОКОМ СГУЩЕННОЙ  130/20</t>
  </si>
  <si>
    <t>ТЕФТЕЛИ БЕЛИП 90/30</t>
  </si>
  <si>
    <r>
      <rPr>
        <b/>
        <sz val="12"/>
        <color theme="1"/>
        <rFont val="Times New Roman"/>
      </rPr>
      <t>Возрастная категория</t>
    </r>
    <r>
      <rPr>
        <sz val="12"/>
        <color theme="1"/>
        <rFont val="Times New Roman"/>
      </rPr>
      <t>: 12-18 лет</t>
    </r>
  </si>
  <si>
    <t>ЛАПШЕВНИК С ТВОРОГОМ И МОЛОКОМ СГУЩЕННЫМ 150/20</t>
  </si>
  <si>
    <t>БУЛОЧКА СДОБНАЯ  ПП</t>
  </si>
  <si>
    <t>КОНДИТЕРСКИЕ ИЗДЕЛИЯ ВАФЛИ</t>
  </si>
  <si>
    <t>ЯЙЦА ВАРЕНЫЕ</t>
  </si>
  <si>
    <t>ОЛАДЬИ С МОЛОКОМ СГУЩЕННЫМ 120/30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</si>
</sst>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color rgb="FF000000"/>
      <name val="Calibri"/>
      <scheme val="minor"/>
    </font>
    <font>
      <sz val="9"/>
      <color rgb="FF000000"/>
      <name val="Times New Roman"/>
    </font>
    <font>
      <sz val="8"/>
      <name val="Calibri"/>
    </font>
    <font>
      <sz val="9"/>
      <color rgb="FF000000"/>
      <name val="Tahoma"/>
    </font>
    <font>
      <b/>
      <sz val="14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9"/>
      <color rgb="FF000000"/>
      <name val="Tahoma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/>
    <xf numFmtId="4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top" wrapText="1"/>
    </xf>
    <xf numFmtId="4" fontId="5" fillId="2" borderId="13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39" fontId="1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39" fontId="6" fillId="2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4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/>
    </xf>
    <xf numFmtId="0" fontId="5" fillId="2" borderId="1" xfId="0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" fontId="5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2" borderId="2" xfId="0" applyFont="1" applyFill="1" applyBorder="1" applyAlignment="1">
      <alignment horizontal="right" vertical="top" wrapText="1"/>
    </xf>
    <xf numFmtId="0" fontId="2" fillId="0" borderId="3" xfId="0" applyFont="1" applyBorder="1"/>
    <xf numFmtId="0" fontId="2" fillId="0" borderId="4" xfId="0" applyFont="1" applyBorder="1"/>
    <xf numFmtId="0" fontId="4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workbookViewId="0"/>
  </sheetViews>
  <sheetFormatPr defaultColWidth="16.83203125" defaultRowHeight="15" customHeight="1" x14ac:dyDescent="0.2"/>
  <cols>
    <col min="1" max="1" width="69" customWidth="1"/>
    <col min="2" max="2" width="10.1640625" customWidth="1"/>
    <col min="3" max="3" width="13.33203125" customWidth="1"/>
    <col min="4" max="4" width="16.83203125" customWidth="1"/>
    <col min="5" max="5" width="15" customWidth="1"/>
    <col min="6" max="6" width="17.1640625" customWidth="1"/>
    <col min="7" max="16" width="10.1640625" hidden="1" customWidth="1"/>
    <col min="17" max="17" width="13.83203125" hidden="1" customWidth="1"/>
    <col min="18" max="20" width="10.1640625" hidden="1" customWidth="1"/>
    <col min="21" max="21" width="11" customWidth="1"/>
    <col min="22" max="29" width="10.6640625" customWidth="1"/>
  </cols>
  <sheetData>
    <row r="1" spans="1:29" ht="82.5" customHeight="1" x14ac:dyDescent="0.2">
      <c r="A1" s="1" t="s">
        <v>0</v>
      </c>
      <c r="B1" s="1"/>
      <c r="C1" s="1"/>
      <c r="D1" s="52" t="s">
        <v>1</v>
      </c>
      <c r="E1" s="53"/>
      <c r="F1" s="54"/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2"/>
      <c r="V1" s="3"/>
      <c r="W1" s="3"/>
      <c r="X1" s="3"/>
      <c r="Y1" s="3"/>
      <c r="Z1" s="3"/>
      <c r="AA1" s="52"/>
      <c r="AB1" s="53"/>
      <c r="AC1" s="54"/>
    </row>
    <row r="2" spans="1:29" ht="49.5" customHeight="1" x14ac:dyDescent="0.2">
      <c r="A2" s="55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3"/>
      <c r="W2" s="3"/>
      <c r="X2" s="3"/>
      <c r="Y2" s="3"/>
      <c r="Z2" s="3"/>
      <c r="AA2" s="3"/>
      <c r="AB2" s="3"/>
      <c r="AC2" s="3"/>
    </row>
    <row r="3" spans="1:29" ht="12.75" customHeight="1" x14ac:dyDescent="0.2">
      <c r="A3" s="56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3"/>
      <c r="W3" s="3"/>
      <c r="X3" s="3"/>
      <c r="Y3" s="3"/>
      <c r="Z3" s="3"/>
      <c r="AA3" s="3"/>
      <c r="AB3" s="3"/>
      <c r="AC3" s="3"/>
    </row>
    <row r="4" spans="1:29" ht="27.75" customHeight="1" x14ac:dyDescent="0.2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3"/>
      <c r="W4" s="3"/>
      <c r="X4" s="3"/>
      <c r="Y4" s="3"/>
      <c r="Z4" s="3"/>
      <c r="AA4" s="3"/>
      <c r="AB4" s="3"/>
      <c r="AC4" s="3"/>
    </row>
    <row r="5" spans="1:29" ht="12.75" customHeight="1" x14ac:dyDescent="0.2">
      <c r="A5" s="60" t="s">
        <v>4</v>
      </c>
      <c r="B5" s="60" t="s">
        <v>5</v>
      </c>
      <c r="C5" s="47" t="s">
        <v>6</v>
      </c>
      <c r="D5" s="48"/>
      <c r="E5" s="49"/>
      <c r="F5" s="50" t="s">
        <v>7</v>
      </c>
      <c r="G5" s="47" t="s">
        <v>8</v>
      </c>
      <c r="H5" s="48"/>
      <c r="I5" s="48"/>
      <c r="J5" s="48"/>
      <c r="K5" s="48"/>
      <c r="L5" s="49"/>
      <c r="M5" s="47" t="s">
        <v>9</v>
      </c>
      <c r="N5" s="48"/>
      <c r="O5" s="48"/>
      <c r="P5" s="48"/>
      <c r="Q5" s="48"/>
      <c r="R5" s="48"/>
      <c r="S5" s="48"/>
      <c r="T5" s="49"/>
      <c r="U5" s="60" t="s">
        <v>10</v>
      </c>
      <c r="V5" s="3"/>
      <c r="W5" s="3"/>
      <c r="X5" s="3"/>
      <c r="Y5" s="3"/>
      <c r="Z5" s="3"/>
      <c r="AA5" s="3"/>
      <c r="AB5" s="3"/>
      <c r="AC5" s="3"/>
    </row>
    <row r="6" spans="1:29" ht="26.25" customHeight="1" x14ac:dyDescent="0.2">
      <c r="A6" s="51"/>
      <c r="B6" s="51"/>
      <c r="C6" s="4" t="s">
        <v>11</v>
      </c>
      <c r="D6" s="4" t="s">
        <v>12</v>
      </c>
      <c r="E6" s="4" t="s">
        <v>13</v>
      </c>
      <c r="F6" s="51"/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51"/>
      <c r="V6" s="3"/>
      <c r="W6" s="3"/>
      <c r="X6" s="3"/>
      <c r="Y6" s="3"/>
      <c r="Z6" s="3"/>
      <c r="AA6" s="3"/>
      <c r="AB6" s="3"/>
      <c r="AC6" s="3"/>
    </row>
    <row r="7" spans="1:29" ht="14.25" customHeight="1" x14ac:dyDescent="0.2">
      <c r="A7" s="5" t="s">
        <v>28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3"/>
      <c r="W7" s="3"/>
      <c r="X7" s="3"/>
      <c r="Y7" s="3"/>
      <c r="Z7" s="3"/>
      <c r="AA7" s="3"/>
      <c r="AB7" s="3"/>
      <c r="AC7" s="3"/>
    </row>
    <row r="8" spans="1:29" ht="12" customHeight="1" x14ac:dyDescent="0.2">
      <c r="A8" s="7" t="s">
        <v>29</v>
      </c>
      <c r="B8" s="8">
        <v>75</v>
      </c>
      <c r="C8" s="9">
        <v>8.2200000000000006</v>
      </c>
      <c r="D8" s="9">
        <v>11.45</v>
      </c>
      <c r="E8" s="9">
        <v>15.13</v>
      </c>
      <c r="F8" s="9">
        <v>169.42</v>
      </c>
      <c r="G8" s="9">
        <v>0.06</v>
      </c>
      <c r="H8" s="9">
        <v>0.1</v>
      </c>
      <c r="I8" s="9">
        <v>0.14000000000000001</v>
      </c>
      <c r="J8" s="9">
        <v>0.91</v>
      </c>
      <c r="K8" s="9">
        <v>0.15</v>
      </c>
      <c r="L8" s="9">
        <v>0.1</v>
      </c>
      <c r="M8" s="9">
        <v>269.89999999999998</v>
      </c>
      <c r="N8" s="9">
        <v>19.7</v>
      </c>
      <c r="O8" s="9">
        <v>167.1</v>
      </c>
      <c r="P8" s="9">
        <v>0.9</v>
      </c>
      <c r="Q8" s="9">
        <v>71</v>
      </c>
      <c r="R8" s="9">
        <v>0</v>
      </c>
      <c r="S8" s="9">
        <v>0.01</v>
      </c>
      <c r="T8" s="9">
        <v>0.01</v>
      </c>
      <c r="U8" s="8" t="s">
        <v>30</v>
      </c>
      <c r="V8" s="3"/>
      <c r="W8" s="3"/>
      <c r="X8" s="3"/>
      <c r="Y8" s="3"/>
      <c r="Z8" s="3"/>
      <c r="AA8" s="3"/>
      <c r="AB8" s="3"/>
      <c r="AC8" s="3"/>
    </row>
    <row r="9" spans="1:29" ht="12" customHeight="1" x14ac:dyDescent="0.2">
      <c r="A9" s="7" t="s">
        <v>31</v>
      </c>
      <c r="B9" s="8">
        <v>200</v>
      </c>
      <c r="C9" s="9">
        <v>5.45</v>
      </c>
      <c r="D9" s="9">
        <v>7.13</v>
      </c>
      <c r="E9" s="9">
        <v>30.38</v>
      </c>
      <c r="F9" s="9">
        <v>224.18</v>
      </c>
      <c r="G9" s="9">
        <v>0.16</v>
      </c>
      <c r="H9" s="9">
        <v>0.69</v>
      </c>
      <c r="I9" s="9">
        <v>0.06</v>
      </c>
      <c r="J9" s="9">
        <v>2.74</v>
      </c>
      <c r="K9" s="9">
        <v>0.14000000000000001</v>
      </c>
      <c r="L9" s="9">
        <v>0.21</v>
      </c>
      <c r="M9" s="9">
        <v>145</v>
      </c>
      <c r="N9" s="9">
        <v>83.77</v>
      </c>
      <c r="O9" s="9">
        <v>199.6</v>
      </c>
      <c r="P9" s="9">
        <v>2.52</v>
      </c>
      <c r="Q9" s="9">
        <v>341</v>
      </c>
      <c r="R9" s="9">
        <v>13.25</v>
      </c>
      <c r="S9" s="9">
        <v>0.01</v>
      </c>
      <c r="T9" s="9">
        <v>0</v>
      </c>
      <c r="U9" s="8" t="s">
        <v>32</v>
      </c>
      <c r="V9" s="3"/>
      <c r="W9" s="3"/>
      <c r="X9" s="3"/>
      <c r="Y9" s="3"/>
      <c r="Z9" s="3"/>
      <c r="AA9" s="3"/>
      <c r="AB9" s="3"/>
      <c r="AC9" s="3"/>
    </row>
    <row r="10" spans="1:29" ht="12" customHeight="1" x14ac:dyDescent="0.2">
      <c r="A10" s="7" t="s">
        <v>33</v>
      </c>
      <c r="B10" s="8">
        <v>180</v>
      </c>
      <c r="C10" s="9">
        <v>4.57</v>
      </c>
      <c r="D10" s="9">
        <v>3.64</v>
      </c>
      <c r="E10" s="9">
        <v>16.55</v>
      </c>
      <c r="F10" s="9">
        <v>118.22</v>
      </c>
      <c r="G10" s="9">
        <v>0.05</v>
      </c>
      <c r="H10" s="9">
        <v>0.78</v>
      </c>
      <c r="I10" s="9">
        <v>0.02</v>
      </c>
      <c r="J10" s="9">
        <v>0</v>
      </c>
      <c r="K10" s="9">
        <v>0</v>
      </c>
      <c r="L10" s="9">
        <v>0.16</v>
      </c>
      <c r="M10" s="9">
        <v>157.29</v>
      </c>
      <c r="N10" s="9">
        <v>21.8</v>
      </c>
      <c r="O10" s="9">
        <v>119.12</v>
      </c>
      <c r="P10" s="9">
        <v>0.34</v>
      </c>
      <c r="Q10" s="9">
        <v>235.19</v>
      </c>
      <c r="R10" s="9">
        <v>13.5</v>
      </c>
      <c r="S10" s="9">
        <v>0</v>
      </c>
      <c r="T10" s="9">
        <v>0</v>
      </c>
      <c r="U10" s="8" t="s">
        <v>34</v>
      </c>
      <c r="V10" s="3"/>
      <c r="W10" s="3"/>
      <c r="X10" s="3"/>
      <c r="Y10" s="3"/>
      <c r="Z10" s="3"/>
      <c r="AA10" s="3"/>
      <c r="AB10" s="3"/>
      <c r="AC10" s="3"/>
    </row>
    <row r="11" spans="1:29" ht="12" customHeight="1" x14ac:dyDescent="0.2">
      <c r="A11" s="7" t="s">
        <v>35</v>
      </c>
      <c r="B11" s="8">
        <v>100</v>
      </c>
      <c r="C11" s="9">
        <v>0.4</v>
      </c>
      <c r="D11" s="9">
        <v>0.4</v>
      </c>
      <c r="E11" s="9">
        <v>9.8000000000000007</v>
      </c>
      <c r="F11" s="9">
        <v>47</v>
      </c>
      <c r="G11" s="10">
        <v>0.03</v>
      </c>
      <c r="H11" s="10">
        <v>10</v>
      </c>
      <c r="I11" s="10">
        <v>0.01</v>
      </c>
      <c r="J11" s="10">
        <v>0.63</v>
      </c>
      <c r="K11" s="10">
        <v>0</v>
      </c>
      <c r="L11" s="10">
        <v>0.02</v>
      </c>
      <c r="M11" s="10">
        <v>16</v>
      </c>
      <c r="N11" s="10">
        <v>8</v>
      </c>
      <c r="O11" s="10">
        <v>11</v>
      </c>
      <c r="P11" s="10">
        <v>2.2000000000000002</v>
      </c>
      <c r="Q11" s="10">
        <v>278</v>
      </c>
      <c r="R11" s="10">
        <v>2</v>
      </c>
      <c r="S11" s="10">
        <v>0.01</v>
      </c>
      <c r="T11" s="10">
        <v>0</v>
      </c>
      <c r="U11" s="8" t="s">
        <v>36</v>
      </c>
      <c r="V11" s="3"/>
      <c r="W11" s="3"/>
      <c r="X11" s="3"/>
      <c r="Y11" s="3"/>
      <c r="Z11" s="3"/>
      <c r="AA11" s="3"/>
      <c r="AB11" s="3"/>
      <c r="AC11" s="3"/>
    </row>
    <row r="12" spans="1:29" ht="12" customHeight="1" x14ac:dyDescent="0.2">
      <c r="A12" s="7" t="s">
        <v>37</v>
      </c>
      <c r="B12" s="8">
        <v>30</v>
      </c>
      <c r="C12" s="9">
        <v>1.68</v>
      </c>
      <c r="D12" s="9">
        <v>0.33</v>
      </c>
      <c r="E12" s="9">
        <v>14.82</v>
      </c>
      <c r="F12" s="9">
        <v>68.97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8">
        <v>2</v>
      </c>
      <c r="V12" s="3"/>
      <c r="W12" s="3"/>
      <c r="X12" s="3"/>
      <c r="Y12" s="3"/>
      <c r="Z12" s="3"/>
      <c r="AA12" s="3"/>
      <c r="AB12" s="3"/>
      <c r="AC12" s="3"/>
    </row>
    <row r="13" spans="1:29" ht="21" customHeight="1" x14ac:dyDescent="0.2">
      <c r="A13" s="11" t="s">
        <v>38</v>
      </c>
      <c r="B13" s="12">
        <f t="shared" ref="B13:T13" si="0">SUM(B8:B12)</f>
        <v>585</v>
      </c>
      <c r="C13" s="4">
        <f t="shared" si="0"/>
        <v>20.32</v>
      </c>
      <c r="D13" s="4">
        <f t="shared" si="0"/>
        <v>22.949999999999996</v>
      </c>
      <c r="E13" s="4">
        <f t="shared" si="0"/>
        <v>86.68</v>
      </c>
      <c r="F13" s="4">
        <f t="shared" si="0"/>
        <v>627.79000000000008</v>
      </c>
      <c r="G13" s="4">
        <f t="shared" si="0"/>
        <v>0.30000000000000004</v>
      </c>
      <c r="H13" s="4">
        <f t="shared" si="0"/>
        <v>11.57</v>
      </c>
      <c r="I13" s="4">
        <f t="shared" si="0"/>
        <v>0.23</v>
      </c>
      <c r="J13" s="4">
        <f t="shared" si="0"/>
        <v>4.28</v>
      </c>
      <c r="K13" s="4">
        <f t="shared" si="0"/>
        <v>0.29000000000000004</v>
      </c>
      <c r="L13" s="4">
        <f t="shared" si="0"/>
        <v>0.49</v>
      </c>
      <c r="M13" s="4">
        <f t="shared" si="0"/>
        <v>588.18999999999994</v>
      </c>
      <c r="N13" s="4">
        <f t="shared" si="0"/>
        <v>133.26999999999998</v>
      </c>
      <c r="O13" s="4">
        <f t="shared" si="0"/>
        <v>496.82</v>
      </c>
      <c r="P13" s="4">
        <f t="shared" si="0"/>
        <v>5.96</v>
      </c>
      <c r="Q13" s="4">
        <f t="shared" si="0"/>
        <v>925.19</v>
      </c>
      <c r="R13" s="4">
        <f t="shared" si="0"/>
        <v>28.75</v>
      </c>
      <c r="S13" s="4">
        <f t="shared" si="0"/>
        <v>0.03</v>
      </c>
      <c r="T13" s="4">
        <f t="shared" si="0"/>
        <v>0.01</v>
      </c>
      <c r="U13" s="1"/>
      <c r="V13" s="3"/>
      <c r="W13" s="3"/>
      <c r="X13" s="3"/>
      <c r="Y13" s="3"/>
      <c r="Z13" s="3"/>
      <c r="AA13" s="3"/>
      <c r="AB13" s="3"/>
      <c r="AC13" s="3"/>
    </row>
    <row r="14" spans="1:29" ht="14.25" customHeight="1" x14ac:dyDescent="0.2">
      <c r="A14" s="5" t="s">
        <v>39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"/>
      <c r="V14" s="3"/>
      <c r="W14" s="3"/>
      <c r="X14" s="3"/>
      <c r="Y14" s="3"/>
      <c r="Z14" s="3"/>
      <c r="AA14" s="3"/>
      <c r="AB14" s="3"/>
      <c r="AC14" s="3"/>
    </row>
    <row r="15" spans="1:29" ht="12" customHeight="1" x14ac:dyDescent="0.2">
      <c r="A15" s="7" t="s">
        <v>40</v>
      </c>
      <c r="B15" s="8">
        <v>100</v>
      </c>
      <c r="C15" s="9">
        <v>0.92</v>
      </c>
      <c r="D15" s="9">
        <v>0.15</v>
      </c>
      <c r="E15" s="9">
        <v>3.06</v>
      </c>
      <c r="F15" s="9">
        <v>18.43</v>
      </c>
      <c r="G15" s="9">
        <v>0.03</v>
      </c>
      <c r="H15" s="9">
        <v>7</v>
      </c>
      <c r="I15" s="9">
        <v>7.0000000000000007E-2</v>
      </c>
      <c r="J15" s="9">
        <v>0.25</v>
      </c>
      <c r="K15" s="9">
        <v>0</v>
      </c>
      <c r="L15" s="9">
        <v>0.03</v>
      </c>
      <c r="M15" s="9">
        <v>16.649999999999999</v>
      </c>
      <c r="N15" s="9">
        <v>15.3</v>
      </c>
      <c r="O15" s="9">
        <v>30.6</v>
      </c>
      <c r="P15" s="9">
        <v>0.9</v>
      </c>
      <c r="Q15" s="9">
        <v>215.5</v>
      </c>
      <c r="R15" s="9">
        <v>2.5</v>
      </c>
      <c r="S15" s="9">
        <v>0.01</v>
      </c>
      <c r="T15" s="9">
        <v>0</v>
      </c>
      <c r="U15" s="8">
        <v>9</v>
      </c>
      <c r="V15" s="3"/>
      <c r="W15" s="3"/>
      <c r="X15" s="3"/>
      <c r="Y15" s="3"/>
      <c r="Z15" s="3"/>
      <c r="AA15" s="3"/>
      <c r="AB15" s="3"/>
      <c r="AC15" s="3"/>
    </row>
    <row r="16" spans="1:29" ht="12" customHeight="1" x14ac:dyDescent="0.2">
      <c r="A16" s="7" t="s">
        <v>41</v>
      </c>
      <c r="B16" s="8">
        <v>250</v>
      </c>
      <c r="C16" s="9">
        <v>7.32</v>
      </c>
      <c r="D16" s="9">
        <v>5.99</v>
      </c>
      <c r="E16" s="9">
        <v>10.15</v>
      </c>
      <c r="F16" s="9">
        <v>129.04</v>
      </c>
      <c r="G16" s="9">
        <v>0.12</v>
      </c>
      <c r="H16" s="9">
        <v>8.4499999999999993</v>
      </c>
      <c r="I16" s="9">
        <v>0.25</v>
      </c>
      <c r="J16" s="9">
        <v>1.51</v>
      </c>
      <c r="K16" s="9">
        <v>0.04</v>
      </c>
      <c r="L16" s="9">
        <v>0.11</v>
      </c>
      <c r="M16" s="9">
        <v>49.09</v>
      </c>
      <c r="N16" s="9">
        <v>53.65</v>
      </c>
      <c r="O16" s="9">
        <v>179.58</v>
      </c>
      <c r="P16" s="9">
        <v>1.37</v>
      </c>
      <c r="Q16" s="9">
        <v>725.99</v>
      </c>
      <c r="R16" s="9">
        <v>94.58</v>
      </c>
      <c r="S16" s="9">
        <v>0.41</v>
      </c>
      <c r="T16" s="9">
        <v>0.01</v>
      </c>
      <c r="U16" s="8" t="s">
        <v>42</v>
      </c>
      <c r="V16" s="3"/>
      <c r="W16" s="3"/>
      <c r="X16" s="3"/>
      <c r="Y16" s="3"/>
      <c r="Z16" s="3"/>
      <c r="AA16" s="3"/>
      <c r="AB16" s="3"/>
      <c r="AC16" s="3"/>
    </row>
    <row r="17" spans="1:29" ht="12" customHeight="1" x14ac:dyDescent="0.2">
      <c r="A17" s="7" t="s">
        <v>43</v>
      </c>
      <c r="B17" s="8">
        <v>280</v>
      </c>
      <c r="C17" s="9">
        <v>12.15</v>
      </c>
      <c r="D17" s="9">
        <v>22.09</v>
      </c>
      <c r="E17" s="9">
        <v>29.24</v>
      </c>
      <c r="F17" s="9">
        <v>357</v>
      </c>
      <c r="G17" s="9">
        <v>7.0000000000000007E-2</v>
      </c>
      <c r="H17" s="9">
        <v>1.37</v>
      </c>
      <c r="I17" s="9">
        <v>0.22</v>
      </c>
      <c r="J17" s="9">
        <v>2.4900000000000002</v>
      </c>
      <c r="K17" s="9">
        <v>0</v>
      </c>
      <c r="L17" s="9">
        <v>0.11</v>
      </c>
      <c r="M17" s="9">
        <v>19.3</v>
      </c>
      <c r="N17" s="9">
        <v>32.22</v>
      </c>
      <c r="O17" s="9">
        <v>165.11</v>
      </c>
      <c r="P17" s="9">
        <v>1.55</v>
      </c>
      <c r="Q17" s="9">
        <v>224.12</v>
      </c>
      <c r="R17" s="9">
        <v>5.69</v>
      </c>
      <c r="S17" s="9">
        <v>0.11</v>
      </c>
      <c r="T17" s="9">
        <v>0.02</v>
      </c>
      <c r="U17" s="8" t="s">
        <v>44</v>
      </c>
      <c r="V17" s="3"/>
      <c r="W17" s="3"/>
      <c r="X17" s="3"/>
      <c r="Y17" s="3"/>
      <c r="Z17" s="3"/>
      <c r="AA17" s="3"/>
      <c r="AB17" s="3"/>
      <c r="AC17" s="3"/>
    </row>
    <row r="18" spans="1:29" ht="12" customHeight="1" x14ac:dyDescent="0.2">
      <c r="A18" s="7" t="s">
        <v>45</v>
      </c>
      <c r="B18" s="8">
        <v>180</v>
      </c>
      <c r="C18" s="9">
        <f>0.97*180/200</f>
        <v>0.873</v>
      </c>
      <c r="D18" s="9">
        <f>0.19*180/200</f>
        <v>0.17100000000000001</v>
      </c>
      <c r="E18" s="9">
        <f>19.59*180/200</f>
        <v>17.631</v>
      </c>
      <c r="F18" s="9">
        <f>83.42*180/200</f>
        <v>75.078000000000003</v>
      </c>
      <c r="G18" s="9">
        <v>0.02</v>
      </c>
      <c r="H18" s="9">
        <v>1.6</v>
      </c>
      <c r="I18" s="9">
        <v>0</v>
      </c>
      <c r="J18" s="9">
        <v>0</v>
      </c>
      <c r="K18" s="9">
        <v>0</v>
      </c>
      <c r="L18" s="9">
        <v>0.02</v>
      </c>
      <c r="M18" s="9">
        <v>12.6</v>
      </c>
      <c r="N18" s="9">
        <v>7.2</v>
      </c>
      <c r="O18" s="9">
        <v>12.6</v>
      </c>
      <c r="P18" s="9">
        <v>2.52</v>
      </c>
      <c r="Q18" s="9">
        <v>240</v>
      </c>
      <c r="R18" s="9">
        <v>2</v>
      </c>
      <c r="S18" s="9">
        <v>0</v>
      </c>
      <c r="T18" s="9">
        <v>0</v>
      </c>
      <c r="U18" s="8" t="s">
        <v>46</v>
      </c>
      <c r="V18" s="3"/>
      <c r="W18" s="3"/>
      <c r="X18" s="3"/>
      <c r="Y18" s="3"/>
      <c r="Z18" s="3"/>
      <c r="AA18" s="3"/>
      <c r="AB18" s="3"/>
      <c r="AC18" s="3"/>
    </row>
    <row r="19" spans="1:29" ht="12" customHeight="1" x14ac:dyDescent="0.2">
      <c r="A19" s="7" t="s">
        <v>47</v>
      </c>
      <c r="B19" s="8">
        <v>70</v>
      </c>
      <c r="C19" s="9">
        <v>5.34</v>
      </c>
      <c r="D19" s="9">
        <v>0.43</v>
      </c>
      <c r="E19" s="9">
        <v>35.130000000000003</v>
      </c>
      <c r="F19" s="9">
        <v>165.77</v>
      </c>
      <c r="G19" s="9">
        <v>0.11</v>
      </c>
      <c r="H19" s="9">
        <v>0</v>
      </c>
      <c r="I19" s="9">
        <v>0</v>
      </c>
      <c r="J19" s="9">
        <v>1.37</v>
      </c>
      <c r="K19" s="9">
        <v>0</v>
      </c>
      <c r="L19" s="9">
        <v>0.04</v>
      </c>
      <c r="M19" s="9">
        <v>16.100000000000001</v>
      </c>
      <c r="N19" s="9">
        <v>23.1</v>
      </c>
      <c r="O19" s="9">
        <v>58.8</v>
      </c>
      <c r="P19" s="9">
        <v>1.4</v>
      </c>
      <c r="Q19" s="9">
        <v>90.3</v>
      </c>
      <c r="R19" s="9">
        <v>0</v>
      </c>
      <c r="S19" s="9">
        <v>0.01</v>
      </c>
      <c r="T19" s="9">
        <v>0</v>
      </c>
      <c r="U19" s="8">
        <v>1</v>
      </c>
      <c r="V19" s="3"/>
      <c r="W19" s="3"/>
      <c r="X19" s="3"/>
      <c r="Y19" s="3"/>
      <c r="Z19" s="3"/>
      <c r="AA19" s="3"/>
      <c r="AB19" s="3"/>
      <c r="AC19" s="3"/>
    </row>
    <row r="20" spans="1:29" ht="12" customHeight="1" x14ac:dyDescent="0.2">
      <c r="A20" s="7" t="s">
        <v>37</v>
      </c>
      <c r="B20" s="8">
        <v>40</v>
      </c>
      <c r="C20" s="9">
        <v>2.65</v>
      </c>
      <c r="D20" s="9">
        <v>0.35</v>
      </c>
      <c r="E20" s="9">
        <v>16.96</v>
      </c>
      <c r="F20" s="9">
        <v>81.58</v>
      </c>
      <c r="G20" s="9">
        <v>7.0000000000000007E-2</v>
      </c>
      <c r="H20" s="9">
        <v>0</v>
      </c>
      <c r="I20" s="9">
        <v>0</v>
      </c>
      <c r="J20" s="9">
        <v>0.88</v>
      </c>
      <c r="K20" s="9">
        <v>0</v>
      </c>
      <c r="L20" s="9">
        <v>0.03</v>
      </c>
      <c r="M20" s="9">
        <v>7.2</v>
      </c>
      <c r="N20" s="9">
        <v>7.6</v>
      </c>
      <c r="O20" s="9">
        <v>34.799999999999997</v>
      </c>
      <c r="P20" s="9">
        <v>1.6</v>
      </c>
      <c r="Q20" s="9">
        <v>54.4</v>
      </c>
      <c r="R20" s="9">
        <v>2.2400000000000002</v>
      </c>
      <c r="S20" s="9">
        <v>0</v>
      </c>
      <c r="T20" s="9">
        <v>0</v>
      </c>
      <c r="U20" s="8">
        <v>2</v>
      </c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7" t="s">
        <v>48</v>
      </c>
      <c r="B21" s="8">
        <v>55</v>
      </c>
      <c r="C21" s="9">
        <v>2.25</v>
      </c>
      <c r="D21" s="9">
        <v>2.94</v>
      </c>
      <c r="E21" s="9">
        <v>22.32</v>
      </c>
      <c r="F21" s="9">
        <v>125.1</v>
      </c>
      <c r="G21" s="9">
        <v>0.02</v>
      </c>
      <c r="H21" s="9">
        <v>0</v>
      </c>
      <c r="I21" s="9">
        <v>0</v>
      </c>
      <c r="J21" s="9">
        <v>0</v>
      </c>
      <c r="K21" s="9">
        <v>0</v>
      </c>
      <c r="L21" s="9">
        <v>0.02</v>
      </c>
      <c r="M21" s="9">
        <v>8.6999999999999993</v>
      </c>
      <c r="N21" s="9">
        <v>6</v>
      </c>
      <c r="O21" s="9">
        <v>27</v>
      </c>
      <c r="P21" s="9">
        <v>0.63</v>
      </c>
      <c r="Q21" s="9">
        <v>33</v>
      </c>
      <c r="R21" s="9">
        <v>0</v>
      </c>
      <c r="S21" s="9">
        <v>0</v>
      </c>
      <c r="T21" s="9">
        <v>0</v>
      </c>
      <c r="U21" s="8">
        <v>31</v>
      </c>
      <c r="V21" s="3"/>
      <c r="W21" s="3"/>
      <c r="X21" s="3"/>
      <c r="Y21" s="3"/>
      <c r="Z21" s="3"/>
      <c r="AA21" s="3"/>
      <c r="AB21" s="3"/>
      <c r="AC21" s="3"/>
    </row>
    <row r="22" spans="1:29" ht="21" customHeight="1" x14ac:dyDescent="0.2">
      <c r="A22" s="11" t="s">
        <v>38</v>
      </c>
      <c r="B22" s="12">
        <f t="shared" ref="B22:T22" si="1">SUM(B15:B21)</f>
        <v>975</v>
      </c>
      <c r="C22" s="4">
        <f t="shared" si="1"/>
        <v>31.503</v>
      </c>
      <c r="D22" s="4">
        <f t="shared" si="1"/>
        <v>32.121000000000002</v>
      </c>
      <c r="E22" s="4">
        <f t="shared" si="1"/>
        <v>134.49100000000001</v>
      </c>
      <c r="F22" s="4">
        <f t="shared" si="1"/>
        <v>951.99800000000005</v>
      </c>
      <c r="G22" s="4">
        <f t="shared" si="1"/>
        <v>0.44</v>
      </c>
      <c r="H22" s="4">
        <f t="shared" si="1"/>
        <v>18.420000000000002</v>
      </c>
      <c r="I22" s="4">
        <f t="shared" si="1"/>
        <v>0.54</v>
      </c>
      <c r="J22" s="4">
        <f t="shared" si="1"/>
        <v>6.5</v>
      </c>
      <c r="K22" s="4">
        <f t="shared" si="1"/>
        <v>0.04</v>
      </c>
      <c r="L22" s="4">
        <f t="shared" si="1"/>
        <v>0.36</v>
      </c>
      <c r="M22" s="4">
        <f t="shared" si="1"/>
        <v>129.64000000000001</v>
      </c>
      <c r="N22" s="4">
        <f t="shared" si="1"/>
        <v>145.07</v>
      </c>
      <c r="O22" s="4">
        <f t="shared" si="1"/>
        <v>508.49000000000007</v>
      </c>
      <c r="P22" s="4">
        <f t="shared" si="1"/>
        <v>9.9700000000000006</v>
      </c>
      <c r="Q22" s="4">
        <f t="shared" si="1"/>
        <v>1583.3100000000002</v>
      </c>
      <c r="R22" s="4">
        <f t="shared" si="1"/>
        <v>107.00999999999999</v>
      </c>
      <c r="S22" s="4">
        <f t="shared" si="1"/>
        <v>0.54</v>
      </c>
      <c r="T22" s="4">
        <f t="shared" si="1"/>
        <v>0.03</v>
      </c>
      <c r="U22" s="1"/>
      <c r="V22" s="3"/>
      <c r="W22" s="3"/>
      <c r="X22" s="3"/>
      <c r="Y22" s="3"/>
      <c r="Z22" s="3"/>
      <c r="AA22" s="3"/>
      <c r="AB22" s="3"/>
      <c r="AC22" s="3"/>
    </row>
    <row r="23" spans="1:29" ht="21" customHeight="1" x14ac:dyDescent="0.2">
      <c r="A23" s="11" t="s">
        <v>49</v>
      </c>
      <c r="B23" s="11"/>
      <c r="C23" s="4">
        <f t="shared" ref="C23:T23" si="2">C22+C13</f>
        <v>51.823</v>
      </c>
      <c r="D23" s="4">
        <f t="shared" si="2"/>
        <v>55.070999999999998</v>
      </c>
      <c r="E23" s="4">
        <f t="shared" si="2"/>
        <v>221.17100000000002</v>
      </c>
      <c r="F23" s="4">
        <f t="shared" si="2"/>
        <v>1579.788</v>
      </c>
      <c r="G23" s="4">
        <f t="shared" si="2"/>
        <v>0.74</v>
      </c>
      <c r="H23" s="4">
        <f t="shared" si="2"/>
        <v>29.990000000000002</v>
      </c>
      <c r="I23" s="4">
        <f t="shared" si="2"/>
        <v>0.77</v>
      </c>
      <c r="J23" s="4">
        <f t="shared" si="2"/>
        <v>10.780000000000001</v>
      </c>
      <c r="K23" s="4">
        <f t="shared" si="2"/>
        <v>0.33</v>
      </c>
      <c r="L23" s="4">
        <f t="shared" si="2"/>
        <v>0.85</v>
      </c>
      <c r="M23" s="4">
        <f t="shared" si="2"/>
        <v>717.82999999999993</v>
      </c>
      <c r="N23" s="4">
        <f t="shared" si="2"/>
        <v>278.33999999999997</v>
      </c>
      <c r="O23" s="4">
        <f t="shared" si="2"/>
        <v>1005.3100000000001</v>
      </c>
      <c r="P23" s="4">
        <f t="shared" si="2"/>
        <v>15.93</v>
      </c>
      <c r="Q23" s="4">
        <f t="shared" si="2"/>
        <v>2508.5</v>
      </c>
      <c r="R23" s="4">
        <f t="shared" si="2"/>
        <v>135.76</v>
      </c>
      <c r="S23" s="4">
        <f t="shared" si="2"/>
        <v>0.57000000000000006</v>
      </c>
      <c r="T23" s="4">
        <f t="shared" si="2"/>
        <v>0.04</v>
      </c>
      <c r="U23" s="1"/>
      <c r="V23" s="3"/>
      <c r="W23" s="3"/>
      <c r="X23" s="3"/>
      <c r="Y23" s="3"/>
      <c r="Z23" s="3"/>
      <c r="AA23" s="3"/>
      <c r="AB23" s="3"/>
      <c r="AC23" s="3"/>
    </row>
    <row r="24" spans="1:29" ht="13.5" customHeight="1" x14ac:dyDescent="0.2">
      <c r="A24" s="13" t="s">
        <v>30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3"/>
      <c r="V24" s="3"/>
      <c r="W24" s="3"/>
      <c r="X24" s="3"/>
      <c r="Y24" s="3"/>
      <c r="Z24" s="3"/>
      <c r="AA24" s="3"/>
      <c r="AB24" s="3"/>
      <c r="AC24" s="3"/>
    </row>
    <row r="25" spans="1:29" ht="27.75" customHeight="1" x14ac:dyDescent="0.2">
      <c r="A25" s="57" t="s">
        <v>50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9"/>
      <c r="V25" s="3"/>
      <c r="W25" s="3"/>
      <c r="X25" s="3"/>
      <c r="Y25" s="3"/>
      <c r="Z25" s="3"/>
      <c r="AA25" s="3"/>
      <c r="AB25" s="3"/>
      <c r="AC25" s="3"/>
    </row>
    <row r="26" spans="1:29" ht="12.75" customHeight="1" x14ac:dyDescent="0.2">
      <c r="A26" s="60" t="s">
        <v>4</v>
      </c>
      <c r="B26" s="60" t="s">
        <v>5</v>
      </c>
      <c r="C26" s="47" t="s">
        <v>6</v>
      </c>
      <c r="D26" s="48"/>
      <c r="E26" s="49"/>
      <c r="F26" s="50" t="s">
        <v>7</v>
      </c>
      <c r="G26" s="47" t="s">
        <v>8</v>
      </c>
      <c r="H26" s="48"/>
      <c r="I26" s="48"/>
      <c r="J26" s="48"/>
      <c r="K26" s="48"/>
      <c r="L26" s="49"/>
      <c r="M26" s="47" t="s">
        <v>9</v>
      </c>
      <c r="N26" s="48"/>
      <c r="O26" s="48"/>
      <c r="P26" s="48"/>
      <c r="Q26" s="48"/>
      <c r="R26" s="48"/>
      <c r="S26" s="48"/>
      <c r="T26" s="49"/>
      <c r="U26" s="60" t="s">
        <v>10</v>
      </c>
      <c r="V26" s="3"/>
      <c r="W26" s="3"/>
      <c r="X26" s="3"/>
      <c r="Y26" s="3"/>
      <c r="Z26" s="3"/>
      <c r="AA26" s="3"/>
      <c r="AB26" s="3"/>
      <c r="AC26" s="3"/>
    </row>
    <row r="27" spans="1:29" ht="26.25" customHeight="1" x14ac:dyDescent="0.2">
      <c r="A27" s="51"/>
      <c r="B27" s="51"/>
      <c r="C27" s="4" t="s">
        <v>11</v>
      </c>
      <c r="D27" s="4" t="s">
        <v>12</v>
      </c>
      <c r="E27" s="4" t="s">
        <v>13</v>
      </c>
      <c r="F27" s="51"/>
      <c r="G27" s="4" t="s">
        <v>14</v>
      </c>
      <c r="H27" s="4" t="s">
        <v>15</v>
      </c>
      <c r="I27" s="4" t="s">
        <v>16</v>
      </c>
      <c r="J27" s="4" t="s">
        <v>17</v>
      </c>
      <c r="K27" s="4" t="s">
        <v>18</v>
      </c>
      <c r="L27" s="4" t="s">
        <v>19</v>
      </c>
      <c r="M27" s="4" t="s">
        <v>20</v>
      </c>
      <c r="N27" s="4" t="s">
        <v>21</v>
      </c>
      <c r="O27" s="4" t="s">
        <v>22</v>
      </c>
      <c r="P27" s="4" t="s">
        <v>23</v>
      </c>
      <c r="Q27" s="4" t="s">
        <v>24</v>
      </c>
      <c r="R27" s="4" t="s">
        <v>25</v>
      </c>
      <c r="S27" s="4" t="s">
        <v>26</v>
      </c>
      <c r="T27" s="4" t="s">
        <v>27</v>
      </c>
      <c r="U27" s="51"/>
      <c r="V27" s="3"/>
      <c r="W27" s="3"/>
      <c r="X27" s="3"/>
      <c r="Y27" s="3"/>
      <c r="Z27" s="3"/>
      <c r="AA27" s="3"/>
      <c r="AB27" s="3"/>
      <c r="AC27" s="3"/>
    </row>
    <row r="28" spans="1:29" ht="14.25" customHeight="1" x14ac:dyDescent="0.2">
      <c r="A28" s="5" t="s">
        <v>28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5"/>
      <c r="V28" s="3"/>
      <c r="W28" s="3"/>
      <c r="X28" s="3"/>
      <c r="Y28" s="3"/>
      <c r="Z28" s="3"/>
      <c r="AA28" s="3"/>
      <c r="AB28" s="3"/>
      <c r="AC28" s="3"/>
    </row>
    <row r="29" spans="1:29" ht="12" customHeight="1" x14ac:dyDescent="0.2">
      <c r="A29" s="7" t="s">
        <v>51</v>
      </c>
      <c r="B29" s="8">
        <v>100</v>
      </c>
      <c r="C29" s="9">
        <v>1.51</v>
      </c>
      <c r="D29" s="9">
        <v>5.08</v>
      </c>
      <c r="E29" s="9">
        <v>9.27</v>
      </c>
      <c r="F29" s="9">
        <v>89.8</v>
      </c>
      <c r="G29" s="9">
        <v>0.02</v>
      </c>
      <c r="H29" s="9">
        <v>14.68</v>
      </c>
      <c r="I29" s="9">
        <v>0.25</v>
      </c>
      <c r="J29" s="9">
        <v>2.21</v>
      </c>
      <c r="K29" s="9">
        <v>0</v>
      </c>
      <c r="L29" s="9">
        <v>0.03</v>
      </c>
      <c r="M29" s="9">
        <v>39.630000000000003</v>
      </c>
      <c r="N29" s="9">
        <v>15.23</v>
      </c>
      <c r="O29" s="9">
        <v>27.59</v>
      </c>
      <c r="P29" s="9">
        <v>0.81</v>
      </c>
      <c r="Q29" s="9">
        <v>165.96</v>
      </c>
      <c r="R29" s="9">
        <v>2.86</v>
      </c>
      <c r="S29" s="9">
        <v>0.01</v>
      </c>
      <c r="T29" s="9">
        <v>0</v>
      </c>
      <c r="U29" s="8" t="s">
        <v>52</v>
      </c>
      <c r="V29" s="3"/>
      <c r="W29" s="3"/>
      <c r="X29" s="3"/>
      <c r="Y29" s="3"/>
      <c r="Z29" s="3"/>
      <c r="AA29" s="3"/>
      <c r="AB29" s="3"/>
      <c r="AC29" s="3"/>
    </row>
    <row r="30" spans="1:29" ht="12" customHeight="1" x14ac:dyDescent="0.2">
      <c r="A30" s="7" t="s">
        <v>53</v>
      </c>
      <c r="B30" s="8">
        <v>180</v>
      </c>
      <c r="C30" s="9">
        <v>4.0199999999999996</v>
      </c>
      <c r="D30" s="9">
        <v>6.68</v>
      </c>
      <c r="E30" s="9">
        <v>28.28</v>
      </c>
      <c r="F30" s="9">
        <v>190.48</v>
      </c>
      <c r="G30" s="9">
        <v>0.16</v>
      </c>
      <c r="H30" s="9">
        <v>13.77</v>
      </c>
      <c r="I30" s="9">
        <v>0.38</v>
      </c>
      <c r="J30" s="9">
        <v>1.42</v>
      </c>
      <c r="K30" s="9">
        <v>0</v>
      </c>
      <c r="L30" s="9">
        <v>0.12</v>
      </c>
      <c r="M30" s="9">
        <v>49.72</v>
      </c>
      <c r="N30" s="9">
        <v>43.35</v>
      </c>
      <c r="O30" s="9">
        <v>113.37</v>
      </c>
      <c r="P30" s="9">
        <v>1.86</v>
      </c>
      <c r="Q30" s="9">
        <v>975.34</v>
      </c>
      <c r="R30" s="9">
        <v>11.03</v>
      </c>
      <c r="S30" s="9">
        <v>0.06</v>
      </c>
      <c r="T30" s="9">
        <v>0</v>
      </c>
      <c r="U30" s="8" t="s">
        <v>54</v>
      </c>
      <c r="V30" s="3"/>
      <c r="W30" s="3"/>
      <c r="X30" s="3"/>
      <c r="Y30" s="3"/>
      <c r="Z30" s="3"/>
      <c r="AA30" s="3"/>
      <c r="AB30" s="3"/>
      <c r="AC30" s="3"/>
    </row>
    <row r="31" spans="1:29" ht="12" customHeight="1" x14ac:dyDescent="0.2">
      <c r="A31" s="7" t="s">
        <v>55</v>
      </c>
      <c r="B31" s="8">
        <v>100</v>
      </c>
      <c r="C31" s="9">
        <v>9.7799999999999994</v>
      </c>
      <c r="D31" s="9">
        <v>10.66</v>
      </c>
      <c r="E31" s="9">
        <v>10.45</v>
      </c>
      <c r="F31" s="9">
        <v>204.43</v>
      </c>
      <c r="G31" s="9">
        <v>0.28999999999999998</v>
      </c>
      <c r="H31" s="9">
        <v>0.55000000000000004</v>
      </c>
      <c r="I31" s="9">
        <v>0.25</v>
      </c>
      <c r="J31" s="9">
        <v>1.08</v>
      </c>
      <c r="K31" s="9">
        <v>7.0000000000000007E-2</v>
      </c>
      <c r="L31" s="9">
        <v>0.12</v>
      </c>
      <c r="M31" s="9">
        <v>35.130000000000003</v>
      </c>
      <c r="N31" s="9">
        <v>30.37</v>
      </c>
      <c r="O31" s="9">
        <v>154.61000000000001</v>
      </c>
      <c r="P31" s="9">
        <v>2</v>
      </c>
      <c r="Q31" s="9">
        <v>303.55</v>
      </c>
      <c r="R31" s="9">
        <v>7.58</v>
      </c>
      <c r="S31" s="9">
        <v>0.06</v>
      </c>
      <c r="T31" s="9">
        <v>0</v>
      </c>
      <c r="U31" s="8">
        <v>18</v>
      </c>
      <c r="V31" s="3"/>
      <c r="W31" s="3"/>
      <c r="X31" s="3"/>
      <c r="Y31" s="3"/>
      <c r="Z31" s="3"/>
      <c r="AA31" s="3"/>
      <c r="AB31" s="3"/>
      <c r="AC31" s="3"/>
    </row>
    <row r="32" spans="1:29" ht="12" customHeight="1" x14ac:dyDescent="0.2">
      <c r="A32" s="7" t="s">
        <v>56</v>
      </c>
      <c r="B32" s="8">
        <v>180</v>
      </c>
      <c r="C32" s="9">
        <f>0.97*180/200</f>
        <v>0.873</v>
      </c>
      <c r="D32" s="9">
        <f>0.19*180/200</f>
        <v>0.17100000000000001</v>
      </c>
      <c r="E32" s="9">
        <f>19.59*180/200</f>
        <v>17.631</v>
      </c>
      <c r="F32" s="9">
        <f>83.42*180/200</f>
        <v>75.078000000000003</v>
      </c>
      <c r="G32" s="9">
        <v>0.02</v>
      </c>
      <c r="H32" s="9">
        <v>1.6</v>
      </c>
      <c r="I32" s="9">
        <v>0</v>
      </c>
      <c r="J32" s="9">
        <v>0</v>
      </c>
      <c r="K32" s="9">
        <v>0</v>
      </c>
      <c r="L32" s="9">
        <v>0.02</v>
      </c>
      <c r="M32" s="9">
        <v>12.6</v>
      </c>
      <c r="N32" s="9">
        <v>7.2</v>
      </c>
      <c r="O32" s="9">
        <v>12.6</v>
      </c>
      <c r="P32" s="9">
        <v>2.52</v>
      </c>
      <c r="Q32" s="9">
        <v>240</v>
      </c>
      <c r="R32" s="9">
        <v>2</v>
      </c>
      <c r="S32" s="9">
        <v>0</v>
      </c>
      <c r="T32" s="9">
        <v>0</v>
      </c>
      <c r="U32" s="8" t="s">
        <v>46</v>
      </c>
      <c r="V32" s="3"/>
      <c r="W32" s="3"/>
      <c r="X32" s="3"/>
      <c r="Y32" s="3"/>
      <c r="Z32" s="3"/>
      <c r="AA32" s="3"/>
      <c r="AB32" s="3"/>
      <c r="AC32" s="3"/>
    </row>
    <row r="33" spans="1:29" ht="12" customHeight="1" x14ac:dyDescent="0.2">
      <c r="A33" s="7" t="s">
        <v>47</v>
      </c>
      <c r="B33" s="8">
        <v>20</v>
      </c>
      <c r="C33" s="9">
        <v>1.53</v>
      </c>
      <c r="D33" s="9">
        <v>0.12</v>
      </c>
      <c r="E33" s="9">
        <v>10.039999999999999</v>
      </c>
      <c r="F33" s="9">
        <v>47.36</v>
      </c>
      <c r="G33" s="9">
        <v>0.03</v>
      </c>
      <c r="H33" s="9">
        <v>0</v>
      </c>
      <c r="I33" s="9">
        <v>0</v>
      </c>
      <c r="J33" s="9">
        <v>0.39</v>
      </c>
      <c r="K33" s="9">
        <v>0</v>
      </c>
      <c r="L33" s="9">
        <v>0.01</v>
      </c>
      <c r="M33" s="9">
        <v>4.5999999999999996</v>
      </c>
      <c r="N33" s="9">
        <v>6.6</v>
      </c>
      <c r="O33" s="9">
        <v>16.8</v>
      </c>
      <c r="P33" s="9">
        <v>0.4</v>
      </c>
      <c r="Q33" s="9">
        <v>25.8</v>
      </c>
      <c r="R33" s="9">
        <v>0</v>
      </c>
      <c r="S33" s="9">
        <v>0</v>
      </c>
      <c r="T33" s="9">
        <v>0</v>
      </c>
      <c r="U33" s="8">
        <v>1</v>
      </c>
      <c r="V33" s="3"/>
      <c r="W33" s="3"/>
      <c r="X33" s="3"/>
      <c r="Y33" s="3"/>
      <c r="Z33" s="3"/>
      <c r="AA33" s="3"/>
      <c r="AB33" s="3"/>
      <c r="AC33" s="3"/>
    </row>
    <row r="34" spans="1:29" ht="12" customHeight="1" x14ac:dyDescent="0.2">
      <c r="A34" s="7" t="s">
        <v>37</v>
      </c>
      <c r="B34" s="8">
        <v>20</v>
      </c>
      <c r="C34" s="9">
        <v>1.32</v>
      </c>
      <c r="D34" s="9">
        <v>0.18</v>
      </c>
      <c r="E34" s="9">
        <v>8.48</v>
      </c>
      <c r="F34" s="9">
        <v>40.79</v>
      </c>
      <c r="G34" s="9">
        <v>0.06</v>
      </c>
      <c r="H34" s="9">
        <v>0</v>
      </c>
      <c r="I34" s="9">
        <v>0</v>
      </c>
      <c r="J34" s="9">
        <v>0.78</v>
      </c>
      <c r="K34" s="9">
        <v>0</v>
      </c>
      <c r="L34" s="9">
        <v>0.02</v>
      </c>
      <c r="M34" s="9">
        <v>9.1999999999999993</v>
      </c>
      <c r="N34" s="9">
        <v>13.2</v>
      </c>
      <c r="O34" s="9">
        <v>33.6</v>
      </c>
      <c r="P34" s="9">
        <v>0.8</v>
      </c>
      <c r="Q34" s="9">
        <v>51.6</v>
      </c>
      <c r="R34" s="9">
        <v>0</v>
      </c>
      <c r="S34" s="9">
        <v>0.01</v>
      </c>
      <c r="T34" s="9">
        <v>0</v>
      </c>
      <c r="U34" s="8">
        <v>1</v>
      </c>
      <c r="V34" s="3"/>
      <c r="W34" s="3"/>
      <c r="X34" s="3"/>
      <c r="Y34" s="3"/>
      <c r="Z34" s="3"/>
      <c r="AA34" s="3"/>
      <c r="AB34" s="3"/>
      <c r="AC34" s="3"/>
    </row>
    <row r="35" spans="1:29" ht="21" customHeight="1" x14ac:dyDescent="0.2">
      <c r="A35" s="11" t="s">
        <v>38</v>
      </c>
      <c r="B35" s="12">
        <f t="shared" ref="B35:T35" si="3">SUM(B29:B34)</f>
        <v>600</v>
      </c>
      <c r="C35" s="4">
        <f t="shared" si="3"/>
        <v>19.033000000000001</v>
      </c>
      <c r="D35" s="4">
        <f t="shared" si="3"/>
        <v>22.891000000000002</v>
      </c>
      <c r="E35" s="4">
        <f t="shared" si="3"/>
        <v>84.150999999999996</v>
      </c>
      <c r="F35" s="4">
        <f t="shared" si="3"/>
        <v>647.93799999999999</v>
      </c>
      <c r="G35" s="4">
        <f t="shared" si="3"/>
        <v>0.58000000000000007</v>
      </c>
      <c r="H35" s="4">
        <f t="shared" si="3"/>
        <v>30.6</v>
      </c>
      <c r="I35" s="4">
        <f t="shared" si="3"/>
        <v>0.88</v>
      </c>
      <c r="J35" s="4">
        <f t="shared" si="3"/>
        <v>5.88</v>
      </c>
      <c r="K35" s="4">
        <f t="shared" si="3"/>
        <v>7.0000000000000007E-2</v>
      </c>
      <c r="L35" s="4">
        <f t="shared" si="3"/>
        <v>0.32000000000000006</v>
      </c>
      <c r="M35" s="4">
        <f t="shared" si="3"/>
        <v>150.87999999999997</v>
      </c>
      <c r="N35" s="4">
        <f t="shared" si="3"/>
        <v>115.95</v>
      </c>
      <c r="O35" s="4">
        <f t="shared" si="3"/>
        <v>358.57000000000011</v>
      </c>
      <c r="P35" s="4">
        <f t="shared" si="3"/>
        <v>8.39</v>
      </c>
      <c r="Q35" s="4">
        <f t="shared" si="3"/>
        <v>1762.2499999999998</v>
      </c>
      <c r="R35" s="4">
        <f t="shared" si="3"/>
        <v>23.47</v>
      </c>
      <c r="S35" s="4">
        <f t="shared" si="3"/>
        <v>0.14000000000000001</v>
      </c>
      <c r="T35" s="4">
        <f t="shared" si="3"/>
        <v>0</v>
      </c>
      <c r="U35" s="1"/>
      <c r="V35" s="3"/>
      <c r="W35" s="3"/>
      <c r="X35" s="3"/>
      <c r="Y35" s="3"/>
      <c r="Z35" s="3"/>
      <c r="AA35" s="3"/>
      <c r="AB35" s="3"/>
      <c r="AC35" s="3"/>
    </row>
    <row r="36" spans="1:29" ht="14.25" customHeight="1" x14ac:dyDescent="0.2">
      <c r="A36" s="5" t="s">
        <v>39</v>
      </c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  <c r="V36" s="3"/>
      <c r="W36" s="3"/>
      <c r="X36" s="3"/>
      <c r="Y36" s="3"/>
      <c r="Z36" s="3"/>
      <c r="AA36" s="3"/>
      <c r="AB36" s="3"/>
      <c r="AC36" s="3"/>
    </row>
    <row r="37" spans="1:29" ht="12" customHeight="1" x14ac:dyDescent="0.2">
      <c r="A37" s="15" t="s">
        <v>35</v>
      </c>
      <c r="B37" s="8">
        <v>100</v>
      </c>
      <c r="C37" s="9">
        <v>0.9</v>
      </c>
      <c r="D37" s="9">
        <v>0.2</v>
      </c>
      <c r="E37" s="9">
        <v>8</v>
      </c>
      <c r="F37" s="9">
        <v>47</v>
      </c>
      <c r="G37" s="9">
        <v>0.03</v>
      </c>
      <c r="H37" s="9">
        <v>11</v>
      </c>
      <c r="I37" s="9">
        <v>0.01</v>
      </c>
      <c r="J37" s="9">
        <v>0.69</v>
      </c>
      <c r="K37" s="9">
        <v>0</v>
      </c>
      <c r="L37" s="9">
        <v>0.02</v>
      </c>
      <c r="M37" s="9">
        <v>17.600000000000001</v>
      </c>
      <c r="N37" s="9">
        <v>8.8000000000000007</v>
      </c>
      <c r="O37" s="9">
        <v>12.1</v>
      </c>
      <c r="P37" s="9">
        <v>2.42</v>
      </c>
      <c r="Q37" s="9">
        <v>305.8</v>
      </c>
      <c r="R37" s="9">
        <v>2.2000000000000002</v>
      </c>
      <c r="S37" s="9">
        <v>0.01</v>
      </c>
      <c r="T37" s="9">
        <v>0</v>
      </c>
      <c r="U37" s="8" t="s">
        <v>36</v>
      </c>
      <c r="V37" s="3"/>
      <c r="W37" s="3"/>
      <c r="X37" s="3"/>
      <c r="Y37" s="3"/>
      <c r="Z37" s="3"/>
      <c r="AA37" s="3"/>
      <c r="AB37" s="3"/>
      <c r="AC37" s="3"/>
    </row>
    <row r="38" spans="1:29" ht="12" customHeight="1" x14ac:dyDescent="0.2">
      <c r="A38" s="7" t="s">
        <v>57</v>
      </c>
      <c r="B38" s="8">
        <v>270</v>
      </c>
      <c r="C38" s="9">
        <v>5.19</v>
      </c>
      <c r="D38" s="9">
        <v>4.72</v>
      </c>
      <c r="E38" s="9">
        <v>18.57</v>
      </c>
      <c r="F38" s="9">
        <v>142.53</v>
      </c>
      <c r="G38" s="9">
        <v>0.17</v>
      </c>
      <c r="H38" s="9">
        <v>6.5</v>
      </c>
      <c r="I38" s="9">
        <v>0.24</v>
      </c>
      <c r="J38" s="9">
        <v>3.14</v>
      </c>
      <c r="K38" s="9">
        <v>0.04</v>
      </c>
      <c r="L38" s="9">
        <v>0.06</v>
      </c>
      <c r="M38" s="9">
        <v>49.7</v>
      </c>
      <c r="N38" s="9">
        <v>35.08</v>
      </c>
      <c r="O38" s="9">
        <v>80.540000000000006</v>
      </c>
      <c r="P38" s="9">
        <v>1.99</v>
      </c>
      <c r="Q38" s="9">
        <v>480.47</v>
      </c>
      <c r="R38" s="9">
        <v>4.17</v>
      </c>
      <c r="S38" s="9">
        <v>0.03</v>
      </c>
      <c r="T38" s="9">
        <v>0</v>
      </c>
      <c r="U38" s="8" t="s">
        <v>58</v>
      </c>
      <c r="V38" s="3"/>
      <c r="W38" s="3"/>
      <c r="X38" s="3"/>
      <c r="Y38" s="3"/>
      <c r="Z38" s="3"/>
      <c r="AA38" s="3"/>
      <c r="AB38" s="3"/>
      <c r="AC38" s="3"/>
    </row>
    <row r="39" spans="1:29" ht="12" customHeight="1" x14ac:dyDescent="0.2">
      <c r="A39" s="7" t="s">
        <v>59</v>
      </c>
      <c r="B39" s="8">
        <v>180</v>
      </c>
      <c r="C39" s="9">
        <v>6.89</v>
      </c>
      <c r="D39" s="9">
        <v>6.5</v>
      </c>
      <c r="E39" s="9">
        <v>36.06</v>
      </c>
      <c r="F39" s="9">
        <v>273.83</v>
      </c>
      <c r="G39" s="9">
        <v>0.16</v>
      </c>
      <c r="H39" s="9">
        <v>0</v>
      </c>
      <c r="I39" s="9">
        <v>0.04</v>
      </c>
      <c r="J39" s="9">
        <v>1.39</v>
      </c>
      <c r="K39" s="9">
        <v>0</v>
      </c>
      <c r="L39" s="9">
        <v>0</v>
      </c>
      <c r="M39" s="9">
        <v>33.19</v>
      </c>
      <c r="N39" s="9">
        <v>41.5</v>
      </c>
      <c r="O39" s="9">
        <v>178.4</v>
      </c>
      <c r="P39" s="9">
        <v>2.76</v>
      </c>
      <c r="Q39" s="9">
        <v>0</v>
      </c>
      <c r="R39" s="9">
        <v>0</v>
      </c>
      <c r="S39" s="9">
        <v>0</v>
      </c>
      <c r="T39" s="9">
        <v>0</v>
      </c>
      <c r="U39" s="8" t="s">
        <v>60</v>
      </c>
      <c r="V39" s="3"/>
      <c r="W39" s="3"/>
      <c r="X39" s="3"/>
      <c r="Y39" s="3"/>
      <c r="Z39" s="3"/>
      <c r="AA39" s="3"/>
      <c r="AB39" s="3"/>
      <c r="AC39" s="3"/>
    </row>
    <row r="40" spans="1:29" ht="12" customHeight="1" x14ac:dyDescent="0.2">
      <c r="A40" s="7" t="s">
        <v>61</v>
      </c>
      <c r="B40" s="8">
        <v>100</v>
      </c>
      <c r="C40" s="9">
        <v>8.19</v>
      </c>
      <c r="D40" s="9">
        <v>17.260000000000002</v>
      </c>
      <c r="E40" s="9">
        <v>1.63</v>
      </c>
      <c r="F40" s="9">
        <v>168</v>
      </c>
      <c r="G40" s="9">
        <v>0.13</v>
      </c>
      <c r="H40" s="9">
        <v>1.66</v>
      </c>
      <c r="I40" s="9">
        <v>0.27</v>
      </c>
      <c r="J40" s="9">
        <v>2.0499999999999998</v>
      </c>
      <c r="K40" s="9">
        <v>7.0000000000000007E-2</v>
      </c>
      <c r="L40" s="9">
        <v>0.16</v>
      </c>
      <c r="M40" s="9">
        <v>129.12</v>
      </c>
      <c r="N40" s="9">
        <v>32.119999999999997</v>
      </c>
      <c r="O40" s="9">
        <v>212.71</v>
      </c>
      <c r="P40" s="9">
        <v>0.81</v>
      </c>
      <c r="Q40" s="9">
        <v>327.9</v>
      </c>
      <c r="R40" s="9">
        <v>41.06</v>
      </c>
      <c r="S40" s="9">
        <v>0.32</v>
      </c>
      <c r="T40" s="9">
        <v>0.03</v>
      </c>
      <c r="U40" s="8">
        <v>10</v>
      </c>
      <c r="V40" s="3"/>
      <c r="W40" s="3"/>
      <c r="X40" s="3"/>
      <c r="Y40" s="3"/>
      <c r="Z40" s="3"/>
      <c r="AA40" s="3"/>
      <c r="AB40" s="3"/>
      <c r="AC40" s="3"/>
    </row>
    <row r="41" spans="1:29" ht="11.25" customHeight="1" x14ac:dyDescent="0.2">
      <c r="A41" s="7" t="s">
        <v>62</v>
      </c>
      <c r="B41" s="8">
        <v>200</v>
      </c>
      <c r="C41" s="9">
        <v>3</v>
      </c>
      <c r="D41" s="9">
        <v>2.4300000000000002</v>
      </c>
      <c r="E41" s="9">
        <v>14.75</v>
      </c>
      <c r="F41" s="9">
        <v>93.49</v>
      </c>
      <c r="G41" s="9">
        <v>0.03</v>
      </c>
      <c r="H41" s="9">
        <v>0.56000000000000005</v>
      </c>
      <c r="I41" s="9">
        <v>0.02</v>
      </c>
      <c r="J41" s="9">
        <v>0</v>
      </c>
      <c r="K41" s="9">
        <v>0</v>
      </c>
      <c r="L41" s="9">
        <v>0.12</v>
      </c>
      <c r="M41" s="9">
        <v>112.88</v>
      </c>
      <c r="N41" s="9">
        <v>16.55</v>
      </c>
      <c r="O41" s="9">
        <v>79.42</v>
      </c>
      <c r="P41" s="9">
        <v>0.82</v>
      </c>
      <c r="Q41" s="9">
        <v>171.56</v>
      </c>
      <c r="R41" s="9">
        <v>9</v>
      </c>
      <c r="S41" s="9">
        <v>0</v>
      </c>
      <c r="T41" s="9">
        <v>0</v>
      </c>
      <c r="U41" s="8" t="s">
        <v>63</v>
      </c>
      <c r="V41" s="3"/>
      <c r="W41" s="3"/>
      <c r="X41" s="3"/>
      <c r="Y41" s="3"/>
      <c r="Z41" s="3"/>
      <c r="AA41" s="3"/>
      <c r="AB41" s="3"/>
      <c r="AC41" s="3"/>
    </row>
    <row r="42" spans="1:29" ht="12" customHeight="1" x14ac:dyDescent="0.2">
      <c r="A42" s="7" t="s">
        <v>47</v>
      </c>
      <c r="B42" s="8">
        <v>60</v>
      </c>
      <c r="C42" s="9">
        <v>4.58</v>
      </c>
      <c r="D42" s="9">
        <v>0.37</v>
      </c>
      <c r="E42" s="9">
        <v>30.11</v>
      </c>
      <c r="F42" s="9">
        <v>142.09</v>
      </c>
      <c r="G42" s="9">
        <v>0.1</v>
      </c>
      <c r="H42" s="9">
        <v>0</v>
      </c>
      <c r="I42" s="9">
        <v>0</v>
      </c>
      <c r="J42" s="9">
        <v>1.18</v>
      </c>
      <c r="K42" s="9">
        <v>0</v>
      </c>
      <c r="L42" s="9">
        <v>0.03</v>
      </c>
      <c r="M42" s="9">
        <v>13.8</v>
      </c>
      <c r="N42" s="9">
        <v>19.8</v>
      </c>
      <c r="O42" s="9">
        <v>50.4</v>
      </c>
      <c r="P42" s="9">
        <v>1.2</v>
      </c>
      <c r="Q42" s="9">
        <v>77.400000000000006</v>
      </c>
      <c r="R42" s="9">
        <v>0</v>
      </c>
      <c r="S42" s="9">
        <v>0.01</v>
      </c>
      <c r="T42" s="9">
        <v>0</v>
      </c>
      <c r="U42" s="8">
        <v>1</v>
      </c>
      <c r="V42" s="3"/>
      <c r="W42" s="3"/>
      <c r="X42" s="3"/>
      <c r="Y42" s="3"/>
      <c r="Z42" s="3"/>
      <c r="AA42" s="3"/>
      <c r="AB42" s="3"/>
      <c r="AC42" s="3"/>
    </row>
    <row r="43" spans="1:29" ht="12" customHeight="1" x14ac:dyDescent="0.2">
      <c r="A43" s="7" t="s">
        <v>37</v>
      </c>
      <c r="B43" s="8">
        <v>40</v>
      </c>
      <c r="C43" s="9">
        <v>2.65</v>
      </c>
      <c r="D43" s="9">
        <v>0.35</v>
      </c>
      <c r="E43" s="9">
        <v>16.96</v>
      </c>
      <c r="F43" s="9">
        <v>81.58</v>
      </c>
      <c r="G43" s="9">
        <v>7.0000000000000007E-2</v>
      </c>
      <c r="H43" s="9">
        <v>0</v>
      </c>
      <c r="I43" s="9">
        <v>0</v>
      </c>
      <c r="J43" s="9">
        <v>0.88</v>
      </c>
      <c r="K43" s="9">
        <v>0</v>
      </c>
      <c r="L43" s="9">
        <v>0.03</v>
      </c>
      <c r="M43" s="9">
        <v>7.2</v>
      </c>
      <c r="N43" s="9">
        <v>7.6</v>
      </c>
      <c r="O43" s="9">
        <v>34.799999999999997</v>
      </c>
      <c r="P43" s="9">
        <v>1.6</v>
      </c>
      <c r="Q43" s="9">
        <v>54.4</v>
      </c>
      <c r="R43" s="9">
        <v>2.2400000000000002</v>
      </c>
      <c r="S43" s="9">
        <v>0</v>
      </c>
      <c r="T43" s="9">
        <v>0</v>
      </c>
      <c r="U43" s="8">
        <v>2</v>
      </c>
      <c r="V43" s="3"/>
      <c r="W43" s="3"/>
      <c r="X43" s="3"/>
      <c r="Y43" s="3"/>
      <c r="Z43" s="3"/>
      <c r="AA43" s="3"/>
      <c r="AB43" s="3"/>
      <c r="AC43" s="3"/>
    </row>
    <row r="44" spans="1:29" ht="21" customHeight="1" x14ac:dyDescent="0.2">
      <c r="A44" s="11" t="s">
        <v>38</v>
      </c>
      <c r="B44" s="12">
        <f t="shared" ref="B44:T44" si="4">SUM(B37:B43)</f>
        <v>950</v>
      </c>
      <c r="C44" s="4">
        <f t="shared" si="4"/>
        <v>31.4</v>
      </c>
      <c r="D44" s="4">
        <f t="shared" si="4"/>
        <v>31.830000000000002</v>
      </c>
      <c r="E44" s="4">
        <f t="shared" si="4"/>
        <v>126.08000000000001</v>
      </c>
      <c r="F44" s="4">
        <f t="shared" si="4"/>
        <v>948.5200000000001</v>
      </c>
      <c r="G44" s="4">
        <f t="shared" si="4"/>
        <v>0.69</v>
      </c>
      <c r="H44" s="4">
        <f t="shared" si="4"/>
        <v>19.72</v>
      </c>
      <c r="I44" s="4">
        <f t="shared" si="4"/>
        <v>0.58000000000000007</v>
      </c>
      <c r="J44" s="4">
        <f t="shared" si="4"/>
        <v>9.33</v>
      </c>
      <c r="K44" s="4">
        <f t="shared" si="4"/>
        <v>0.11000000000000001</v>
      </c>
      <c r="L44" s="4">
        <f t="shared" si="4"/>
        <v>0.42000000000000004</v>
      </c>
      <c r="M44" s="4">
        <f t="shared" si="4"/>
        <v>363.49</v>
      </c>
      <c r="N44" s="4">
        <f t="shared" si="4"/>
        <v>161.45000000000002</v>
      </c>
      <c r="O44" s="4">
        <f t="shared" si="4"/>
        <v>648.36999999999989</v>
      </c>
      <c r="P44" s="4">
        <f t="shared" si="4"/>
        <v>11.6</v>
      </c>
      <c r="Q44" s="4">
        <f t="shared" si="4"/>
        <v>1417.5300000000002</v>
      </c>
      <c r="R44" s="4">
        <f t="shared" si="4"/>
        <v>58.67</v>
      </c>
      <c r="S44" s="4">
        <f t="shared" si="4"/>
        <v>0.37</v>
      </c>
      <c r="T44" s="4">
        <f t="shared" si="4"/>
        <v>0.03</v>
      </c>
      <c r="U44" s="1"/>
      <c r="V44" s="3"/>
      <c r="W44" s="3"/>
      <c r="X44" s="3"/>
      <c r="Y44" s="3"/>
      <c r="Z44" s="3"/>
      <c r="AA44" s="3"/>
      <c r="AB44" s="3"/>
      <c r="AC44" s="3"/>
    </row>
    <row r="45" spans="1:29" ht="21" customHeight="1" x14ac:dyDescent="0.2">
      <c r="A45" s="11" t="s">
        <v>49</v>
      </c>
      <c r="B45" s="11"/>
      <c r="C45" s="4">
        <f t="shared" ref="C45:T45" si="5">C44+C35</f>
        <v>50.433</v>
      </c>
      <c r="D45" s="4">
        <f t="shared" si="5"/>
        <v>54.721000000000004</v>
      </c>
      <c r="E45" s="4">
        <f t="shared" si="5"/>
        <v>210.23099999999999</v>
      </c>
      <c r="F45" s="4">
        <f t="shared" si="5"/>
        <v>1596.4580000000001</v>
      </c>
      <c r="G45" s="4">
        <f t="shared" si="5"/>
        <v>1.27</v>
      </c>
      <c r="H45" s="4">
        <f t="shared" si="5"/>
        <v>50.32</v>
      </c>
      <c r="I45" s="4">
        <f t="shared" si="5"/>
        <v>1.46</v>
      </c>
      <c r="J45" s="4">
        <f t="shared" si="5"/>
        <v>15.21</v>
      </c>
      <c r="K45" s="4">
        <f t="shared" si="5"/>
        <v>0.18000000000000002</v>
      </c>
      <c r="L45" s="4">
        <f t="shared" si="5"/>
        <v>0.7400000000000001</v>
      </c>
      <c r="M45" s="4">
        <f t="shared" si="5"/>
        <v>514.37</v>
      </c>
      <c r="N45" s="4">
        <f t="shared" si="5"/>
        <v>277.40000000000003</v>
      </c>
      <c r="O45" s="4">
        <f t="shared" si="5"/>
        <v>1006.94</v>
      </c>
      <c r="P45" s="4">
        <f t="shared" si="5"/>
        <v>19.990000000000002</v>
      </c>
      <c r="Q45" s="4">
        <f t="shared" si="5"/>
        <v>3179.7799999999997</v>
      </c>
      <c r="R45" s="4">
        <f t="shared" si="5"/>
        <v>82.14</v>
      </c>
      <c r="S45" s="4">
        <f t="shared" si="5"/>
        <v>0.51</v>
      </c>
      <c r="T45" s="4">
        <f t="shared" si="5"/>
        <v>0.03</v>
      </c>
      <c r="U45" s="1"/>
      <c r="V45" s="3"/>
      <c r="W45" s="3"/>
      <c r="X45" s="3"/>
      <c r="Y45" s="3"/>
      <c r="Z45" s="3"/>
      <c r="AA45" s="3"/>
      <c r="AB45" s="3"/>
      <c r="AC45" s="3"/>
    </row>
    <row r="46" spans="1:29" ht="0.75" customHeight="1" x14ac:dyDescent="0.2">
      <c r="A46" s="3"/>
      <c r="B46" s="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3"/>
      <c r="V46" s="3"/>
      <c r="W46" s="3"/>
      <c r="X46" s="3"/>
      <c r="Y46" s="3"/>
      <c r="Z46" s="3"/>
      <c r="AA46" s="3"/>
      <c r="AB46" s="3"/>
      <c r="AC46" s="3"/>
    </row>
    <row r="47" spans="1:29" ht="13.5" customHeight="1" x14ac:dyDescent="0.2">
      <c r="A47" s="13" t="s">
        <v>64</v>
      </c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3"/>
      <c r="V47" s="3"/>
      <c r="W47" s="3"/>
      <c r="X47" s="3"/>
      <c r="Y47" s="3"/>
      <c r="Z47" s="3"/>
      <c r="AA47" s="3"/>
      <c r="AB47" s="3"/>
      <c r="AC47" s="3"/>
    </row>
    <row r="48" spans="1:29" ht="27.75" customHeight="1" x14ac:dyDescent="0.2">
      <c r="A48" s="57" t="s">
        <v>65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9"/>
      <c r="V48" s="3"/>
      <c r="W48" s="3"/>
      <c r="X48" s="3"/>
      <c r="Y48" s="3"/>
      <c r="Z48" s="3"/>
      <c r="AA48" s="3"/>
      <c r="AB48" s="3"/>
      <c r="AC48" s="3"/>
    </row>
    <row r="49" spans="1:29" ht="12.75" customHeight="1" x14ac:dyDescent="0.2">
      <c r="A49" s="60" t="s">
        <v>4</v>
      </c>
      <c r="B49" s="60" t="s">
        <v>5</v>
      </c>
      <c r="C49" s="47" t="s">
        <v>6</v>
      </c>
      <c r="D49" s="48"/>
      <c r="E49" s="49"/>
      <c r="F49" s="50" t="s">
        <v>7</v>
      </c>
      <c r="G49" s="47" t="s">
        <v>8</v>
      </c>
      <c r="H49" s="48"/>
      <c r="I49" s="48"/>
      <c r="J49" s="48"/>
      <c r="K49" s="48"/>
      <c r="L49" s="49"/>
      <c r="M49" s="47" t="s">
        <v>9</v>
      </c>
      <c r="N49" s="48"/>
      <c r="O49" s="48"/>
      <c r="P49" s="48"/>
      <c r="Q49" s="48"/>
      <c r="R49" s="48"/>
      <c r="S49" s="48"/>
      <c r="T49" s="49"/>
      <c r="U49" s="60" t="s">
        <v>10</v>
      </c>
      <c r="V49" s="3"/>
      <c r="W49" s="3"/>
      <c r="X49" s="3"/>
      <c r="Y49" s="3"/>
      <c r="Z49" s="3"/>
      <c r="AA49" s="3"/>
      <c r="AB49" s="3"/>
      <c r="AC49" s="3"/>
    </row>
    <row r="50" spans="1:29" ht="26.25" customHeight="1" x14ac:dyDescent="0.2">
      <c r="A50" s="51"/>
      <c r="B50" s="51"/>
      <c r="C50" s="4" t="s">
        <v>11</v>
      </c>
      <c r="D50" s="4" t="s">
        <v>12</v>
      </c>
      <c r="E50" s="4" t="s">
        <v>13</v>
      </c>
      <c r="F50" s="51"/>
      <c r="G50" s="4" t="s">
        <v>14</v>
      </c>
      <c r="H50" s="4" t="s">
        <v>15</v>
      </c>
      <c r="I50" s="4" t="s">
        <v>16</v>
      </c>
      <c r="J50" s="4" t="s">
        <v>17</v>
      </c>
      <c r="K50" s="4" t="s">
        <v>18</v>
      </c>
      <c r="L50" s="4" t="s">
        <v>19</v>
      </c>
      <c r="M50" s="4" t="s">
        <v>20</v>
      </c>
      <c r="N50" s="4" t="s">
        <v>21</v>
      </c>
      <c r="O50" s="4" t="s">
        <v>22</v>
      </c>
      <c r="P50" s="4" t="s">
        <v>23</v>
      </c>
      <c r="Q50" s="4" t="s">
        <v>24</v>
      </c>
      <c r="R50" s="4" t="s">
        <v>25</v>
      </c>
      <c r="S50" s="4" t="s">
        <v>26</v>
      </c>
      <c r="T50" s="4" t="s">
        <v>27</v>
      </c>
      <c r="U50" s="51"/>
      <c r="V50" s="3"/>
      <c r="W50" s="3"/>
      <c r="X50" s="3"/>
      <c r="Y50" s="3"/>
      <c r="Z50" s="3"/>
      <c r="AA50" s="3"/>
      <c r="AB50" s="3"/>
      <c r="AC50" s="3"/>
    </row>
    <row r="51" spans="1:29" ht="14.25" customHeight="1" x14ac:dyDescent="0.2">
      <c r="A51" s="5" t="s">
        <v>28</v>
      </c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"/>
      <c r="V51" s="3"/>
      <c r="W51" s="3"/>
      <c r="X51" s="3"/>
      <c r="Y51" s="3"/>
      <c r="Z51" s="3"/>
      <c r="AA51" s="3"/>
      <c r="AB51" s="3"/>
      <c r="AC51" s="3"/>
    </row>
    <row r="52" spans="1:29" ht="12" customHeight="1" x14ac:dyDescent="0.2">
      <c r="A52" s="7" t="s">
        <v>66</v>
      </c>
      <c r="B52" s="8">
        <v>100</v>
      </c>
      <c r="C52" s="9">
        <v>2.52</v>
      </c>
      <c r="D52" s="9">
        <v>5.73</v>
      </c>
      <c r="E52" s="9">
        <v>13.71</v>
      </c>
      <c r="F52" s="9">
        <v>118.16</v>
      </c>
      <c r="G52" s="9">
        <v>0.05</v>
      </c>
      <c r="H52" s="9">
        <v>8.27</v>
      </c>
      <c r="I52" s="9">
        <v>0.08</v>
      </c>
      <c r="J52" s="9">
        <v>2.83</v>
      </c>
      <c r="K52" s="9">
        <v>0</v>
      </c>
      <c r="L52" s="9">
        <v>7.0000000000000007E-2</v>
      </c>
      <c r="M52" s="9">
        <v>34.950000000000003</v>
      </c>
      <c r="N52" s="9">
        <v>28.64</v>
      </c>
      <c r="O52" s="9">
        <v>54.22</v>
      </c>
      <c r="P52" s="9">
        <v>1.64</v>
      </c>
      <c r="Q52" s="9">
        <v>470.31</v>
      </c>
      <c r="R52" s="9">
        <v>8.14</v>
      </c>
      <c r="S52" s="9">
        <v>0.02</v>
      </c>
      <c r="T52" s="9">
        <v>0</v>
      </c>
      <c r="U52" s="8" t="s">
        <v>67</v>
      </c>
      <c r="V52" s="3"/>
      <c r="W52" s="3"/>
      <c r="X52" s="3"/>
      <c r="Y52" s="3"/>
      <c r="Z52" s="3"/>
      <c r="AA52" s="3"/>
      <c r="AB52" s="3"/>
      <c r="AC52" s="3"/>
    </row>
    <row r="53" spans="1:29" ht="12" customHeight="1" x14ac:dyDescent="0.2">
      <c r="A53" s="7" t="s">
        <v>68</v>
      </c>
      <c r="B53" s="8">
        <v>180</v>
      </c>
      <c r="C53" s="9">
        <v>4.43</v>
      </c>
      <c r="D53" s="9">
        <v>7.22</v>
      </c>
      <c r="E53" s="9">
        <v>13.34</v>
      </c>
      <c r="F53" s="9">
        <v>131.05000000000001</v>
      </c>
      <c r="G53" s="9">
        <v>7.0000000000000007E-2</v>
      </c>
      <c r="H53" s="9">
        <v>39.26</v>
      </c>
      <c r="I53" s="9">
        <v>0.13</v>
      </c>
      <c r="J53" s="9">
        <v>3.3</v>
      </c>
      <c r="K53" s="9">
        <v>0</v>
      </c>
      <c r="L53" s="9">
        <v>0.09</v>
      </c>
      <c r="M53" s="9">
        <v>97.13</v>
      </c>
      <c r="N53" s="9">
        <v>37.590000000000003</v>
      </c>
      <c r="O53" s="9">
        <v>71.37</v>
      </c>
      <c r="P53" s="9">
        <v>2.19</v>
      </c>
      <c r="Q53" s="9">
        <v>498.16</v>
      </c>
      <c r="R53" s="9">
        <v>7.6</v>
      </c>
      <c r="S53" s="9">
        <v>0.02</v>
      </c>
      <c r="T53" s="9">
        <v>0</v>
      </c>
      <c r="U53" s="8" t="s">
        <v>69</v>
      </c>
      <c r="V53" s="3"/>
      <c r="W53" s="3"/>
      <c r="X53" s="3"/>
      <c r="Y53" s="3"/>
      <c r="Z53" s="3"/>
      <c r="AA53" s="3"/>
      <c r="AB53" s="3"/>
      <c r="AC53" s="3"/>
    </row>
    <row r="54" spans="1:29" ht="12" customHeight="1" x14ac:dyDescent="0.2">
      <c r="A54" s="7" t="s">
        <v>70</v>
      </c>
      <c r="B54" s="8">
        <v>100</v>
      </c>
      <c r="C54" s="9">
        <v>9.7799999999999994</v>
      </c>
      <c r="D54" s="9">
        <f>6.89+0.08</f>
        <v>6.97</v>
      </c>
      <c r="E54" s="9">
        <v>9.81</v>
      </c>
      <c r="F54" s="9">
        <v>173.4</v>
      </c>
      <c r="G54" s="9">
        <v>0.31</v>
      </c>
      <c r="H54" s="9">
        <v>2.29</v>
      </c>
      <c r="I54" s="9">
        <v>0.03</v>
      </c>
      <c r="J54" s="9">
        <v>1.58</v>
      </c>
      <c r="K54" s="9">
        <v>0.03</v>
      </c>
      <c r="L54" s="9">
        <v>0.69</v>
      </c>
      <c r="M54" s="9">
        <v>34.200000000000003</v>
      </c>
      <c r="N54" s="9">
        <v>34.26</v>
      </c>
      <c r="O54" s="9">
        <v>247.21</v>
      </c>
      <c r="P54" s="9">
        <v>5.44</v>
      </c>
      <c r="Q54" s="9">
        <v>354.65</v>
      </c>
      <c r="R54" s="9">
        <v>9.5</v>
      </c>
      <c r="S54" s="9">
        <v>0.05</v>
      </c>
      <c r="T54" s="9">
        <v>0.02</v>
      </c>
      <c r="U54" s="8">
        <v>19</v>
      </c>
      <c r="V54" s="3"/>
      <c r="W54" s="3"/>
      <c r="X54" s="3"/>
      <c r="Y54" s="3"/>
      <c r="Z54" s="3"/>
      <c r="AA54" s="3"/>
      <c r="AB54" s="3"/>
      <c r="AC54" s="3"/>
    </row>
    <row r="55" spans="1:29" ht="12" customHeight="1" x14ac:dyDescent="0.2">
      <c r="A55" s="7" t="s">
        <v>71</v>
      </c>
      <c r="B55" s="8">
        <v>200</v>
      </c>
      <c r="C55" s="9">
        <v>0.66</v>
      </c>
      <c r="D55" s="9">
        <v>0.27</v>
      </c>
      <c r="E55" s="9">
        <v>19.05</v>
      </c>
      <c r="F55" s="9">
        <v>93.8</v>
      </c>
      <c r="G55" s="9">
        <v>0.01</v>
      </c>
      <c r="H55" s="9">
        <v>88</v>
      </c>
      <c r="I55" s="9">
        <v>0.16</v>
      </c>
      <c r="J55" s="9">
        <v>0</v>
      </c>
      <c r="K55" s="9">
        <v>0</v>
      </c>
      <c r="L55" s="9">
        <v>0.05</v>
      </c>
      <c r="M55" s="9">
        <v>19.079999999999998</v>
      </c>
      <c r="N55" s="9">
        <v>4.8600000000000003</v>
      </c>
      <c r="O55" s="9">
        <v>3.06</v>
      </c>
      <c r="P55" s="9">
        <v>0.54</v>
      </c>
      <c r="Q55" s="9">
        <v>10.9</v>
      </c>
      <c r="R55" s="9">
        <v>0</v>
      </c>
      <c r="S55" s="9">
        <v>0</v>
      </c>
      <c r="T55" s="9">
        <v>0</v>
      </c>
      <c r="U55" s="8" t="s">
        <v>72</v>
      </c>
      <c r="V55" s="3"/>
      <c r="W55" s="3"/>
      <c r="X55" s="3"/>
      <c r="Y55" s="3"/>
      <c r="Z55" s="3"/>
      <c r="AA55" s="3"/>
      <c r="AB55" s="3"/>
      <c r="AC55" s="3"/>
    </row>
    <row r="56" spans="1:29" ht="12" customHeight="1" x14ac:dyDescent="0.2">
      <c r="A56" s="7" t="s">
        <v>47</v>
      </c>
      <c r="B56" s="8">
        <v>20</v>
      </c>
      <c r="C56" s="9">
        <v>1.53</v>
      </c>
      <c r="D56" s="9">
        <v>0.12</v>
      </c>
      <c r="E56" s="9">
        <v>10.039999999999999</v>
      </c>
      <c r="F56" s="9">
        <v>47.36</v>
      </c>
      <c r="G56" s="9">
        <v>0.03</v>
      </c>
      <c r="H56" s="9">
        <v>0</v>
      </c>
      <c r="I56" s="9">
        <v>0</v>
      </c>
      <c r="J56" s="9">
        <v>0.39</v>
      </c>
      <c r="K56" s="9">
        <v>0</v>
      </c>
      <c r="L56" s="9">
        <v>0.01</v>
      </c>
      <c r="M56" s="9">
        <v>4.5999999999999996</v>
      </c>
      <c r="N56" s="9">
        <v>6.6</v>
      </c>
      <c r="O56" s="9">
        <v>16.8</v>
      </c>
      <c r="P56" s="9">
        <v>0.4</v>
      </c>
      <c r="Q56" s="9">
        <v>25.8</v>
      </c>
      <c r="R56" s="9">
        <v>0</v>
      </c>
      <c r="S56" s="9">
        <v>0</v>
      </c>
      <c r="T56" s="9">
        <v>0</v>
      </c>
      <c r="U56" s="8">
        <v>1</v>
      </c>
      <c r="V56" s="3"/>
      <c r="W56" s="3"/>
      <c r="X56" s="3"/>
      <c r="Y56" s="3"/>
      <c r="Z56" s="3"/>
      <c r="AA56" s="3"/>
      <c r="AB56" s="3"/>
      <c r="AC56" s="3"/>
    </row>
    <row r="57" spans="1:29" ht="12" customHeight="1" x14ac:dyDescent="0.2">
      <c r="A57" s="7" t="s">
        <v>37</v>
      </c>
      <c r="B57" s="8">
        <v>20</v>
      </c>
      <c r="C57" s="9">
        <v>1.32</v>
      </c>
      <c r="D57" s="9">
        <v>0.18</v>
      </c>
      <c r="E57" s="9">
        <v>8.48</v>
      </c>
      <c r="F57" s="9">
        <v>40.79</v>
      </c>
      <c r="G57" s="9">
        <v>0.06</v>
      </c>
      <c r="H57" s="9">
        <v>0</v>
      </c>
      <c r="I57" s="9">
        <v>0</v>
      </c>
      <c r="J57" s="9">
        <v>0.78</v>
      </c>
      <c r="K57" s="9">
        <v>0</v>
      </c>
      <c r="L57" s="9">
        <v>0.02</v>
      </c>
      <c r="M57" s="9">
        <v>9.1999999999999993</v>
      </c>
      <c r="N57" s="9">
        <v>13.2</v>
      </c>
      <c r="O57" s="9">
        <v>33.6</v>
      </c>
      <c r="P57" s="9">
        <v>0.8</v>
      </c>
      <c r="Q57" s="9">
        <v>51.6</v>
      </c>
      <c r="R57" s="9">
        <v>0</v>
      </c>
      <c r="S57" s="9">
        <v>0.01</v>
      </c>
      <c r="T57" s="9">
        <v>0</v>
      </c>
      <c r="U57" s="8">
        <v>1</v>
      </c>
      <c r="V57" s="3"/>
      <c r="W57" s="3"/>
      <c r="X57" s="3"/>
      <c r="Y57" s="3"/>
      <c r="Z57" s="3"/>
      <c r="AA57" s="3"/>
      <c r="AB57" s="3"/>
      <c r="AC57" s="3"/>
    </row>
    <row r="58" spans="1:29" ht="21" customHeight="1" x14ac:dyDescent="0.2">
      <c r="A58" s="11" t="s">
        <v>38</v>
      </c>
      <c r="B58" s="12">
        <f t="shared" ref="B58:T58" si="6">SUM(B52:B57)</f>
        <v>620</v>
      </c>
      <c r="C58" s="4">
        <f t="shared" si="6"/>
        <v>20.239999999999998</v>
      </c>
      <c r="D58" s="4">
        <f t="shared" si="6"/>
        <v>20.49</v>
      </c>
      <c r="E58" s="4">
        <f t="shared" si="6"/>
        <v>74.429999999999993</v>
      </c>
      <c r="F58" s="4">
        <f t="shared" si="6"/>
        <v>604.55999999999995</v>
      </c>
      <c r="G58" s="4">
        <f t="shared" si="6"/>
        <v>0.53</v>
      </c>
      <c r="H58" s="4">
        <f t="shared" si="6"/>
        <v>137.82</v>
      </c>
      <c r="I58" s="4">
        <f t="shared" si="6"/>
        <v>0.4</v>
      </c>
      <c r="J58" s="4">
        <f t="shared" si="6"/>
        <v>8.879999999999999</v>
      </c>
      <c r="K58" s="4">
        <f t="shared" si="6"/>
        <v>0.03</v>
      </c>
      <c r="L58" s="4">
        <f t="shared" si="6"/>
        <v>0.93</v>
      </c>
      <c r="M58" s="4">
        <f t="shared" si="6"/>
        <v>199.15999999999994</v>
      </c>
      <c r="N58" s="4">
        <f t="shared" si="6"/>
        <v>125.15</v>
      </c>
      <c r="O58" s="4">
        <f t="shared" si="6"/>
        <v>426.26000000000005</v>
      </c>
      <c r="P58" s="4">
        <f t="shared" si="6"/>
        <v>11.01</v>
      </c>
      <c r="Q58" s="4">
        <f t="shared" si="6"/>
        <v>1411.4199999999998</v>
      </c>
      <c r="R58" s="4">
        <f t="shared" si="6"/>
        <v>25.240000000000002</v>
      </c>
      <c r="S58" s="4">
        <f t="shared" si="6"/>
        <v>9.9999999999999992E-2</v>
      </c>
      <c r="T58" s="4">
        <f t="shared" si="6"/>
        <v>0.02</v>
      </c>
      <c r="U58" s="1"/>
      <c r="V58" s="3"/>
      <c r="W58" s="3"/>
      <c r="X58" s="3"/>
      <c r="Y58" s="3"/>
      <c r="Z58" s="3"/>
      <c r="AA58" s="3"/>
      <c r="AB58" s="3"/>
      <c r="AC58" s="3"/>
    </row>
    <row r="59" spans="1:29" ht="14.25" customHeight="1" x14ac:dyDescent="0.2">
      <c r="A59" s="5" t="s">
        <v>39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"/>
      <c r="V59" s="3"/>
      <c r="W59" s="3"/>
      <c r="X59" s="3"/>
      <c r="Y59" s="3"/>
      <c r="Z59" s="3"/>
      <c r="AA59" s="3"/>
      <c r="AB59" s="3"/>
      <c r="AC59" s="3"/>
    </row>
    <row r="60" spans="1:29" ht="12" customHeight="1" x14ac:dyDescent="0.2">
      <c r="A60" s="7" t="s">
        <v>73</v>
      </c>
      <c r="B60" s="8">
        <v>100</v>
      </c>
      <c r="C60" s="9">
        <v>1.3</v>
      </c>
      <c r="D60" s="9">
        <v>0.1</v>
      </c>
      <c r="E60" s="9">
        <v>6.9</v>
      </c>
      <c r="F60" s="9">
        <v>35</v>
      </c>
      <c r="G60" s="9">
        <v>0.06</v>
      </c>
      <c r="H60" s="9">
        <v>5</v>
      </c>
      <c r="I60" s="9">
        <v>2.4900000000000002</v>
      </c>
      <c r="J60" s="9">
        <v>0.63</v>
      </c>
      <c r="K60" s="9">
        <v>0</v>
      </c>
      <c r="L60" s="9">
        <v>7.0000000000000007E-2</v>
      </c>
      <c r="M60" s="9">
        <v>51</v>
      </c>
      <c r="N60" s="9">
        <v>38</v>
      </c>
      <c r="O60" s="9">
        <v>55</v>
      </c>
      <c r="P60" s="9">
        <v>1</v>
      </c>
      <c r="Q60" s="9">
        <v>200</v>
      </c>
      <c r="R60" s="9">
        <v>5</v>
      </c>
      <c r="S60" s="9">
        <v>0.06</v>
      </c>
      <c r="T60" s="9">
        <v>0</v>
      </c>
      <c r="U60" s="8">
        <v>11</v>
      </c>
      <c r="V60" s="3"/>
      <c r="W60" s="3"/>
      <c r="X60" s="3"/>
      <c r="Y60" s="3"/>
      <c r="Z60" s="3"/>
      <c r="AA60" s="3"/>
      <c r="AB60" s="3"/>
      <c r="AC60" s="3"/>
    </row>
    <row r="61" spans="1:29" ht="12" customHeight="1" x14ac:dyDescent="0.2">
      <c r="A61" s="7" t="s">
        <v>74</v>
      </c>
      <c r="B61" s="8">
        <v>250</v>
      </c>
      <c r="C61" s="9">
        <v>1.83</v>
      </c>
      <c r="D61" s="9">
        <v>4.3499999999999996</v>
      </c>
      <c r="E61" s="9">
        <v>12.36</v>
      </c>
      <c r="F61" s="9">
        <v>98.82</v>
      </c>
      <c r="G61" s="9">
        <v>0.04</v>
      </c>
      <c r="H61" s="9">
        <v>8.34</v>
      </c>
      <c r="I61" s="9">
        <v>0.23</v>
      </c>
      <c r="J61" s="9">
        <v>1.33</v>
      </c>
      <c r="K61" s="9">
        <v>0.04</v>
      </c>
      <c r="L61" s="9">
        <v>0.05</v>
      </c>
      <c r="M61" s="9">
        <v>47.26</v>
      </c>
      <c r="N61" s="9">
        <v>24.17</v>
      </c>
      <c r="O61" s="9">
        <v>46.7</v>
      </c>
      <c r="P61" s="9">
        <v>1.21</v>
      </c>
      <c r="Q61" s="9">
        <v>349.9</v>
      </c>
      <c r="R61" s="9">
        <v>5.68</v>
      </c>
      <c r="S61" s="9">
        <v>0.02</v>
      </c>
      <c r="T61" s="9">
        <v>0</v>
      </c>
      <c r="U61" s="8" t="s">
        <v>75</v>
      </c>
      <c r="V61" s="3"/>
      <c r="W61" s="3"/>
      <c r="X61" s="3"/>
      <c r="Y61" s="3"/>
      <c r="Z61" s="3"/>
      <c r="AA61" s="3"/>
      <c r="AB61" s="3"/>
      <c r="AC61" s="3"/>
    </row>
    <row r="62" spans="1:29" ht="12" customHeight="1" x14ac:dyDescent="0.2">
      <c r="A62" s="7" t="s">
        <v>76</v>
      </c>
      <c r="B62" s="8">
        <v>180</v>
      </c>
      <c r="C62" s="9">
        <v>3.78</v>
      </c>
      <c r="D62" s="9">
        <v>5.41</v>
      </c>
      <c r="E62" s="9">
        <v>24.6</v>
      </c>
      <c r="F62" s="9">
        <v>168.01</v>
      </c>
      <c r="G62" s="9">
        <v>0.15</v>
      </c>
      <c r="H62" s="9">
        <v>12.42</v>
      </c>
      <c r="I62" s="9">
        <v>0.04</v>
      </c>
      <c r="J62" s="9">
        <v>0.28000000000000003</v>
      </c>
      <c r="K62" s="9">
        <v>0.09</v>
      </c>
      <c r="L62" s="9">
        <v>0.12</v>
      </c>
      <c r="M62" s="9">
        <v>47.1</v>
      </c>
      <c r="N62" s="9">
        <v>35.130000000000003</v>
      </c>
      <c r="O62" s="9">
        <v>101.77</v>
      </c>
      <c r="P62" s="9">
        <v>1.45</v>
      </c>
      <c r="Q62" s="9">
        <v>913.04</v>
      </c>
      <c r="R62" s="9">
        <v>10.15</v>
      </c>
      <c r="S62" s="9">
        <v>0.04</v>
      </c>
      <c r="T62" s="9">
        <v>0</v>
      </c>
      <c r="U62" s="8" t="s">
        <v>77</v>
      </c>
      <c r="V62" s="3"/>
      <c r="W62" s="3"/>
      <c r="X62" s="3"/>
      <c r="Y62" s="3"/>
      <c r="Z62" s="3"/>
      <c r="AA62" s="3"/>
      <c r="AB62" s="3"/>
      <c r="AC62" s="3"/>
    </row>
    <row r="63" spans="1:29" ht="12" customHeight="1" x14ac:dyDescent="0.2">
      <c r="A63" s="7" t="s">
        <v>78</v>
      </c>
      <c r="B63" s="8">
        <v>100</v>
      </c>
      <c r="C63" s="9">
        <v>11.83</v>
      </c>
      <c r="D63" s="9">
        <v>16.920000000000002</v>
      </c>
      <c r="E63" s="9">
        <v>25.51</v>
      </c>
      <c r="F63" s="9">
        <v>300</v>
      </c>
      <c r="G63" s="9">
        <v>0.28999999999999998</v>
      </c>
      <c r="H63" s="9">
        <v>0.14000000000000001</v>
      </c>
      <c r="I63" s="9">
        <v>0.05</v>
      </c>
      <c r="J63" s="9">
        <v>1.57</v>
      </c>
      <c r="K63" s="9">
        <v>0.28999999999999998</v>
      </c>
      <c r="L63" s="9">
        <v>0.15</v>
      </c>
      <c r="M63" s="9">
        <v>46.36</v>
      </c>
      <c r="N63" s="9">
        <v>25.15</v>
      </c>
      <c r="O63" s="9">
        <v>152.46</v>
      </c>
      <c r="P63" s="9">
        <v>1.69</v>
      </c>
      <c r="Q63" s="9">
        <v>294.63</v>
      </c>
      <c r="R63" s="9">
        <v>9.39</v>
      </c>
      <c r="S63" s="9">
        <v>0.05</v>
      </c>
      <c r="T63" s="9">
        <v>0</v>
      </c>
      <c r="U63" s="8">
        <v>26</v>
      </c>
      <c r="V63" s="3"/>
      <c r="W63" s="3"/>
      <c r="X63" s="3"/>
      <c r="Y63" s="3"/>
      <c r="Z63" s="3"/>
      <c r="AA63" s="3"/>
      <c r="AB63" s="3"/>
      <c r="AC63" s="3"/>
    </row>
    <row r="64" spans="1:29" ht="12" customHeight="1" x14ac:dyDescent="0.2">
      <c r="A64" s="7" t="s">
        <v>79</v>
      </c>
      <c r="B64" s="8">
        <v>200</v>
      </c>
      <c r="C64" s="9">
        <f>4.24*200/180</f>
        <v>4.7111111111111112</v>
      </c>
      <c r="D64" s="9">
        <f>3.66*200/180</f>
        <v>4.0666666666666664</v>
      </c>
      <c r="E64" s="9">
        <f>15.73*200/180</f>
        <v>17.477777777777778</v>
      </c>
      <c r="F64" s="9">
        <f>113.85*200/180</f>
        <v>126.5</v>
      </c>
      <c r="G64" s="9">
        <v>0.04</v>
      </c>
      <c r="H64" s="9">
        <v>0.78</v>
      </c>
      <c r="I64" s="9">
        <v>0.02</v>
      </c>
      <c r="J64" s="9">
        <v>0</v>
      </c>
      <c r="K64" s="9">
        <v>0</v>
      </c>
      <c r="L64" s="9">
        <v>0.16</v>
      </c>
      <c r="M64" s="9">
        <v>154.86000000000001</v>
      </c>
      <c r="N64" s="9">
        <v>17.18</v>
      </c>
      <c r="O64" s="9">
        <v>108</v>
      </c>
      <c r="P64" s="9">
        <v>0.12</v>
      </c>
      <c r="Q64" s="9">
        <v>219.4</v>
      </c>
      <c r="R64" s="9">
        <v>13.5</v>
      </c>
      <c r="S64" s="9">
        <v>0</v>
      </c>
      <c r="T64" s="9">
        <v>0</v>
      </c>
      <c r="U64" s="8">
        <v>27</v>
      </c>
      <c r="V64" s="3"/>
      <c r="W64" s="3"/>
      <c r="X64" s="3"/>
      <c r="Y64" s="3"/>
      <c r="Z64" s="3"/>
      <c r="AA64" s="3"/>
      <c r="AB64" s="3"/>
      <c r="AC64" s="3"/>
    </row>
    <row r="65" spans="1:29" ht="12" customHeight="1" x14ac:dyDescent="0.2">
      <c r="A65" s="7" t="s">
        <v>47</v>
      </c>
      <c r="B65" s="8">
        <v>60</v>
      </c>
      <c r="C65" s="9">
        <v>4.58</v>
      </c>
      <c r="D65" s="9">
        <v>0.37</v>
      </c>
      <c r="E65" s="9">
        <v>30.11</v>
      </c>
      <c r="F65" s="9">
        <v>142.09</v>
      </c>
      <c r="G65" s="9">
        <v>0.1</v>
      </c>
      <c r="H65" s="9">
        <v>0</v>
      </c>
      <c r="I65" s="9">
        <v>0</v>
      </c>
      <c r="J65" s="9">
        <v>1.18</v>
      </c>
      <c r="K65" s="9">
        <v>0</v>
      </c>
      <c r="L65" s="9">
        <v>0.03</v>
      </c>
      <c r="M65" s="9">
        <v>13.8</v>
      </c>
      <c r="N65" s="9">
        <v>19.8</v>
      </c>
      <c r="O65" s="9">
        <v>50.4</v>
      </c>
      <c r="P65" s="9">
        <v>1.2</v>
      </c>
      <c r="Q65" s="9">
        <v>77.400000000000006</v>
      </c>
      <c r="R65" s="9">
        <v>0</v>
      </c>
      <c r="S65" s="9">
        <v>0.01</v>
      </c>
      <c r="T65" s="9">
        <v>0</v>
      </c>
      <c r="U65" s="8">
        <v>1</v>
      </c>
      <c r="V65" s="3"/>
      <c r="W65" s="3"/>
      <c r="X65" s="3"/>
      <c r="Y65" s="3"/>
      <c r="Z65" s="3"/>
      <c r="AA65" s="3"/>
      <c r="AB65" s="3"/>
      <c r="AC65" s="3"/>
    </row>
    <row r="66" spans="1:29" ht="12" customHeight="1" x14ac:dyDescent="0.2">
      <c r="A66" s="7" t="s">
        <v>37</v>
      </c>
      <c r="B66" s="8">
        <v>40</v>
      </c>
      <c r="C66" s="9">
        <v>2.65</v>
      </c>
      <c r="D66" s="9">
        <v>0.35</v>
      </c>
      <c r="E66" s="9">
        <v>16.96</v>
      </c>
      <c r="F66" s="9">
        <v>81.58</v>
      </c>
      <c r="G66" s="9">
        <v>7.0000000000000007E-2</v>
      </c>
      <c r="H66" s="9">
        <v>0</v>
      </c>
      <c r="I66" s="9">
        <v>0</v>
      </c>
      <c r="J66" s="9">
        <v>0.88</v>
      </c>
      <c r="K66" s="9">
        <v>0</v>
      </c>
      <c r="L66" s="9">
        <v>0.03</v>
      </c>
      <c r="M66" s="9">
        <v>7.2</v>
      </c>
      <c r="N66" s="9">
        <v>7.6</v>
      </c>
      <c r="O66" s="9">
        <v>34.799999999999997</v>
      </c>
      <c r="P66" s="9">
        <v>1.6</v>
      </c>
      <c r="Q66" s="9">
        <v>54.4</v>
      </c>
      <c r="R66" s="9">
        <v>2.2400000000000002</v>
      </c>
      <c r="S66" s="9">
        <v>0</v>
      </c>
      <c r="T66" s="9">
        <v>0</v>
      </c>
      <c r="U66" s="8">
        <v>2</v>
      </c>
      <c r="V66" s="3"/>
      <c r="W66" s="3"/>
      <c r="X66" s="3"/>
      <c r="Y66" s="3"/>
      <c r="Z66" s="3"/>
      <c r="AA66" s="3"/>
      <c r="AB66" s="3"/>
      <c r="AC66" s="3"/>
    </row>
    <row r="67" spans="1:29" ht="21" customHeight="1" x14ac:dyDescent="0.2">
      <c r="A67" s="11" t="s">
        <v>38</v>
      </c>
      <c r="B67" s="12">
        <f t="shared" ref="B67:T67" si="7">SUM(B60:B66)</f>
        <v>930</v>
      </c>
      <c r="C67" s="4">
        <f t="shared" si="7"/>
        <v>30.681111111111115</v>
      </c>
      <c r="D67" s="4">
        <f t="shared" si="7"/>
        <v>31.56666666666667</v>
      </c>
      <c r="E67" s="4">
        <f t="shared" si="7"/>
        <v>133.91777777777779</v>
      </c>
      <c r="F67" s="4">
        <f t="shared" si="7"/>
        <v>952</v>
      </c>
      <c r="G67" s="4">
        <f t="shared" si="7"/>
        <v>0.75</v>
      </c>
      <c r="H67" s="4">
        <f t="shared" si="7"/>
        <v>26.68</v>
      </c>
      <c r="I67" s="4">
        <f t="shared" si="7"/>
        <v>2.83</v>
      </c>
      <c r="J67" s="4">
        <f t="shared" si="7"/>
        <v>5.87</v>
      </c>
      <c r="K67" s="4">
        <f t="shared" si="7"/>
        <v>0.42</v>
      </c>
      <c r="L67" s="4">
        <f t="shared" si="7"/>
        <v>0.6100000000000001</v>
      </c>
      <c r="M67" s="4">
        <f t="shared" si="7"/>
        <v>367.58</v>
      </c>
      <c r="N67" s="4">
        <f t="shared" si="7"/>
        <v>167.03000000000003</v>
      </c>
      <c r="O67" s="4">
        <f t="shared" si="7"/>
        <v>549.13</v>
      </c>
      <c r="P67" s="4">
        <f t="shared" si="7"/>
        <v>8.27</v>
      </c>
      <c r="Q67" s="4">
        <f t="shared" si="7"/>
        <v>2108.7700000000004</v>
      </c>
      <c r="R67" s="4">
        <f t="shared" si="7"/>
        <v>45.96</v>
      </c>
      <c r="S67" s="4">
        <f t="shared" si="7"/>
        <v>0.18</v>
      </c>
      <c r="T67" s="4">
        <f t="shared" si="7"/>
        <v>0</v>
      </c>
      <c r="U67" s="1"/>
      <c r="V67" s="3"/>
      <c r="W67" s="3"/>
      <c r="X67" s="3"/>
      <c r="Y67" s="3"/>
      <c r="Z67" s="3"/>
      <c r="AA67" s="3"/>
      <c r="AB67" s="3"/>
      <c r="AC67" s="3"/>
    </row>
    <row r="68" spans="1:29" ht="21" customHeight="1" x14ac:dyDescent="0.2">
      <c r="A68" s="11" t="s">
        <v>49</v>
      </c>
      <c r="B68" s="11"/>
      <c r="C68" s="4">
        <f t="shared" ref="C68:T68" si="8">C67+C58</f>
        <v>50.921111111111117</v>
      </c>
      <c r="D68" s="4">
        <f t="shared" si="8"/>
        <v>52.056666666666672</v>
      </c>
      <c r="E68" s="4">
        <f t="shared" si="8"/>
        <v>208.34777777777776</v>
      </c>
      <c r="F68" s="4">
        <f t="shared" si="8"/>
        <v>1556.56</v>
      </c>
      <c r="G68" s="4">
        <f t="shared" si="8"/>
        <v>1.28</v>
      </c>
      <c r="H68" s="4">
        <f t="shared" si="8"/>
        <v>164.5</v>
      </c>
      <c r="I68" s="4">
        <f t="shared" si="8"/>
        <v>3.23</v>
      </c>
      <c r="J68" s="4">
        <f t="shared" si="8"/>
        <v>14.75</v>
      </c>
      <c r="K68" s="4">
        <f t="shared" si="8"/>
        <v>0.44999999999999996</v>
      </c>
      <c r="L68" s="4">
        <f t="shared" si="8"/>
        <v>1.54</v>
      </c>
      <c r="M68" s="4">
        <f t="shared" si="8"/>
        <v>566.7399999999999</v>
      </c>
      <c r="N68" s="4">
        <f t="shared" si="8"/>
        <v>292.18000000000006</v>
      </c>
      <c r="O68" s="4">
        <f t="shared" si="8"/>
        <v>975.3900000000001</v>
      </c>
      <c r="P68" s="4">
        <f t="shared" si="8"/>
        <v>19.28</v>
      </c>
      <c r="Q68" s="4">
        <f t="shared" si="8"/>
        <v>3520.1900000000005</v>
      </c>
      <c r="R68" s="4">
        <f t="shared" si="8"/>
        <v>71.2</v>
      </c>
      <c r="S68" s="4">
        <f t="shared" si="8"/>
        <v>0.27999999999999997</v>
      </c>
      <c r="T68" s="4">
        <f t="shared" si="8"/>
        <v>0.02</v>
      </c>
      <c r="U68" s="1"/>
      <c r="V68" s="3"/>
      <c r="W68" s="3"/>
      <c r="X68" s="3"/>
      <c r="Y68" s="3"/>
      <c r="Z68" s="3"/>
      <c r="AA68" s="3"/>
      <c r="AB68" s="3"/>
      <c r="AC68" s="3"/>
    </row>
    <row r="69" spans="1:29" ht="13.5" customHeight="1" x14ac:dyDescent="0.2">
      <c r="A69" s="13" t="s">
        <v>80</v>
      </c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3"/>
      <c r="V69" s="3"/>
      <c r="W69" s="3"/>
      <c r="X69" s="3"/>
      <c r="Y69" s="3"/>
      <c r="Z69" s="3"/>
      <c r="AA69" s="3"/>
      <c r="AB69" s="3"/>
      <c r="AC69" s="3"/>
    </row>
    <row r="70" spans="1:29" ht="27.75" customHeight="1" x14ac:dyDescent="0.2">
      <c r="A70" s="57" t="s">
        <v>81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9"/>
      <c r="V70" s="3"/>
      <c r="W70" s="3"/>
      <c r="X70" s="3"/>
      <c r="Y70" s="3"/>
      <c r="Z70" s="3"/>
      <c r="AA70" s="3"/>
      <c r="AB70" s="3"/>
      <c r="AC70" s="3"/>
    </row>
    <row r="71" spans="1:29" ht="12.75" customHeight="1" x14ac:dyDescent="0.2">
      <c r="A71" s="60" t="s">
        <v>4</v>
      </c>
      <c r="B71" s="60" t="s">
        <v>5</v>
      </c>
      <c r="C71" s="47" t="s">
        <v>6</v>
      </c>
      <c r="D71" s="48"/>
      <c r="E71" s="49"/>
      <c r="F71" s="50" t="s">
        <v>7</v>
      </c>
      <c r="G71" s="47" t="s">
        <v>8</v>
      </c>
      <c r="H71" s="48"/>
      <c r="I71" s="48"/>
      <c r="J71" s="48"/>
      <c r="K71" s="48"/>
      <c r="L71" s="49"/>
      <c r="M71" s="47" t="s">
        <v>9</v>
      </c>
      <c r="N71" s="48"/>
      <c r="O71" s="48"/>
      <c r="P71" s="48"/>
      <c r="Q71" s="48"/>
      <c r="R71" s="48"/>
      <c r="S71" s="48"/>
      <c r="T71" s="49"/>
      <c r="U71" s="60" t="s">
        <v>10</v>
      </c>
      <c r="V71" s="3"/>
      <c r="W71" s="3"/>
      <c r="X71" s="3"/>
      <c r="Y71" s="3"/>
      <c r="Z71" s="3"/>
      <c r="AA71" s="3"/>
      <c r="AB71" s="3"/>
      <c r="AC71" s="3"/>
    </row>
    <row r="72" spans="1:29" ht="26.25" customHeight="1" x14ac:dyDescent="0.2">
      <c r="A72" s="51"/>
      <c r="B72" s="51"/>
      <c r="C72" s="4" t="s">
        <v>11</v>
      </c>
      <c r="D72" s="4" t="s">
        <v>12</v>
      </c>
      <c r="E72" s="4" t="s">
        <v>13</v>
      </c>
      <c r="F72" s="51"/>
      <c r="G72" s="4" t="s">
        <v>14</v>
      </c>
      <c r="H72" s="4" t="s">
        <v>15</v>
      </c>
      <c r="I72" s="4" t="s">
        <v>16</v>
      </c>
      <c r="J72" s="4" t="s">
        <v>17</v>
      </c>
      <c r="K72" s="4" t="s">
        <v>18</v>
      </c>
      <c r="L72" s="4" t="s">
        <v>19</v>
      </c>
      <c r="M72" s="4" t="s">
        <v>20</v>
      </c>
      <c r="N72" s="4" t="s">
        <v>21</v>
      </c>
      <c r="O72" s="4" t="s">
        <v>22</v>
      </c>
      <c r="P72" s="4" t="s">
        <v>23</v>
      </c>
      <c r="Q72" s="4" t="s">
        <v>24</v>
      </c>
      <c r="R72" s="4" t="s">
        <v>25</v>
      </c>
      <c r="S72" s="4" t="s">
        <v>26</v>
      </c>
      <c r="T72" s="4" t="s">
        <v>27</v>
      </c>
      <c r="U72" s="51"/>
      <c r="V72" s="3"/>
      <c r="W72" s="3"/>
      <c r="X72" s="3"/>
      <c r="Y72" s="3"/>
      <c r="Z72" s="3"/>
      <c r="AA72" s="3"/>
      <c r="AB72" s="3"/>
      <c r="AC72" s="3"/>
    </row>
    <row r="73" spans="1:29" ht="14.25" customHeight="1" x14ac:dyDescent="0.2">
      <c r="A73" s="5" t="s">
        <v>28</v>
      </c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"/>
      <c r="V73" s="3"/>
      <c r="W73" s="3"/>
      <c r="X73" s="3"/>
      <c r="Y73" s="3"/>
      <c r="Z73" s="3"/>
      <c r="AA73" s="3"/>
      <c r="AB73" s="3"/>
      <c r="AC73" s="3"/>
    </row>
    <row r="74" spans="1:29" ht="12" customHeight="1" x14ac:dyDescent="0.2">
      <c r="A74" s="7" t="s">
        <v>82</v>
      </c>
      <c r="B74" s="8">
        <v>10</v>
      </c>
      <c r="C74" s="9">
        <v>0.05</v>
      </c>
      <c r="D74" s="9">
        <v>5.25</v>
      </c>
      <c r="E74" s="9">
        <v>0.08</v>
      </c>
      <c r="F74" s="9">
        <v>74.8</v>
      </c>
      <c r="G74" s="9">
        <v>0</v>
      </c>
      <c r="H74" s="9">
        <v>0</v>
      </c>
      <c r="I74" s="9">
        <v>7.0000000000000007E-2</v>
      </c>
      <c r="J74" s="9">
        <v>0.22</v>
      </c>
      <c r="K74" s="9">
        <v>0.15</v>
      </c>
      <c r="L74" s="9">
        <v>0.01</v>
      </c>
      <c r="M74" s="9">
        <v>1.2</v>
      </c>
      <c r="N74" s="9">
        <v>0</v>
      </c>
      <c r="O74" s="9">
        <v>1.9</v>
      </c>
      <c r="P74" s="9">
        <v>0.02</v>
      </c>
      <c r="Q74" s="9">
        <v>1.5</v>
      </c>
      <c r="R74" s="9">
        <v>0</v>
      </c>
      <c r="S74" s="9">
        <v>0</v>
      </c>
      <c r="T74" s="9">
        <v>0</v>
      </c>
      <c r="U74" s="8" t="s">
        <v>83</v>
      </c>
      <c r="V74" s="3"/>
      <c r="W74" s="3"/>
      <c r="X74" s="3"/>
      <c r="Y74" s="3"/>
      <c r="Z74" s="3"/>
      <c r="AA74" s="3"/>
      <c r="AB74" s="3"/>
      <c r="AC74" s="3"/>
    </row>
    <row r="75" spans="1:29" ht="12" customHeight="1" x14ac:dyDescent="0.2">
      <c r="A75" s="7" t="s">
        <v>84</v>
      </c>
      <c r="B75" s="8">
        <v>200</v>
      </c>
      <c r="C75" s="9">
        <v>11.11</v>
      </c>
      <c r="D75" s="9">
        <v>10.95</v>
      </c>
      <c r="E75" s="9">
        <v>20.91</v>
      </c>
      <c r="F75" s="9">
        <v>258.91000000000003</v>
      </c>
      <c r="G75" s="9">
        <v>7.0000000000000007E-2</v>
      </c>
      <c r="H75" s="9">
        <v>0.27</v>
      </c>
      <c r="I75" s="9">
        <v>0.35</v>
      </c>
      <c r="J75" s="9">
        <v>2.4300000000000002</v>
      </c>
      <c r="K75" s="9">
        <v>2.5099999999999998</v>
      </c>
      <c r="L75" s="9">
        <v>0.45</v>
      </c>
      <c r="M75" s="9">
        <v>110.65</v>
      </c>
      <c r="N75" s="9">
        <v>17.14</v>
      </c>
      <c r="O75" s="9">
        <v>217.3</v>
      </c>
      <c r="P75" s="9">
        <v>2.41</v>
      </c>
      <c r="Q75" s="9">
        <v>221.08</v>
      </c>
      <c r="R75" s="9">
        <v>25.05</v>
      </c>
      <c r="S75" s="9">
        <v>0.05</v>
      </c>
      <c r="T75" s="9">
        <v>0.03</v>
      </c>
      <c r="U75" s="8" t="s">
        <v>85</v>
      </c>
      <c r="V75" s="3"/>
      <c r="W75" s="3"/>
      <c r="X75" s="3"/>
      <c r="Y75" s="3"/>
      <c r="Z75" s="3"/>
      <c r="AA75" s="3"/>
      <c r="AB75" s="3"/>
      <c r="AC75" s="3"/>
    </row>
    <row r="76" spans="1:29" ht="12" customHeight="1" x14ac:dyDescent="0.2">
      <c r="A76" s="7" t="s">
        <v>86</v>
      </c>
      <c r="B76" s="8">
        <v>180</v>
      </c>
      <c r="C76" s="9">
        <f>5.94*180/200</f>
        <v>5.3460000000000001</v>
      </c>
      <c r="D76" s="9">
        <f>4.89*180/200</f>
        <v>4.4009999999999998</v>
      </c>
      <c r="E76" s="9">
        <f>19.42*180/200</f>
        <v>17.478000000000002</v>
      </c>
      <c r="F76" s="9">
        <f>147.31*180/200</f>
        <v>132.57900000000001</v>
      </c>
      <c r="G76" s="9">
        <v>0.05</v>
      </c>
      <c r="H76" s="9">
        <v>0.92</v>
      </c>
      <c r="I76" s="9">
        <v>0.03</v>
      </c>
      <c r="J76" s="9">
        <v>0</v>
      </c>
      <c r="K76" s="9">
        <v>0</v>
      </c>
      <c r="L76" s="9">
        <v>0.19</v>
      </c>
      <c r="M76" s="9">
        <v>187.51</v>
      </c>
      <c r="N76" s="9">
        <v>35.51</v>
      </c>
      <c r="O76" s="9">
        <v>151.6</v>
      </c>
      <c r="P76" s="9">
        <v>0.93</v>
      </c>
      <c r="Q76" s="9">
        <v>320.38</v>
      </c>
      <c r="R76" s="9">
        <v>16</v>
      </c>
      <c r="S76" s="9">
        <v>0</v>
      </c>
      <c r="T76" s="9">
        <v>0</v>
      </c>
      <c r="U76" s="8">
        <v>24</v>
      </c>
      <c r="V76" s="3"/>
      <c r="W76" s="3"/>
      <c r="X76" s="3"/>
      <c r="Y76" s="3"/>
      <c r="Z76" s="3"/>
      <c r="AA76" s="3"/>
      <c r="AB76" s="3"/>
      <c r="AC76" s="3"/>
    </row>
    <row r="77" spans="1:29" ht="12" customHeight="1" x14ac:dyDescent="0.2">
      <c r="A77" s="7" t="s">
        <v>47</v>
      </c>
      <c r="B77" s="8">
        <v>30</v>
      </c>
      <c r="C77" s="9">
        <v>2.29</v>
      </c>
      <c r="D77" s="9">
        <v>0.19</v>
      </c>
      <c r="E77" s="9">
        <v>15.05</v>
      </c>
      <c r="F77" s="9">
        <v>71.05</v>
      </c>
      <c r="G77" s="9">
        <v>0.05</v>
      </c>
      <c r="H77" s="9">
        <v>0</v>
      </c>
      <c r="I77" s="9">
        <v>0</v>
      </c>
      <c r="J77" s="9">
        <v>0.59</v>
      </c>
      <c r="K77" s="9">
        <v>0</v>
      </c>
      <c r="L77" s="9">
        <v>0.02</v>
      </c>
      <c r="M77" s="9">
        <v>6.9</v>
      </c>
      <c r="N77" s="9">
        <v>9.9</v>
      </c>
      <c r="O77" s="9">
        <v>25.2</v>
      </c>
      <c r="P77" s="9">
        <v>0.6</v>
      </c>
      <c r="Q77" s="9">
        <v>38.700000000000003</v>
      </c>
      <c r="R77" s="9">
        <v>0</v>
      </c>
      <c r="S77" s="9">
        <v>0</v>
      </c>
      <c r="T77" s="9">
        <v>0</v>
      </c>
      <c r="U77" s="8">
        <v>1</v>
      </c>
      <c r="V77" s="3"/>
      <c r="W77" s="3"/>
      <c r="X77" s="3"/>
      <c r="Y77" s="3"/>
      <c r="Z77" s="3"/>
      <c r="AA77" s="3"/>
      <c r="AB77" s="3"/>
      <c r="AC77" s="3"/>
    </row>
    <row r="78" spans="1:29" ht="12" customHeight="1" x14ac:dyDescent="0.2">
      <c r="A78" s="7" t="s">
        <v>37</v>
      </c>
      <c r="B78" s="8">
        <v>30</v>
      </c>
      <c r="C78" s="9">
        <v>1.99</v>
      </c>
      <c r="D78" s="9">
        <v>0.26</v>
      </c>
      <c r="E78" s="9">
        <v>12.72</v>
      </c>
      <c r="F78" s="9">
        <v>61.19</v>
      </c>
      <c r="G78" s="9">
        <v>0.05</v>
      </c>
      <c r="H78" s="9">
        <v>0</v>
      </c>
      <c r="I78" s="9">
        <v>0</v>
      </c>
      <c r="J78" s="9">
        <v>0.66</v>
      </c>
      <c r="K78" s="9">
        <v>0</v>
      </c>
      <c r="L78" s="9">
        <v>0.02</v>
      </c>
      <c r="M78" s="9">
        <v>5.4</v>
      </c>
      <c r="N78" s="9">
        <v>5.7</v>
      </c>
      <c r="O78" s="9">
        <v>26.1</v>
      </c>
      <c r="P78" s="9">
        <v>1.2</v>
      </c>
      <c r="Q78" s="9">
        <v>40.799999999999997</v>
      </c>
      <c r="R78" s="9">
        <v>1.68</v>
      </c>
      <c r="S78" s="9">
        <v>0</v>
      </c>
      <c r="T78" s="9">
        <v>0</v>
      </c>
      <c r="U78" s="8">
        <v>2</v>
      </c>
      <c r="V78" s="3"/>
      <c r="W78" s="3"/>
      <c r="X78" s="3"/>
      <c r="Y78" s="3"/>
      <c r="Z78" s="3"/>
      <c r="AA78" s="3"/>
      <c r="AB78" s="3"/>
      <c r="AC78" s="3"/>
    </row>
    <row r="79" spans="1:29" ht="12" customHeight="1" x14ac:dyDescent="0.2">
      <c r="A79" s="7" t="s">
        <v>87</v>
      </c>
      <c r="B79" s="8">
        <v>100</v>
      </c>
      <c r="C79" s="9">
        <v>0.44</v>
      </c>
      <c r="D79" s="9">
        <v>0.44</v>
      </c>
      <c r="E79" s="9">
        <v>10.78</v>
      </c>
      <c r="F79" s="9">
        <v>51.7</v>
      </c>
      <c r="G79" s="9">
        <v>0.03</v>
      </c>
      <c r="H79" s="9">
        <v>11</v>
      </c>
      <c r="I79" s="9">
        <v>0.01</v>
      </c>
      <c r="J79" s="9">
        <v>0.69</v>
      </c>
      <c r="K79" s="9">
        <v>0</v>
      </c>
      <c r="L79" s="9">
        <v>0.02</v>
      </c>
      <c r="M79" s="9">
        <v>17.600000000000001</v>
      </c>
      <c r="N79" s="9">
        <v>8.8000000000000007</v>
      </c>
      <c r="O79" s="9">
        <v>12.1</v>
      </c>
      <c r="P79" s="9">
        <v>2.42</v>
      </c>
      <c r="Q79" s="9">
        <v>305.8</v>
      </c>
      <c r="R79" s="9">
        <v>2.2000000000000002</v>
      </c>
      <c r="S79" s="9">
        <v>0.01</v>
      </c>
      <c r="T79" s="9">
        <v>0</v>
      </c>
      <c r="U79" s="8" t="s">
        <v>36</v>
      </c>
      <c r="V79" s="3"/>
      <c r="W79" s="3"/>
      <c r="X79" s="3"/>
      <c r="Y79" s="3"/>
      <c r="Z79" s="3"/>
      <c r="AA79" s="3"/>
      <c r="AB79" s="3"/>
      <c r="AC79" s="3"/>
    </row>
    <row r="80" spans="1:29" ht="12" customHeight="1" x14ac:dyDescent="0.2">
      <c r="A80" s="11" t="s">
        <v>38</v>
      </c>
      <c r="B80" s="12">
        <f t="shared" ref="B80:T80" si="9">SUM(B74:B79)</f>
        <v>550</v>
      </c>
      <c r="C80" s="4">
        <f t="shared" si="9"/>
        <v>21.225999999999999</v>
      </c>
      <c r="D80" s="4">
        <f t="shared" si="9"/>
        <v>21.491000000000003</v>
      </c>
      <c r="E80" s="4">
        <f t="shared" si="9"/>
        <v>77.018000000000001</v>
      </c>
      <c r="F80" s="4">
        <f t="shared" si="9"/>
        <v>650.22900000000004</v>
      </c>
      <c r="G80" s="4">
        <f t="shared" si="9"/>
        <v>0.25</v>
      </c>
      <c r="H80" s="4">
        <f t="shared" si="9"/>
        <v>12.19</v>
      </c>
      <c r="I80" s="4">
        <f t="shared" si="9"/>
        <v>0.45999999999999996</v>
      </c>
      <c r="J80" s="4">
        <f t="shared" si="9"/>
        <v>4.59</v>
      </c>
      <c r="K80" s="4">
        <f t="shared" si="9"/>
        <v>2.6599999999999997</v>
      </c>
      <c r="L80" s="4">
        <f t="shared" si="9"/>
        <v>0.71000000000000008</v>
      </c>
      <c r="M80" s="4">
        <f t="shared" si="9"/>
        <v>329.26</v>
      </c>
      <c r="N80" s="4">
        <f t="shared" si="9"/>
        <v>77.05</v>
      </c>
      <c r="O80" s="4">
        <f t="shared" si="9"/>
        <v>434.20000000000005</v>
      </c>
      <c r="P80" s="4">
        <f t="shared" si="9"/>
        <v>7.58</v>
      </c>
      <c r="Q80" s="4">
        <f t="shared" si="9"/>
        <v>928.26</v>
      </c>
      <c r="R80" s="4">
        <f t="shared" si="9"/>
        <v>44.93</v>
      </c>
      <c r="S80" s="4">
        <f t="shared" si="9"/>
        <v>6.0000000000000005E-2</v>
      </c>
      <c r="T80" s="4">
        <f t="shared" si="9"/>
        <v>0.03</v>
      </c>
      <c r="U80" s="1"/>
      <c r="V80" s="3"/>
      <c r="W80" s="3"/>
      <c r="X80" s="3"/>
      <c r="Y80" s="3"/>
      <c r="Z80" s="3"/>
      <c r="AA80" s="3"/>
      <c r="AB80" s="3"/>
      <c r="AC80" s="3"/>
    </row>
    <row r="81" spans="1:29" ht="14.25" customHeight="1" x14ac:dyDescent="0.2">
      <c r="A81" s="5" t="s">
        <v>39</v>
      </c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"/>
      <c r="V81" s="3"/>
      <c r="W81" s="3"/>
      <c r="X81" s="3"/>
      <c r="Y81" s="3"/>
      <c r="Z81" s="3"/>
      <c r="AA81" s="3"/>
      <c r="AB81" s="3"/>
      <c r="AC81" s="3"/>
    </row>
    <row r="82" spans="1:29" ht="12" customHeight="1" x14ac:dyDescent="0.2">
      <c r="A82" s="7" t="s">
        <v>88</v>
      </c>
      <c r="B82" s="8">
        <v>100</v>
      </c>
      <c r="C82" s="9">
        <v>1.9</v>
      </c>
      <c r="D82" s="9">
        <v>8.9</v>
      </c>
      <c r="E82" s="9">
        <v>7.7</v>
      </c>
      <c r="F82" s="9">
        <v>119</v>
      </c>
      <c r="G82" s="9">
        <v>0.02</v>
      </c>
      <c r="H82" s="9">
        <v>7</v>
      </c>
      <c r="I82" s="9">
        <v>0.19</v>
      </c>
      <c r="J82" s="9">
        <v>0</v>
      </c>
      <c r="K82" s="9">
        <v>0</v>
      </c>
      <c r="L82" s="9">
        <v>0.05</v>
      </c>
      <c r="M82" s="9">
        <v>41</v>
      </c>
      <c r="N82" s="9">
        <v>15</v>
      </c>
      <c r="O82" s="9">
        <v>37</v>
      </c>
      <c r="P82" s="9">
        <v>0.7</v>
      </c>
      <c r="Q82" s="9">
        <v>315</v>
      </c>
      <c r="R82" s="9">
        <v>0</v>
      </c>
      <c r="S82" s="9">
        <v>0</v>
      </c>
      <c r="T82" s="9">
        <v>0</v>
      </c>
      <c r="U82" s="8">
        <v>12</v>
      </c>
      <c r="V82" s="3"/>
      <c r="W82" s="3"/>
      <c r="X82" s="3"/>
      <c r="Y82" s="3"/>
      <c r="Z82" s="3"/>
      <c r="AA82" s="3"/>
      <c r="AB82" s="3"/>
      <c r="AC82" s="3"/>
    </row>
    <row r="83" spans="1:29" ht="12" customHeight="1" x14ac:dyDescent="0.2">
      <c r="A83" s="7" t="s">
        <v>89</v>
      </c>
      <c r="B83" s="8">
        <v>270</v>
      </c>
      <c r="C83" s="9">
        <v>6.69</v>
      </c>
      <c r="D83" s="9">
        <v>8.25</v>
      </c>
      <c r="E83" s="9">
        <v>22.95</v>
      </c>
      <c r="F83" s="9">
        <v>182.12</v>
      </c>
      <c r="G83" s="9">
        <v>0.06</v>
      </c>
      <c r="H83" s="9">
        <v>4.84</v>
      </c>
      <c r="I83" s="9">
        <v>0.35</v>
      </c>
      <c r="J83" s="9">
        <v>1.29</v>
      </c>
      <c r="K83" s="9">
        <v>0.04</v>
      </c>
      <c r="L83" s="9">
        <v>0.04</v>
      </c>
      <c r="M83" s="9">
        <v>23.7</v>
      </c>
      <c r="N83" s="9">
        <v>19.41</v>
      </c>
      <c r="O83" s="9">
        <v>41.42</v>
      </c>
      <c r="P83" s="9">
        <v>0.71</v>
      </c>
      <c r="Q83" s="9">
        <v>340.62</v>
      </c>
      <c r="R83" s="9">
        <v>3.72</v>
      </c>
      <c r="S83" s="9">
        <v>0.03</v>
      </c>
      <c r="T83" s="9">
        <v>0</v>
      </c>
      <c r="U83" s="8">
        <v>23</v>
      </c>
      <c r="V83" s="3"/>
      <c r="W83" s="3"/>
      <c r="X83" s="3"/>
      <c r="Y83" s="3"/>
      <c r="Z83" s="3"/>
      <c r="AA83" s="3"/>
      <c r="AB83" s="3"/>
      <c r="AC83" s="3"/>
    </row>
    <row r="84" spans="1:29" ht="12" customHeight="1" x14ac:dyDescent="0.2">
      <c r="A84" s="7" t="s">
        <v>90</v>
      </c>
      <c r="B84" s="8">
        <v>280</v>
      </c>
      <c r="C84" s="9">
        <v>14.51</v>
      </c>
      <c r="D84" s="9">
        <v>14.12</v>
      </c>
      <c r="E84" s="9">
        <v>36.39</v>
      </c>
      <c r="F84" s="9">
        <v>334.25</v>
      </c>
      <c r="G84" s="9">
        <v>0.46</v>
      </c>
      <c r="H84" s="9">
        <v>29.55</v>
      </c>
      <c r="I84" s="9">
        <v>0.11</v>
      </c>
      <c r="J84" s="9">
        <v>4.18</v>
      </c>
      <c r="K84" s="9">
        <v>0.06</v>
      </c>
      <c r="L84" s="9">
        <v>0.19</v>
      </c>
      <c r="M84" s="9">
        <v>93.71</v>
      </c>
      <c r="N84" s="9">
        <v>53.9</v>
      </c>
      <c r="O84" s="9">
        <v>223.45</v>
      </c>
      <c r="P84" s="9">
        <v>3.51</v>
      </c>
      <c r="Q84" s="9">
        <v>745.78</v>
      </c>
      <c r="R84" s="9">
        <v>14.12</v>
      </c>
      <c r="S84" s="9">
        <v>0.1</v>
      </c>
      <c r="T84" s="9">
        <v>0</v>
      </c>
      <c r="U84" s="8">
        <v>28</v>
      </c>
      <c r="V84" s="3"/>
      <c r="W84" s="3"/>
      <c r="X84" s="3"/>
      <c r="Y84" s="3"/>
      <c r="Z84" s="3"/>
      <c r="AA84" s="3"/>
      <c r="AB84" s="3"/>
      <c r="AC84" s="3"/>
    </row>
    <row r="85" spans="1:29" ht="12" customHeight="1" x14ac:dyDescent="0.2">
      <c r="A85" s="7" t="s">
        <v>91</v>
      </c>
      <c r="B85" s="8">
        <v>200</v>
      </c>
      <c r="C85" s="9">
        <v>0.37</v>
      </c>
      <c r="D85" s="9">
        <v>0.15</v>
      </c>
      <c r="E85" s="9">
        <v>14.88</v>
      </c>
      <c r="F85" s="9">
        <v>69.28</v>
      </c>
      <c r="G85" s="9">
        <v>0.01</v>
      </c>
      <c r="H85" s="9">
        <v>48.84</v>
      </c>
      <c r="I85" s="9">
        <v>0.09</v>
      </c>
      <c r="J85" s="9">
        <v>0</v>
      </c>
      <c r="K85" s="9">
        <v>0</v>
      </c>
      <c r="L85" s="9">
        <v>0.03</v>
      </c>
      <c r="M85" s="9">
        <v>14.27</v>
      </c>
      <c r="N85" s="9">
        <v>3.5</v>
      </c>
      <c r="O85" s="9">
        <v>1.7</v>
      </c>
      <c r="P85" s="9">
        <v>0.3</v>
      </c>
      <c r="Q85" s="9">
        <v>6.45</v>
      </c>
      <c r="R85" s="9">
        <v>0</v>
      </c>
      <c r="S85" s="9">
        <v>0</v>
      </c>
      <c r="T85" s="9">
        <v>0</v>
      </c>
      <c r="U85" s="8">
        <v>13</v>
      </c>
      <c r="V85" s="3"/>
      <c r="W85" s="3"/>
      <c r="X85" s="3"/>
      <c r="Y85" s="3"/>
      <c r="Z85" s="3"/>
      <c r="AA85" s="3"/>
      <c r="AB85" s="3"/>
      <c r="AC85" s="3"/>
    </row>
    <row r="86" spans="1:29" ht="12" customHeight="1" x14ac:dyDescent="0.2">
      <c r="A86" s="7" t="s">
        <v>47</v>
      </c>
      <c r="B86" s="8">
        <v>70</v>
      </c>
      <c r="C86" s="9">
        <v>5.34</v>
      </c>
      <c r="D86" s="9">
        <v>0.43</v>
      </c>
      <c r="E86" s="9">
        <v>35.130000000000003</v>
      </c>
      <c r="F86" s="9">
        <v>165.77</v>
      </c>
      <c r="G86" s="9">
        <v>0.11</v>
      </c>
      <c r="H86" s="9">
        <v>0</v>
      </c>
      <c r="I86" s="9">
        <v>0</v>
      </c>
      <c r="J86" s="9">
        <v>1.37</v>
      </c>
      <c r="K86" s="9">
        <v>0</v>
      </c>
      <c r="L86" s="9">
        <v>0.04</v>
      </c>
      <c r="M86" s="9">
        <v>16.100000000000001</v>
      </c>
      <c r="N86" s="9">
        <v>23.1</v>
      </c>
      <c r="O86" s="9">
        <v>58.8</v>
      </c>
      <c r="P86" s="9">
        <v>1.4</v>
      </c>
      <c r="Q86" s="9">
        <v>90.3</v>
      </c>
      <c r="R86" s="9">
        <v>0</v>
      </c>
      <c r="S86" s="9">
        <v>0.01</v>
      </c>
      <c r="T86" s="9">
        <v>0</v>
      </c>
      <c r="U86" s="8">
        <v>1</v>
      </c>
      <c r="V86" s="3"/>
      <c r="W86" s="3"/>
      <c r="X86" s="3"/>
      <c r="Y86" s="3"/>
      <c r="Z86" s="3"/>
      <c r="AA86" s="3"/>
      <c r="AB86" s="3"/>
      <c r="AC86" s="3"/>
    </row>
    <row r="87" spans="1:29" ht="12" customHeight="1" x14ac:dyDescent="0.2">
      <c r="A87" s="7" t="s">
        <v>37</v>
      </c>
      <c r="B87" s="8">
        <v>40</v>
      </c>
      <c r="C87" s="9">
        <v>2.65</v>
      </c>
      <c r="D87" s="9">
        <v>0.35</v>
      </c>
      <c r="E87" s="9">
        <v>16.96</v>
      </c>
      <c r="F87" s="9">
        <v>81.58</v>
      </c>
      <c r="G87" s="9">
        <v>7.0000000000000007E-2</v>
      </c>
      <c r="H87" s="9">
        <v>0</v>
      </c>
      <c r="I87" s="9">
        <v>0</v>
      </c>
      <c r="J87" s="9">
        <v>0.88</v>
      </c>
      <c r="K87" s="9">
        <v>0</v>
      </c>
      <c r="L87" s="9">
        <v>0.03</v>
      </c>
      <c r="M87" s="9">
        <v>7.2</v>
      </c>
      <c r="N87" s="9">
        <v>7.6</v>
      </c>
      <c r="O87" s="9">
        <v>34.799999999999997</v>
      </c>
      <c r="P87" s="9">
        <v>1.6</v>
      </c>
      <c r="Q87" s="9">
        <v>54.4</v>
      </c>
      <c r="R87" s="9">
        <v>2.2400000000000002</v>
      </c>
      <c r="S87" s="9">
        <v>0</v>
      </c>
      <c r="T87" s="9">
        <v>0</v>
      </c>
      <c r="U87" s="8">
        <v>2</v>
      </c>
      <c r="V87" s="3"/>
      <c r="W87" s="3"/>
      <c r="X87" s="3"/>
      <c r="Y87" s="3"/>
      <c r="Z87" s="3"/>
      <c r="AA87" s="3"/>
      <c r="AB87" s="3"/>
      <c r="AC87" s="3"/>
    </row>
    <row r="88" spans="1:29" ht="21" customHeight="1" x14ac:dyDescent="0.2">
      <c r="A88" s="11" t="s">
        <v>38</v>
      </c>
      <c r="B88" s="12">
        <f t="shared" ref="B88:T88" si="10">SUM(B82:B87)</f>
        <v>960</v>
      </c>
      <c r="C88" s="4">
        <f t="shared" si="10"/>
        <v>31.46</v>
      </c>
      <c r="D88" s="4">
        <f t="shared" si="10"/>
        <v>32.199999999999996</v>
      </c>
      <c r="E88" s="4">
        <f t="shared" si="10"/>
        <v>134.01</v>
      </c>
      <c r="F88" s="4">
        <f t="shared" si="10"/>
        <v>952</v>
      </c>
      <c r="G88" s="4">
        <f t="shared" si="10"/>
        <v>0.73</v>
      </c>
      <c r="H88" s="4">
        <f t="shared" si="10"/>
        <v>90.23</v>
      </c>
      <c r="I88" s="4">
        <f t="shared" si="10"/>
        <v>0.74</v>
      </c>
      <c r="J88" s="4">
        <f t="shared" si="10"/>
        <v>7.72</v>
      </c>
      <c r="K88" s="4">
        <f t="shared" si="10"/>
        <v>0.1</v>
      </c>
      <c r="L88" s="4">
        <f t="shared" si="10"/>
        <v>0.38</v>
      </c>
      <c r="M88" s="4">
        <f t="shared" si="10"/>
        <v>195.98</v>
      </c>
      <c r="N88" s="4">
        <f t="shared" si="10"/>
        <v>122.50999999999999</v>
      </c>
      <c r="O88" s="4">
        <f t="shared" si="10"/>
        <v>397.17</v>
      </c>
      <c r="P88" s="4">
        <f t="shared" si="10"/>
        <v>8.2199999999999989</v>
      </c>
      <c r="Q88" s="4">
        <f t="shared" si="10"/>
        <v>1552.5500000000002</v>
      </c>
      <c r="R88" s="4">
        <f t="shared" si="10"/>
        <v>20.079999999999998</v>
      </c>
      <c r="S88" s="4">
        <f t="shared" si="10"/>
        <v>0.14000000000000001</v>
      </c>
      <c r="T88" s="4">
        <f t="shared" si="10"/>
        <v>0</v>
      </c>
      <c r="U88" s="1"/>
      <c r="V88" s="3"/>
      <c r="W88" s="3"/>
      <c r="X88" s="3"/>
      <c r="Y88" s="3"/>
      <c r="Z88" s="3"/>
      <c r="AA88" s="3"/>
      <c r="AB88" s="3"/>
      <c r="AC88" s="3"/>
    </row>
    <row r="89" spans="1:29" ht="21" customHeight="1" x14ac:dyDescent="0.2">
      <c r="A89" s="11" t="s">
        <v>49</v>
      </c>
      <c r="B89" s="11"/>
      <c r="C89" s="4">
        <f t="shared" ref="C89:T89" si="11">C88+C80</f>
        <v>52.686</v>
      </c>
      <c r="D89" s="4">
        <f t="shared" si="11"/>
        <v>53.691000000000003</v>
      </c>
      <c r="E89" s="4">
        <f t="shared" si="11"/>
        <v>211.02799999999999</v>
      </c>
      <c r="F89" s="4">
        <f t="shared" si="11"/>
        <v>1602.229</v>
      </c>
      <c r="G89" s="4">
        <f t="shared" si="11"/>
        <v>0.98</v>
      </c>
      <c r="H89" s="4">
        <f t="shared" si="11"/>
        <v>102.42</v>
      </c>
      <c r="I89" s="4">
        <f t="shared" si="11"/>
        <v>1.2</v>
      </c>
      <c r="J89" s="4">
        <f t="shared" si="11"/>
        <v>12.309999999999999</v>
      </c>
      <c r="K89" s="4">
        <f t="shared" si="11"/>
        <v>2.76</v>
      </c>
      <c r="L89" s="4">
        <f t="shared" si="11"/>
        <v>1.0900000000000001</v>
      </c>
      <c r="M89" s="4">
        <f t="shared" si="11"/>
        <v>525.24</v>
      </c>
      <c r="N89" s="4">
        <f t="shared" si="11"/>
        <v>199.56</v>
      </c>
      <c r="O89" s="4">
        <f t="shared" si="11"/>
        <v>831.37000000000012</v>
      </c>
      <c r="P89" s="4">
        <f t="shared" si="11"/>
        <v>15.799999999999999</v>
      </c>
      <c r="Q89" s="4">
        <f t="shared" si="11"/>
        <v>2480.8100000000004</v>
      </c>
      <c r="R89" s="4">
        <f t="shared" si="11"/>
        <v>65.009999999999991</v>
      </c>
      <c r="S89" s="4">
        <f t="shared" si="11"/>
        <v>0.2</v>
      </c>
      <c r="T89" s="4">
        <f t="shared" si="11"/>
        <v>0.03</v>
      </c>
      <c r="U89" s="1"/>
      <c r="V89" s="3"/>
      <c r="W89" s="3"/>
      <c r="X89" s="3"/>
      <c r="Y89" s="3"/>
      <c r="Z89" s="3"/>
      <c r="AA89" s="3"/>
      <c r="AB89" s="3"/>
      <c r="AC89" s="3"/>
    </row>
    <row r="90" spans="1:29" ht="13.5" customHeight="1" x14ac:dyDescent="0.2">
      <c r="A90" s="13" t="s">
        <v>92</v>
      </c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3"/>
      <c r="V90" s="3"/>
      <c r="W90" s="3"/>
      <c r="X90" s="3"/>
      <c r="Y90" s="3"/>
      <c r="Z90" s="3"/>
      <c r="AA90" s="3"/>
      <c r="AB90" s="3"/>
      <c r="AC90" s="3"/>
    </row>
    <row r="91" spans="1:29" ht="27.75" customHeight="1" x14ac:dyDescent="0.2">
      <c r="A91" s="57" t="s">
        <v>93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9"/>
      <c r="V91" s="3"/>
      <c r="W91" s="3"/>
      <c r="X91" s="3"/>
      <c r="Y91" s="3"/>
      <c r="Z91" s="3"/>
      <c r="AA91" s="3"/>
      <c r="AB91" s="3"/>
      <c r="AC91" s="3"/>
    </row>
    <row r="92" spans="1:29" ht="12.75" customHeight="1" x14ac:dyDescent="0.2">
      <c r="A92" s="60" t="s">
        <v>4</v>
      </c>
      <c r="B92" s="60" t="s">
        <v>5</v>
      </c>
      <c r="C92" s="47" t="s">
        <v>6</v>
      </c>
      <c r="D92" s="48"/>
      <c r="E92" s="49"/>
      <c r="F92" s="50" t="s">
        <v>7</v>
      </c>
      <c r="G92" s="47" t="s">
        <v>8</v>
      </c>
      <c r="H92" s="48"/>
      <c r="I92" s="48"/>
      <c r="J92" s="48"/>
      <c r="K92" s="48"/>
      <c r="L92" s="49"/>
      <c r="M92" s="47" t="s">
        <v>9</v>
      </c>
      <c r="N92" s="48"/>
      <c r="O92" s="48"/>
      <c r="P92" s="48"/>
      <c r="Q92" s="48"/>
      <c r="R92" s="48"/>
      <c r="S92" s="48"/>
      <c r="T92" s="49"/>
      <c r="U92" s="60" t="s">
        <v>10</v>
      </c>
      <c r="V92" s="3"/>
      <c r="W92" s="3"/>
      <c r="X92" s="3"/>
      <c r="Y92" s="3"/>
      <c r="Z92" s="3"/>
      <c r="AA92" s="3"/>
      <c r="AB92" s="3"/>
      <c r="AC92" s="3"/>
    </row>
    <row r="93" spans="1:29" ht="26.25" customHeight="1" x14ac:dyDescent="0.2">
      <c r="A93" s="51"/>
      <c r="B93" s="51"/>
      <c r="C93" s="4" t="s">
        <v>11</v>
      </c>
      <c r="D93" s="4" t="s">
        <v>12</v>
      </c>
      <c r="E93" s="4" t="s">
        <v>13</v>
      </c>
      <c r="F93" s="51"/>
      <c r="G93" s="4" t="s">
        <v>14</v>
      </c>
      <c r="H93" s="4" t="s">
        <v>15</v>
      </c>
      <c r="I93" s="4" t="s">
        <v>16</v>
      </c>
      <c r="J93" s="4" t="s">
        <v>17</v>
      </c>
      <c r="K93" s="4" t="s">
        <v>18</v>
      </c>
      <c r="L93" s="4" t="s">
        <v>19</v>
      </c>
      <c r="M93" s="4" t="s">
        <v>20</v>
      </c>
      <c r="N93" s="4" t="s">
        <v>21</v>
      </c>
      <c r="O93" s="4" t="s">
        <v>22</v>
      </c>
      <c r="P93" s="4" t="s">
        <v>23</v>
      </c>
      <c r="Q93" s="4" t="s">
        <v>24</v>
      </c>
      <c r="R93" s="4" t="s">
        <v>25</v>
      </c>
      <c r="S93" s="4" t="s">
        <v>26</v>
      </c>
      <c r="T93" s="4" t="s">
        <v>27</v>
      </c>
      <c r="U93" s="51"/>
      <c r="V93" s="3"/>
      <c r="W93" s="3"/>
      <c r="X93" s="3"/>
      <c r="Y93" s="3"/>
      <c r="Z93" s="3"/>
      <c r="AA93" s="3"/>
      <c r="AB93" s="3"/>
      <c r="AC93" s="3"/>
    </row>
    <row r="94" spans="1:29" ht="14.25" customHeight="1" x14ac:dyDescent="0.2">
      <c r="A94" s="5" t="s">
        <v>28</v>
      </c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"/>
      <c r="V94" s="3"/>
      <c r="W94" s="3"/>
      <c r="X94" s="3"/>
      <c r="Y94" s="3"/>
      <c r="Z94" s="3"/>
      <c r="AA94" s="3"/>
      <c r="AB94" s="3"/>
      <c r="AC94" s="3"/>
    </row>
    <row r="95" spans="1:29" ht="12" customHeight="1" x14ac:dyDescent="0.2">
      <c r="A95" s="7" t="s">
        <v>94</v>
      </c>
      <c r="B95" s="8">
        <v>100</v>
      </c>
      <c r="C95" s="9">
        <f>0.48*100/60</f>
        <v>0.8</v>
      </c>
      <c r="D95" s="9">
        <f>0.06*100/60</f>
        <v>0.1</v>
      </c>
      <c r="E95" s="9">
        <f>1.51*100/60</f>
        <v>2.5166666666666666</v>
      </c>
      <c r="F95" s="9">
        <f>8.4*100/60</f>
        <v>14</v>
      </c>
      <c r="G95" s="9">
        <v>0.02</v>
      </c>
      <c r="H95" s="9">
        <v>6</v>
      </c>
      <c r="I95" s="9">
        <v>0.01</v>
      </c>
      <c r="J95" s="9">
        <v>0.06</v>
      </c>
      <c r="K95" s="9">
        <v>0</v>
      </c>
      <c r="L95" s="9">
        <v>0.02</v>
      </c>
      <c r="M95" s="9">
        <v>13.8</v>
      </c>
      <c r="N95" s="9">
        <v>8.4</v>
      </c>
      <c r="O95" s="9">
        <v>25.2</v>
      </c>
      <c r="P95" s="9">
        <v>0.6</v>
      </c>
      <c r="Q95" s="9">
        <v>84.6</v>
      </c>
      <c r="R95" s="9">
        <v>1.8</v>
      </c>
      <c r="S95" s="9">
        <v>0.01</v>
      </c>
      <c r="T95" s="9">
        <v>0</v>
      </c>
      <c r="U95" s="8" t="s">
        <v>95</v>
      </c>
      <c r="V95" s="3"/>
      <c r="W95" s="3"/>
      <c r="X95" s="3"/>
      <c r="Y95" s="3"/>
      <c r="Z95" s="3"/>
      <c r="AA95" s="3"/>
      <c r="AB95" s="3"/>
      <c r="AC95" s="3"/>
    </row>
    <row r="96" spans="1:29" ht="12" customHeight="1" x14ac:dyDescent="0.2">
      <c r="A96" s="7" t="s">
        <v>76</v>
      </c>
      <c r="B96" s="8">
        <v>180</v>
      </c>
      <c r="C96" s="9">
        <v>3.83</v>
      </c>
      <c r="D96" s="9">
        <v>5.87</v>
      </c>
      <c r="E96" s="9">
        <v>25.76</v>
      </c>
      <c r="F96" s="9">
        <v>177.34</v>
      </c>
      <c r="G96" s="9">
        <v>0.15</v>
      </c>
      <c r="H96" s="9">
        <v>12.48</v>
      </c>
      <c r="I96" s="9">
        <v>0.04</v>
      </c>
      <c r="J96" s="9">
        <v>0.3</v>
      </c>
      <c r="K96" s="9">
        <v>0.1</v>
      </c>
      <c r="L96" s="9">
        <v>0.13</v>
      </c>
      <c r="M96" s="9">
        <v>55.57</v>
      </c>
      <c r="N96" s="9">
        <v>36.53</v>
      </c>
      <c r="O96" s="9">
        <v>103.65</v>
      </c>
      <c r="P96" s="9">
        <v>1.48</v>
      </c>
      <c r="Q96" s="9">
        <v>918.83</v>
      </c>
      <c r="R96" s="9">
        <v>10.3</v>
      </c>
      <c r="S96" s="9">
        <v>0.04</v>
      </c>
      <c r="T96" s="9">
        <v>0</v>
      </c>
      <c r="U96" s="8" t="s">
        <v>96</v>
      </c>
      <c r="V96" s="3"/>
      <c r="W96" s="3"/>
      <c r="X96" s="3"/>
      <c r="Y96" s="3"/>
      <c r="Z96" s="3"/>
      <c r="AA96" s="3"/>
      <c r="AB96" s="3"/>
      <c r="AC96" s="3"/>
    </row>
    <row r="97" spans="1:29" ht="12" customHeight="1" x14ac:dyDescent="0.2">
      <c r="A97" s="7" t="s">
        <v>97</v>
      </c>
      <c r="B97" s="8">
        <v>125</v>
      </c>
      <c r="C97" s="9">
        <v>13.1</v>
      </c>
      <c r="D97" s="9">
        <v>16.670000000000002</v>
      </c>
      <c r="E97" s="9">
        <v>16.260000000000002</v>
      </c>
      <c r="F97" s="9">
        <v>299.8</v>
      </c>
      <c r="G97" s="9">
        <v>0.16</v>
      </c>
      <c r="H97" s="9">
        <v>1.55</v>
      </c>
      <c r="I97" s="9">
        <v>0.08</v>
      </c>
      <c r="J97" s="9">
        <v>1.67</v>
      </c>
      <c r="K97" s="9">
        <v>0.21</v>
      </c>
      <c r="L97" s="9">
        <v>0.21</v>
      </c>
      <c r="M97" s="9">
        <v>76.77</v>
      </c>
      <c r="N97" s="9">
        <v>74.47</v>
      </c>
      <c r="O97" s="9">
        <v>358.55</v>
      </c>
      <c r="P97" s="9">
        <v>3.09</v>
      </c>
      <c r="Q97" s="9">
        <v>587.91</v>
      </c>
      <c r="R97" s="9">
        <v>138.06</v>
      </c>
      <c r="S97" s="9">
        <v>0.62</v>
      </c>
      <c r="T97" s="9">
        <v>0.02</v>
      </c>
      <c r="U97" s="8">
        <v>20</v>
      </c>
      <c r="V97" s="3"/>
      <c r="W97" s="3"/>
      <c r="X97" s="3"/>
      <c r="Y97" s="3"/>
      <c r="Z97" s="3"/>
      <c r="AA97" s="3"/>
      <c r="AB97" s="3"/>
      <c r="AC97" s="3"/>
    </row>
    <row r="98" spans="1:29" ht="12" customHeight="1" x14ac:dyDescent="0.2">
      <c r="A98" s="7" t="s">
        <v>98</v>
      </c>
      <c r="B98" s="8">
        <v>180</v>
      </c>
      <c r="C98" s="9">
        <v>0.25</v>
      </c>
      <c r="D98" s="9">
        <v>0.01</v>
      </c>
      <c r="E98" s="9">
        <v>9.33</v>
      </c>
      <c r="F98" s="9">
        <v>39.549999999999997</v>
      </c>
      <c r="G98" s="9">
        <v>0</v>
      </c>
      <c r="H98" s="9">
        <v>1.1599999999999999</v>
      </c>
      <c r="I98" s="9">
        <v>0</v>
      </c>
      <c r="J98" s="9">
        <v>0</v>
      </c>
      <c r="K98" s="9">
        <v>0</v>
      </c>
      <c r="L98" s="9">
        <v>0.01</v>
      </c>
      <c r="M98" s="9">
        <v>14.55</v>
      </c>
      <c r="N98" s="9">
        <v>6.36</v>
      </c>
      <c r="O98" s="9">
        <v>8.81</v>
      </c>
      <c r="P98" s="9">
        <v>0.8</v>
      </c>
      <c r="Q98" s="9">
        <v>37.03</v>
      </c>
      <c r="R98" s="9">
        <v>0</v>
      </c>
      <c r="S98" s="9">
        <v>0</v>
      </c>
      <c r="T98" s="9">
        <v>0</v>
      </c>
      <c r="U98" s="8" t="s">
        <v>99</v>
      </c>
      <c r="V98" s="3"/>
      <c r="W98" s="3"/>
      <c r="X98" s="3"/>
      <c r="Y98" s="3"/>
      <c r="Z98" s="3"/>
      <c r="AA98" s="3"/>
      <c r="AB98" s="3"/>
      <c r="AC98" s="3"/>
    </row>
    <row r="99" spans="1:29" ht="12" customHeight="1" x14ac:dyDescent="0.2">
      <c r="A99" s="7" t="s">
        <v>47</v>
      </c>
      <c r="B99" s="8">
        <v>20</v>
      </c>
      <c r="C99" s="9">
        <v>1.53</v>
      </c>
      <c r="D99" s="9">
        <v>0.12</v>
      </c>
      <c r="E99" s="9">
        <v>10.039999999999999</v>
      </c>
      <c r="F99" s="9">
        <v>47.36</v>
      </c>
      <c r="G99" s="9">
        <v>0.03</v>
      </c>
      <c r="H99" s="9">
        <v>0</v>
      </c>
      <c r="I99" s="9">
        <v>0</v>
      </c>
      <c r="J99" s="9">
        <v>0.39</v>
      </c>
      <c r="K99" s="9">
        <v>0</v>
      </c>
      <c r="L99" s="9">
        <v>0.01</v>
      </c>
      <c r="M99" s="9">
        <v>4.5999999999999996</v>
      </c>
      <c r="N99" s="9">
        <v>6.6</v>
      </c>
      <c r="O99" s="9">
        <v>16.8</v>
      </c>
      <c r="P99" s="9">
        <v>0.4</v>
      </c>
      <c r="Q99" s="9">
        <v>25.8</v>
      </c>
      <c r="R99" s="9">
        <v>0</v>
      </c>
      <c r="S99" s="9">
        <v>0</v>
      </c>
      <c r="T99" s="9">
        <v>0</v>
      </c>
      <c r="U99" s="8">
        <v>1</v>
      </c>
      <c r="V99" s="3"/>
      <c r="W99" s="3"/>
      <c r="X99" s="3"/>
      <c r="Y99" s="3"/>
      <c r="Z99" s="3"/>
      <c r="AA99" s="3"/>
      <c r="AB99" s="3"/>
      <c r="AC99" s="3"/>
    </row>
    <row r="100" spans="1:29" ht="12" customHeight="1" x14ac:dyDescent="0.2">
      <c r="A100" s="7" t="s">
        <v>37</v>
      </c>
      <c r="B100" s="8">
        <v>20</v>
      </c>
      <c r="C100" s="9">
        <v>1.32</v>
      </c>
      <c r="D100" s="9">
        <v>0.18</v>
      </c>
      <c r="E100" s="9">
        <v>8.48</v>
      </c>
      <c r="F100" s="9">
        <v>40.79</v>
      </c>
      <c r="G100" s="9">
        <v>0.06</v>
      </c>
      <c r="H100" s="9">
        <v>0</v>
      </c>
      <c r="I100" s="9">
        <v>0</v>
      </c>
      <c r="J100" s="9">
        <v>0.78</v>
      </c>
      <c r="K100" s="9">
        <v>0</v>
      </c>
      <c r="L100" s="9">
        <v>0.02</v>
      </c>
      <c r="M100" s="9">
        <v>9.1999999999999993</v>
      </c>
      <c r="N100" s="9">
        <v>13.2</v>
      </c>
      <c r="O100" s="9">
        <v>33.6</v>
      </c>
      <c r="P100" s="9">
        <v>0.8</v>
      </c>
      <c r="Q100" s="9">
        <v>51.6</v>
      </c>
      <c r="R100" s="9">
        <v>0</v>
      </c>
      <c r="S100" s="9">
        <v>0.01</v>
      </c>
      <c r="T100" s="9">
        <v>0</v>
      </c>
      <c r="U100" s="8">
        <v>1</v>
      </c>
      <c r="V100" s="3"/>
      <c r="W100" s="3"/>
      <c r="X100" s="3"/>
      <c r="Y100" s="3"/>
      <c r="Z100" s="3"/>
      <c r="AA100" s="3"/>
      <c r="AB100" s="3"/>
      <c r="AC100" s="3"/>
    </row>
    <row r="101" spans="1:29" ht="21" customHeight="1" x14ac:dyDescent="0.2">
      <c r="A101" s="11" t="s">
        <v>38</v>
      </c>
      <c r="B101" s="12">
        <f t="shared" ref="B101:T101" si="12">SUM(B95:B100)</f>
        <v>625</v>
      </c>
      <c r="C101" s="4">
        <f t="shared" si="12"/>
        <v>20.830000000000002</v>
      </c>
      <c r="D101" s="4">
        <f t="shared" si="12"/>
        <v>22.950000000000003</v>
      </c>
      <c r="E101" s="4">
        <f t="shared" si="12"/>
        <v>72.38666666666667</v>
      </c>
      <c r="F101" s="4">
        <f t="shared" si="12"/>
        <v>618.83999999999992</v>
      </c>
      <c r="G101" s="4">
        <f t="shared" si="12"/>
        <v>0.42</v>
      </c>
      <c r="H101" s="4">
        <f t="shared" si="12"/>
        <v>21.19</v>
      </c>
      <c r="I101" s="4">
        <f t="shared" si="12"/>
        <v>0.13</v>
      </c>
      <c r="J101" s="4">
        <f t="shared" si="12"/>
        <v>3.2</v>
      </c>
      <c r="K101" s="4">
        <f t="shared" si="12"/>
        <v>0.31</v>
      </c>
      <c r="L101" s="4">
        <f t="shared" si="12"/>
        <v>0.4</v>
      </c>
      <c r="M101" s="4">
        <f t="shared" si="12"/>
        <v>174.48999999999998</v>
      </c>
      <c r="N101" s="4">
        <f t="shared" si="12"/>
        <v>145.56</v>
      </c>
      <c r="O101" s="4">
        <f t="shared" si="12"/>
        <v>546.61</v>
      </c>
      <c r="P101" s="4">
        <f t="shared" si="12"/>
        <v>7.17</v>
      </c>
      <c r="Q101" s="4">
        <f t="shared" si="12"/>
        <v>1705.77</v>
      </c>
      <c r="R101" s="4">
        <f t="shared" si="12"/>
        <v>150.16</v>
      </c>
      <c r="S101" s="4">
        <f t="shared" si="12"/>
        <v>0.68</v>
      </c>
      <c r="T101" s="4">
        <f t="shared" si="12"/>
        <v>0.02</v>
      </c>
      <c r="U101" s="1"/>
      <c r="V101" s="3"/>
      <c r="W101" s="3"/>
      <c r="X101" s="3"/>
      <c r="Y101" s="3"/>
      <c r="Z101" s="3"/>
      <c r="AA101" s="3"/>
      <c r="AB101" s="3"/>
      <c r="AC101" s="3"/>
    </row>
    <row r="102" spans="1:29" ht="14.25" customHeight="1" x14ac:dyDescent="0.2">
      <c r="A102" s="5" t="s">
        <v>39</v>
      </c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"/>
      <c r="V102" s="3"/>
      <c r="W102" s="3"/>
      <c r="X102" s="3"/>
      <c r="Y102" s="3"/>
      <c r="Z102" s="3"/>
      <c r="AA102" s="3"/>
      <c r="AB102" s="3"/>
      <c r="AC102" s="3"/>
    </row>
    <row r="103" spans="1:29" ht="12" customHeight="1" x14ac:dyDescent="0.2">
      <c r="A103" s="15" t="s">
        <v>35</v>
      </c>
      <c r="B103" s="8">
        <v>100</v>
      </c>
      <c r="C103" s="9">
        <v>0.9</v>
      </c>
      <c r="D103" s="9">
        <v>0.2</v>
      </c>
      <c r="E103" s="9">
        <v>8</v>
      </c>
      <c r="F103" s="9">
        <v>47</v>
      </c>
      <c r="G103" s="8" t="s">
        <v>36</v>
      </c>
      <c r="H103" s="8" t="s">
        <v>100</v>
      </c>
      <c r="I103" s="9">
        <v>0.01</v>
      </c>
      <c r="J103" s="9">
        <v>0.69</v>
      </c>
      <c r="K103" s="9">
        <v>0</v>
      </c>
      <c r="L103" s="9">
        <v>0.02</v>
      </c>
      <c r="M103" s="9">
        <v>17.600000000000001</v>
      </c>
      <c r="N103" s="9">
        <v>8.8000000000000007</v>
      </c>
      <c r="O103" s="9">
        <v>12.1</v>
      </c>
      <c r="P103" s="9">
        <v>2.42</v>
      </c>
      <c r="Q103" s="9">
        <v>305.8</v>
      </c>
      <c r="R103" s="9">
        <v>2.2000000000000002</v>
      </c>
      <c r="S103" s="9">
        <v>0.01</v>
      </c>
      <c r="T103" s="9">
        <v>0</v>
      </c>
      <c r="U103" s="8" t="s">
        <v>36</v>
      </c>
      <c r="V103" s="3"/>
      <c r="W103" s="3"/>
      <c r="X103" s="3"/>
      <c r="Y103" s="3"/>
      <c r="Z103" s="3"/>
      <c r="AA103" s="3"/>
      <c r="AB103" s="3"/>
      <c r="AC103" s="3"/>
    </row>
    <row r="104" spans="1:29" ht="12" customHeight="1" x14ac:dyDescent="0.2">
      <c r="A104" s="7" t="s">
        <v>101</v>
      </c>
      <c r="B104" s="8">
        <v>250</v>
      </c>
      <c r="C104" s="9">
        <v>3.48</v>
      </c>
      <c r="D104" s="9">
        <v>4.93</v>
      </c>
      <c r="E104" s="9">
        <v>23.05</v>
      </c>
      <c r="F104" s="9">
        <v>132.94</v>
      </c>
      <c r="G104" s="9">
        <v>0.12</v>
      </c>
      <c r="H104" s="9">
        <v>4.5999999999999996</v>
      </c>
      <c r="I104" s="9">
        <v>0.21</v>
      </c>
      <c r="J104" s="9">
        <v>1.76</v>
      </c>
      <c r="K104" s="9">
        <v>0.04</v>
      </c>
      <c r="L104" s="9">
        <v>0.05</v>
      </c>
      <c r="M104" s="9">
        <v>33.74</v>
      </c>
      <c r="N104" s="9">
        <v>32.619999999999997</v>
      </c>
      <c r="O104" s="9">
        <v>79.989999999999995</v>
      </c>
      <c r="P104" s="9">
        <v>1.23</v>
      </c>
      <c r="Q104" s="9">
        <v>365.01</v>
      </c>
      <c r="R104" s="9">
        <v>4.2</v>
      </c>
      <c r="S104" s="9">
        <v>0.03</v>
      </c>
      <c r="T104" s="9">
        <v>0</v>
      </c>
      <c r="U104" s="8" t="s">
        <v>102</v>
      </c>
      <c r="V104" s="3"/>
      <c r="W104" s="3"/>
      <c r="X104" s="3"/>
      <c r="Y104" s="3"/>
      <c r="Z104" s="3"/>
      <c r="AA104" s="3"/>
      <c r="AB104" s="3"/>
      <c r="AC104" s="3"/>
    </row>
    <row r="105" spans="1:29" ht="12" customHeight="1" x14ac:dyDescent="0.2">
      <c r="A105" s="7" t="s">
        <v>103</v>
      </c>
      <c r="B105" s="8">
        <v>280</v>
      </c>
      <c r="C105" s="9">
        <v>13.37</v>
      </c>
      <c r="D105" s="9">
        <f>19.47+0.68</f>
        <v>20.149999999999999</v>
      </c>
      <c r="E105" s="9">
        <v>32.380000000000003</v>
      </c>
      <c r="F105" s="9">
        <v>403.37</v>
      </c>
      <c r="G105" s="9">
        <v>0.1</v>
      </c>
      <c r="H105" s="9">
        <v>0.39</v>
      </c>
      <c r="I105" s="9">
        <v>0.12</v>
      </c>
      <c r="J105" s="9">
        <v>0.35</v>
      </c>
      <c r="K105" s="9">
        <v>0.27</v>
      </c>
      <c r="L105" s="9">
        <v>0.4</v>
      </c>
      <c r="M105" s="9">
        <v>293.63</v>
      </c>
      <c r="N105" s="9">
        <v>48.99</v>
      </c>
      <c r="O105" s="9">
        <v>355.37</v>
      </c>
      <c r="P105" s="9">
        <v>1.74</v>
      </c>
      <c r="Q105" s="9">
        <v>452.8</v>
      </c>
      <c r="R105" s="9">
        <v>4.28</v>
      </c>
      <c r="S105" s="9">
        <v>0.05</v>
      </c>
      <c r="T105" s="9">
        <v>0.04</v>
      </c>
      <c r="U105" s="8" t="s">
        <v>104</v>
      </c>
      <c r="V105" s="3"/>
      <c r="W105" s="3"/>
      <c r="X105" s="3"/>
      <c r="Y105" s="3"/>
      <c r="Z105" s="3"/>
      <c r="AA105" s="3"/>
      <c r="AB105" s="3"/>
      <c r="AC105" s="3"/>
    </row>
    <row r="106" spans="1:29" ht="12" customHeight="1" x14ac:dyDescent="0.2">
      <c r="A106" s="7" t="s">
        <v>33</v>
      </c>
      <c r="B106" s="8">
        <v>200</v>
      </c>
      <c r="C106" s="9">
        <f>4.57*200/180</f>
        <v>5.0777777777777775</v>
      </c>
      <c r="D106" s="9">
        <f>3.64*200/180</f>
        <v>4.0444444444444443</v>
      </c>
      <c r="E106" s="9">
        <f>16.55*200/180</f>
        <v>18.388888888888889</v>
      </c>
      <c r="F106" s="9">
        <f>118.22*200/180</f>
        <v>131.35555555555555</v>
      </c>
      <c r="G106" s="9">
        <v>0.05</v>
      </c>
      <c r="H106" s="9">
        <v>0.78</v>
      </c>
      <c r="I106" s="9">
        <v>0.02</v>
      </c>
      <c r="J106" s="9">
        <v>0</v>
      </c>
      <c r="K106" s="9">
        <v>0</v>
      </c>
      <c r="L106" s="9">
        <v>0.16</v>
      </c>
      <c r="M106" s="9">
        <v>157.29</v>
      </c>
      <c r="N106" s="9">
        <v>21.8</v>
      </c>
      <c r="O106" s="9">
        <v>119.12</v>
      </c>
      <c r="P106" s="9">
        <v>0.34</v>
      </c>
      <c r="Q106" s="9">
        <v>235.19</v>
      </c>
      <c r="R106" s="9">
        <v>13.5</v>
      </c>
      <c r="S106" s="9">
        <v>0</v>
      </c>
      <c r="T106" s="9">
        <v>0</v>
      </c>
      <c r="U106" s="8" t="s">
        <v>34</v>
      </c>
      <c r="V106" s="3"/>
      <c r="W106" s="3"/>
      <c r="X106" s="3"/>
      <c r="Y106" s="3"/>
      <c r="Z106" s="3"/>
      <c r="AA106" s="3"/>
      <c r="AB106" s="3"/>
      <c r="AC106" s="3"/>
    </row>
    <row r="107" spans="1:29" ht="12" customHeight="1" x14ac:dyDescent="0.2">
      <c r="A107" s="7" t="s">
        <v>47</v>
      </c>
      <c r="B107" s="8">
        <v>50</v>
      </c>
      <c r="C107" s="9">
        <v>3.82</v>
      </c>
      <c r="D107" s="9">
        <v>0.31</v>
      </c>
      <c r="E107" s="9">
        <v>25.09</v>
      </c>
      <c r="F107" s="9">
        <v>118.41</v>
      </c>
      <c r="G107" s="9">
        <v>0.08</v>
      </c>
      <c r="H107" s="9">
        <v>0</v>
      </c>
      <c r="I107" s="9">
        <v>0</v>
      </c>
      <c r="J107" s="9">
        <v>0.98</v>
      </c>
      <c r="K107" s="9">
        <v>0</v>
      </c>
      <c r="L107" s="9">
        <v>0.03</v>
      </c>
      <c r="M107" s="9">
        <v>11.5</v>
      </c>
      <c r="N107" s="9">
        <v>16.5</v>
      </c>
      <c r="O107" s="9">
        <v>42</v>
      </c>
      <c r="P107" s="9">
        <v>1</v>
      </c>
      <c r="Q107" s="9">
        <v>64.5</v>
      </c>
      <c r="R107" s="9">
        <v>0</v>
      </c>
      <c r="S107" s="9">
        <v>0.01</v>
      </c>
      <c r="T107" s="9">
        <v>0</v>
      </c>
      <c r="U107" s="8">
        <v>1</v>
      </c>
      <c r="V107" s="3"/>
      <c r="W107" s="3"/>
      <c r="X107" s="3"/>
      <c r="Y107" s="3"/>
      <c r="Z107" s="3"/>
      <c r="AA107" s="3"/>
      <c r="AB107" s="3"/>
      <c r="AC107" s="3"/>
    </row>
    <row r="108" spans="1:29" ht="12" customHeight="1" x14ac:dyDescent="0.2">
      <c r="A108" s="7" t="s">
        <v>37</v>
      </c>
      <c r="B108" s="8">
        <v>40</v>
      </c>
      <c r="C108" s="9">
        <v>2.65</v>
      </c>
      <c r="D108" s="9">
        <v>0.35</v>
      </c>
      <c r="E108" s="9">
        <v>16.96</v>
      </c>
      <c r="F108" s="9">
        <v>81.58</v>
      </c>
      <c r="G108" s="9">
        <v>7.0000000000000007E-2</v>
      </c>
      <c r="H108" s="9">
        <v>0</v>
      </c>
      <c r="I108" s="9">
        <v>0</v>
      </c>
      <c r="J108" s="9">
        <v>0.88</v>
      </c>
      <c r="K108" s="9">
        <v>0</v>
      </c>
      <c r="L108" s="9">
        <v>0.03</v>
      </c>
      <c r="M108" s="9">
        <v>7.2</v>
      </c>
      <c r="N108" s="9">
        <v>7.6</v>
      </c>
      <c r="O108" s="9">
        <v>34.799999999999997</v>
      </c>
      <c r="P108" s="9">
        <v>1.6</v>
      </c>
      <c r="Q108" s="9">
        <v>54.4</v>
      </c>
      <c r="R108" s="9">
        <v>2.2400000000000002</v>
      </c>
      <c r="S108" s="9">
        <v>0</v>
      </c>
      <c r="T108" s="9">
        <v>0</v>
      </c>
      <c r="U108" s="8">
        <v>2</v>
      </c>
      <c r="V108" s="3"/>
      <c r="W108" s="3"/>
      <c r="X108" s="3"/>
      <c r="Y108" s="3"/>
      <c r="Z108" s="3"/>
      <c r="AA108" s="3"/>
      <c r="AB108" s="3"/>
      <c r="AC108" s="3"/>
    </row>
    <row r="109" spans="1:29" ht="21" customHeight="1" x14ac:dyDescent="0.2">
      <c r="A109" s="11" t="s">
        <v>38</v>
      </c>
      <c r="B109" s="12">
        <f t="shared" ref="B109:T109" si="13">SUM(B103:B108)</f>
        <v>920</v>
      </c>
      <c r="C109" s="4">
        <f t="shared" si="13"/>
        <v>29.297777777777775</v>
      </c>
      <c r="D109" s="4">
        <f t="shared" si="13"/>
        <v>29.984444444444442</v>
      </c>
      <c r="E109" s="4">
        <f t="shared" si="13"/>
        <v>123.8688888888889</v>
      </c>
      <c r="F109" s="4">
        <f t="shared" si="13"/>
        <v>914.65555555555557</v>
      </c>
      <c r="G109" s="4">
        <f t="shared" si="13"/>
        <v>0.42000000000000004</v>
      </c>
      <c r="H109" s="4">
        <f t="shared" si="13"/>
        <v>5.77</v>
      </c>
      <c r="I109" s="4">
        <f t="shared" si="13"/>
        <v>0.36</v>
      </c>
      <c r="J109" s="4">
        <f t="shared" si="13"/>
        <v>4.66</v>
      </c>
      <c r="K109" s="4">
        <f t="shared" si="13"/>
        <v>0.31</v>
      </c>
      <c r="L109" s="4">
        <f t="shared" si="13"/>
        <v>0.69000000000000006</v>
      </c>
      <c r="M109" s="4">
        <f t="shared" si="13"/>
        <v>520.96</v>
      </c>
      <c r="N109" s="4">
        <f t="shared" si="13"/>
        <v>136.30999999999997</v>
      </c>
      <c r="O109" s="4">
        <f t="shared" si="13"/>
        <v>643.37999999999988</v>
      </c>
      <c r="P109" s="4">
        <f t="shared" si="13"/>
        <v>8.33</v>
      </c>
      <c r="Q109" s="4">
        <f t="shared" si="13"/>
        <v>1477.7</v>
      </c>
      <c r="R109" s="4">
        <f t="shared" si="13"/>
        <v>26.42</v>
      </c>
      <c r="S109" s="4">
        <f t="shared" si="13"/>
        <v>9.9999999999999992E-2</v>
      </c>
      <c r="T109" s="4">
        <f t="shared" si="13"/>
        <v>0.04</v>
      </c>
      <c r="U109" s="1"/>
      <c r="V109" s="3"/>
      <c r="W109" s="3"/>
      <c r="X109" s="3"/>
      <c r="Y109" s="3"/>
      <c r="Z109" s="3"/>
      <c r="AA109" s="3"/>
      <c r="AB109" s="3"/>
      <c r="AC109" s="3"/>
    </row>
    <row r="110" spans="1:29" ht="21" customHeight="1" x14ac:dyDescent="0.2">
      <c r="A110" s="11" t="s">
        <v>49</v>
      </c>
      <c r="B110" s="11"/>
      <c r="C110" s="4">
        <f t="shared" ref="C110:T110" si="14">C109+C101</f>
        <v>50.12777777777778</v>
      </c>
      <c r="D110" s="4">
        <f t="shared" si="14"/>
        <v>52.934444444444445</v>
      </c>
      <c r="E110" s="4">
        <f t="shared" si="14"/>
        <v>196.25555555555559</v>
      </c>
      <c r="F110" s="4">
        <f t="shared" si="14"/>
        <v>1533.4955555555555</v>
      </c>
      <c r="G110" s="4">
        <f t="shared" si="14"/>
        <v>0.84000000000000008</v>
      </c>
      <c r="H110" s="4">
        <f t="shared" si="14"/>
        <v>26.96</v>
      </c>
      <c r="I110" s="4">
        <f t="shared" si="14"/>
        <v>0.49</v>
      </c>
      <c r="J110" s="4">
        <f t="shared" si="14"/>
        <v>7.86</v>
      </c>
      <c r="K110" s="4">
        <f t="shared" si="14"/>
        <v>0.62</v>
      </c>
      <c r="L110" s="4">
        <f t="shared" si="14"/>
        <v>1.0900000000000001</v>
      </c>
      <c r="M110" s="4">
        <f t="shared" si="14"/>
        <v>695.45</v>
      </c>
      <c r="N110" s="4">
        <f t="shared" si="14"/>
        <v>281.87</v>
      </c>
      <c r="O110" s="4">
        <f t="shared" si="14"/>
        <v>1189.9899999999998</v>
      </c>
      <c r="P110" s="4">
        <f t="shared" si="14"/>
        <v>15.5</v>
      </c>
      <c r="Q110" s="4">
        <f t="shared" si="14"/>
        <v>3183.4700000000003</v>
      </c>
      <c r="R110" s="4">
        <f t="shared" si="14"/>
        <v>176.57999999999998</v>
      </c>
      <c r="S110" s="4">
        <f t="shared" si="14"/>
        <v>0.78</v>
      </c>
      <c r="T110" s="4">
        <f t="shared" si="14"/>
        <v>0.06</v>
      </c>
      <c r="U110" s="1"/>
      <c r="V110" s="3"/>
      <c r="W110" s="3"/>
      <c r="X110" s="3"/>
      <c r="Y110" s="3"/>
      <c r="Z110" s="3"/>
      <c r="AA110" s="3"/>
      <c r="AB110" s="3"/>
      <c r="AC110" s="3"/>
    </row>
    <row r="111" spans="1:29" ht="13.5" customHeight="1" x14ac:dyDescent="0.2">
      <c r="A111" s="13" t="s">
        <v>105</v>
      </c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3"/>
      <c r="V111" s="3"/>
      <c r="W111" s="3"/>
      <c r="X111" s="3"/>
      <c r="Y111" s="3"/>
      <c r="Z111" s="3"/>
      <c r="AA111" s="3"/>
      <c r="AB111" s="3"/>
      <c r="AC111" s="3"/>
    </row>
    <row r="112" spans="1:29" ht="27.75" customHeight="1" x14ac:dyDescent="0.2">
      <c r="A112" s="57" t="s">
        <v>106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9"/>
      <c r="V112" s="3"/>
      <c r="W112" s="3"/>
      <c r="X112" s="3"/>
      <c r="Y112" s="3"/>
      <c r="Z112" s="3"/>
      <c r="AA112" s="3"/>
      <c r="AB112" s="3"/>
      <c r="AC112" s="3"/>
    </row>
    <row r="113" spans="1:29" ht="12.75" customHeight="1" x14ac:dyDescent="0.2">
      <c r="A113" s="60" t="s">
        <v>4</v>
      </c>
      <c r="B113" s="60" t="s">
        <v>5</v>
      </c>
      <c r="C113" s="47" t="s">
        <v>6</v>
      </c>
      <c r="D113" s="48"/>
      <c r="E113" s="49"/>
      <c r="F113" s="50" t="s">
        <v>7</v>
      </c>
      <c r="G113" s="47" t="s">
        <v>8</v>
      </c>
      <c r="H113" s="48"/>
      <c r="I113" s="48"/>
      <c r="J113" s="48"/>
      <c r="K113" s="48"/>
      <c r="L113" s="49"/>
      <c r="M113" s="47" t="s">
        <v>9</v>
      </c>
      <c r="N113" s="48"/>
      <c r="O113" s="48"/>
      <c r="P113" s="48"/>
      <c r="Q113" s="48"/>
      <c r="R113" s="48"/>
      <c r="S113" s="48"/>
      <c r="T113" s="49"/>
      <c r="U113" s="60" t="s">
        <v>10</v>
      </c>
      <c r="V113" s="3"/>
      <c r="W113" s="3"/>
      <c r="X113" s="3"/>
      <c r="Y113" s="3"/>
      <c r="Z113" s="3"/>
      <c r="AA113" s="3"/>
      <c r="AB113" s="3"/>
      <c r="AC113" s="3"/>
    </row>
    <row r="114" spans="1:29" ht="26.25" customHeight="1" x14ac:dyDescent="0.2">
      <c r="A114" s="51"/>
      <c r="B114" s="51"/>
      <c r="C114" s="4" t="s">
        <v>11</v>
      </c>
      <c r="D114" s="4" t="s">
        <v>12</v>
      </c>
      <c r="E114" s="4" t="s">
        <v>13</v>
      </c>
      <c r="F114" s="51"/>
      <c r="G114" s="4" t="s">
        <v>14</v>
      </c>
      <c r="H114" s="4" t="s">
        <v>15</v>
      </c>
      <c r="I114" s="4" t="s">
        <v>16</v>
      </c>
      <c r="J114" s="4" t="s">
        <v>17</v>
      </c>
      <c r="K114" s="4" t="s">
        <v>18</v>
      </c>
      <c r="L114" s="4" t="s">
        <v>19</v>
      </c>
      <c r="M114" s="4" t="s">
        <v>20</v>
      </c>
      <c r="N114" s="4" t="s">
        <v>21</v>
      </c>
      <c r="O114" s="4" t="s">
        <v>22</v>
      </c>
      <c r="P114" s="4" t="s">
        <v>23</v>
      </c>
      <c r="Q114" s="4" t="s">
        <v>24</v>
      </c>
      <c r="R114" s="4" t="s">
        <v>25</v>
      </c>
      <c r="S114" s="4" t="s">
        <v>26</v>
      </c>
      <c r="T114" s="4" t="s">
        <v>27</v>
      </c>
      <c r="U114" s="51"/>
      <c r="V114" s="3"/>
      <c r="W114" s="3"/>
      <c r="X114" s="3"/>
      <c r="Y114" s="3"/>
      <c r="Z114" s="3"/>
      <c r="AA114" s="3"/>
      <c r="AB114" s="3"/>
      <c r="AC114" s="3"/>
    </row>
    <row r="115" spans="1:29" ht="14.25" customHeight="1" x14ac:dyDescent="0.2">
      <c r="A115" s="5" t="s">
        <v>28</v>
      </c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"/>
      <c r="V115" s="3"/>
      <c r="W115" s="3"/>
      <c r="X115" s="3"/>
      <c r="Y115" s="3"/>
      <c r="Z115" s="3"/>
      <c r="AA115" s="3"/>
      <c r="AB115" s="3"/>
      <c r="AC115" s="3"/>
    </row>
    <row r="116" spans="1:29" ht="12" customHeight="1" x14ac:dyDescent="0.2">
      <c r="A116" s="7" t="s">
        <v>107</v>
      </c>
      <c r="B116" s="8">
        <v>40</v>
      </c>
      <c r="C116" s="9">
        <v>5.13</v>
      </c>
      <c r="D116" s="9">
        <v>9.92</v>
      </c>
      <c r="E116" s="9">
        <v>8.44</v>
      </c>
      <c r="F116" s="9">
        <v>149.34</v>
      </c>
      <c r="G116" s="9">
        <v>0.02</v>
      </c>
      <c r="H116" s="9">
        <v>0</v>
      </c>
      <c r="I116" s="9">
        <v>0.09</v>
      </c>
      <c r="J116" s="9">
        <v>0.46</v>
      </c>
      <c r="K116" s="9">
        <v>0</v>
      </c>
      <c r="L116" s="9">
        <v>0</v>
      </c>
      <c r="M116" s="9">
        <v>153.9</v>
      </c>
      <c r="N116" s="9">
        <v>7.98</v>
      </c>
      <c r="O116" s="9">
        <v>98.04</v>
      </c>
      <c r="P116" s="9">
        <v>0.34</v>
      </c>
      <c r="Q116" s="9">
        <v>0</v>
      </c>
      <c r="R116" s="9">
        <v>0</v>
      </c>
      <c r="S116" s="9">
        <v>0</v>
      </c>
      <c r="T116" s="9">
        <v>0</v>
      </c>
      <c r="U116" s="8" t="s">
        <v>80</v>
      </c>
      <c r="V116" s="3"/>
      <c r="W116" s="3"/>
      <c r="X116" s="3"/>
      <c r="Y116" s="3"/>
      <c r="Z116" s="3"/>
      <c r="AA116" s="3"/>
      <c r="AB116" s="3"/>
      <c r="AC116" s="3"/>
    </row>
    <row r="117" spans="1:29" ht="12" customHeight="1" x14ac:dyDescent="0.2">
      <c r="A117" s="7" t="s">
        <v>108</v>
      </c>
      <c r="B117" s="8">
        <v>220</v>
      </c>
      <c r="C117" s="9">
        <v>7.48</v>
      </c>
      <c r="D117" s="9">
        <v>6.95</v>
      </c>
      <c r="E117" s="9">
        <v>11.02</v>
      </c>
      <c r="F117" s="9">
        <v>176.81</v>
      </c>
      <c r="G117" s="9">
        <v>0.15</v>
      </c>
      <c r="H117" s="9">
        <v>9.99</v>
      </c>
      <c r="I117" s="9">
        <v>0.47</v>
      </c>
      <c r="J117" s="9">
        <v>1.44</v>
      </c>
      <c r="K117" s="9">
        <v>0</v>
      </c>
      <c r="L117" s="9">
        <v>0.18</v>
      </c>
      <c r="M117" s="9">
        <v>33.58</v>
      </c>
      <c r="N117" s="9">
        <v>43.59</v>
      </c>
      <c r="O117" s="9">
        <v>190.6</v>
      </c>
      <c r="P117" s="9">
        <v>2.44</v>
      </c>
      <c r="Q117" s="9">
        <v>799.28</v>
      </c>
      <c r="R117" s="9">
        <v>11.46</v>
      </c>
      <c r="S117" s="9">
        <v>0.13</v>
      </c>
      <c r="T117" s="9">
        <v>0.02</v>
      </c>
      <c r="U117" s="8" t="s">
        <v>109</v>
      </c>
      <c r="V117" s="3"/>
      <c r="W117" s="3"/>
      <c r="X117" s="3"/>
      <c r="Y117" s="3"/>
      <c r="Z117" s="3"/>
      <c r="AA117" s="3"/>
      <c r="AB117" s="3"/>
      <c r="AC117" s="3"/>
    </row>
    <row r="118" spans="1:29" ht="12" customHeight="1" x14ac:dyDescent="0.2">
      <c r="A118" s="7" t="s">
        <v>110</v>
      </c>
      <c r="B118" s="8">
        <v>200</v>
      </c>
      <c r="C118" s="9">
        <v>0</v>
      </c>
      <c r="D118" s="9">
        <v>0</v>
      </c>
      <c r="E118" s="9">
        <v>9.68</v>
      </c>
      <c r="F118" s="9">
        <v>38.700000000000003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8.2799999999999994</v>
      </c>
      <c r="N118" s="9">
        <v>1.8</v>
      </c>
      <c r="O118" s="9">
        <v>0</v>
      </c>
      <c r="P118" s="9">
        <v>0</v>
      </c>
      <c r="Q118" s="9">
        <v>0.9</v>
      </c>
      <c r="R118" s="9">
        <v>0</v>
      </c>
      <c r="S118" s="9">
        <v>0</v>
      </c>
      <c r="T118" s="9">
        <v>0</v>
      </c>
      <c r="U118" s="8" t="s">
        <v>111</v>
      </c>
      <c r="V118" s="3"/>
      <c r="W118" s="3"/>
      <c r="X118" s="3"/>
      <c r="Y118" s="3"/>
      <c r="Z118" s="3"/>
      <c r="AA118" s="3"/>
      <c r="AB118" s="3"/>
      <c r="AC118" s="3"/>
    </row>
    <row r="119" spans="1:29" ht="12" customHeight="1" x14ac:dyDescent="0.2">
      <c r="A119" s="7" t="s">
        <v>112</v>
      </c>
      <c r="B119" s="8">
        <v>20</v>
      </c>
      <c r="C119" s="9">
        <v>1.5</v>
      </c>
      <c r="D119" s="9">
        <v>1.96</v>
      </c>
      <c r="E119" s="9">
        <v>14.88</v>
      </c>
      <c r="F119" s="9">
        <v>53.4</v>
      </c>
      <c r="G119" s="9">
        <v>0.02</v>
      </c>
      <c r="H119" s="9">
        <v>0</v>
      </c>
      <c r="I119" s="9">
        <v>0</v>
      </c>
      <c r="J119" s="9">
        <v>0</v>
      </c>
      <c r="K119" s="9">
        <v>0</v>
      </c>
      <c r="L119" s="9">
        <v>0.01</v>
      </c>
      <c r="M119" s="9">
        <v>5.8</v>
      </c>
      <c r="N119" s="9">
        <v>4</v>
      </c>
      <c r="O119" s="9">
        <v>18</v>
      </c>
      <c r="P119" s="9">
        <v>0.42</v>
      </c>
      <c r="Q119" s="9">
        <v>22</v>
      </c>
      <c r="R119" s="9">
        <v>0</v>
      </c>
      <c r="S119" s="9">
        <v>0</v>
      </c>
      <c r="T119" s="9">
        <v>0</v>
      </c>
      <c r="U119" s="8">
        <v>33</v>
      </c>
      <c r="V119" s="3"/>
      <c r="W119" s="3"/>
      <c r="X119" s="3"/>
      <c r="Y119" s="3"/>
      <c r="Z119" s="3"/>
      <c r="AA119" s="3"/>
      <c r="AB119" s="3"/>
      <c r="AC119" s="3"/>
    </row>
    <row r="120" spans="1:29" ht="12" customHeight="1" x14ac:dyDescent="0.2">
      <c r="A120" s="7" t="s">
        <v>47</v>
      </c>
      <c r="B120" s="8">
        <v>40</v>
      </c>
      <c r="C120" s="9">
        <v>3.05</v>
      </c>
      <c r="D120" s="9">
        <v>0.25</v>
      </c>
      <c r="E120" s="9">
        <v>20.07</v>
      </c>
      <c r="F120" s="9">
        <v>94.73</v>
      </c>
      <c r="G120" s="9">
        <v>0.06</v>
      </c>
      <c r="H120" s="9">
        <v>0</v>
      </c>
      <c r="I120" s="9">
        <v>0</v>
      </c>
      <c r="J120" s="9">
        <v>0.78</v>
      </c>
      <c r="K120" s="9">
        <v>0</v>
      </c>
      <c r="L120" s="9">
        <v>0.02</v>
      </c>
      <c r="M120" s="9">
        <v>9.1999999999999993</v>
      </c>
      <c r="N120" s="9">
        <v>13.2</v>
      </c>
      <c r="O120" s="9">
        <v>33.6</v>
      </c>
      <c r="P120" s="9">
        <v>0.8</v>
      </c>
      <c r="Q120" s="9">
        <v>51.6</v>
      </c>
      <c r="R120" s="9">
        <v>0</v>
      </c>
      <c r="S120" s="9">
        <v>0.01</v>
      </c>
      <c r="T120" s="9">
        <v>0</v>
      </c>
      <c r="U120" s="8">
        <v>1</v>
      </c>
      <c r="V120" s="3"/>
      <c r="W120" s="3"/>
      <c r="X120" s="3"/>
      <c r="Y120" s="3"/>
      <c r="Z120" s="3"/>
      <c r="AA120" s="3"/>
      <c r="AB120" s="3"/>
      <c r="AC120" s="3"/>
    </row>
    <row r="121" spans="1:29" ht="12" customHeight="1" x14ac:dyDescent="0.2">
      <c r="A121" s="7" t="s">
        <v>37</v>
      </c>
      <c r="B121" s="8">
        <v>30</v>
      </c>
      <c r="C121" s="9">
        <v>1.99</v>
      </c>
      <c r="D121" s="9">
        <v>0.26</v>
      </c>
      <c r="E121" s="9">
        <v>12.72</v>
      </c>
      <c r="F121" s="9">
        <v>61.19</v>
      </c>
      <c r="G121" s="9">
        <v>0.05</v>
      </c>
      <c r="H121" s="9">
        <v>0</v>
      </c>
      <c r="I121" s="9">
        <v>0</v>
      </c>
      <c r="J121" s="9">
        <v>0.66</v>
      </c>
      <c r="K121" s="9">
        <v>0</v>
      </c>
      <c r="L121" s="9">
        <v>0.02</v>
      </c>
      <c r="M121" s="9">
        <v>5.4</v>
      </c>
      <c r="N121" s="9">
        <v>5.7</v>
      </c>
      <c r="O121" s="9">
        <v>26.1</v>
      </c>
      <c r="P121" s="9">
        <v>1.2</v>
      </c>
      <c r="Q121" s="9">
        <v>40.799999999999997</v>
      </c>
      <c r="R121" s="9">
        <v>1.68</v>
      </c>
      <c r="S121" s="9">
        <v>0</v>
      </c>
      <c r="T121" s="9">
        <v>0</v>
      </c>
      <c r="U121" s="8">
        <v>2</v>
      </c>
      <c r="V121" s="3"/>
      <c r="W121" s="3"/>
      <c r="X121" s="3"/>
      <c r="Y121" s="3"/>
      <c r="Z121" s="3"/>
      <c r="AA121" s="3"/>
      <c r="AB121" s="3"/>
      <c r="AC121" s="3"/>
    </row>
    <row r="122" spans="1:29" ht="12" customHeight="1" x14ac:dyDescent="0.2">
      <c r="A122" s="11" t="s">
        <v>38</v>
      </c>
      <c r="B122" s="12">
        <f t="shared" ref="B122:T122" si="15">SUM(B116:B121)</f>
        <v>550</v>
      </c>
      <c r="C122" s="4">
        <f t="shared" si="15"/>
        <v>19.149999999999999</v>
      </c>
      <c r="D122" s="4">
        <f t="shared" si="15"/>
        <v>19.340000000000003</v>
      </c>
      <c r="E122" s="4">
        <f t="shared" si="15"/>
        <v>76.81</v>
      </c>
      <c r="F122" s="4">
        <f t="shared" si="15"/>
        <v>574.16999999999985</v>
      </c>
      <c r="G122" s="4">
        <f t="shared" si="15"/>
        <v>0.3</v>
      </c>
      <c r="H122" s="4">
        <f t="shared" si="15"/>
        <v>9.99</v>
      </c>
      <c r="I122" s="4">
        <f t="shared" si="15"/>
        <v>0.55999999999999994</v>
      </c>
      <c r="J122" s="4">
        <f t="shared" si="15"/>
        <v>3.34</v>
      </c>
      <c r="K122" s="4">
        <f t="shared" si="15"/>
        <v>0</v>
      </c>
      <c r="L122" s="4">
        <f t="shared" si="15"/>
        <v>0.22999999999999998</v>
      </c>
      <c r="M122" s="4">
        <f t="shared" si="15"/>
        <v>216.16000000000003</v>
      </c>
      <c r="N122" s="4">
        <f t="shared" si="15"/>
        <v>76.27000000000001</v>
      </c>
      <c r="O122" s="4">
        <f t="shared" si="15"/>
        <v>366.34000000000003</v>
      </c>
      <c r="P122" s="4">
        <f t="shared" si="15"/>
        <v>5.2</v>
      </c>
      <c r="Q122" s="4">
        <f t="shared" si="15"/>
        <v>914.57999999999993</v>
      </c>
      <c r="R122" s="4">
        <f t="shared" si="15"/>
        <v>13.14</v>
      </c>
      <c r="S122" s="4">
        <f t="shared" si="15"/>
        <v>0.14000000000000001</v>
      </c>
      <c r="T122" s="4">
        <f t="shared" si="15"/>
        <v>0.02</v>
      </c>
      <c r="U122" s="1"/>
      <c r="V122" s="3"/>
      <c r="W122" s="3"/>
      <c r="X122" s="3"/>
      <c r="Y122" s="3"/>
      <c r="Z122" s="3"/>
      <c r="AA122" s="3"/>
      <c r="AB122" s="3"/>
      <c r="AC122" s="3"/>
    </row>
    <row r="123" spans="1:29" ht="14.25" customHeight="1" x14ac:dyDescent="0.2">
      <c r="A123" s="5" t="s">
        <v>39</v>
      </c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"/>
      <c r="V123" s="3"/>
      <c r="W123" s="3"/>
      <c r="X123" s="3"/>
      <c r="Y123" s="3"/>
      <c r="Z123" s="3"/>
      <c r="AA123" s="3"/>
      <c r="AB123" s="3"/>
      <c r="AC123" s="3"/>
    </row>
    <row r="124" spans="1:29" ht="12" customHeight="1" x14ac:dyDescent="0.2">
      <c r="A124" s="7" t="s">
        <v>35</v>
      </c>
      <c r="B124" s="8">
        <v>100</v>
      </c>
      <c r="C124" s="9">
        <v>0.4</v>
      </c>
      <c r="D124" s="9">
        <v>0.4</v>
      </c>
      <c r="E124" s="9">
        <v>9.8000000000000007</v>
      </c>
      <c r="F124" s="9">
        <v>47</v>
      </c>
      <c r="G124" s="10">
        <v>0.03</v>
      </c>
      <c r="H124" s="10">
        <v>10</v>
      </c>
      <c r="I124" s="10">
        <v>0.01</v>
      </c>
      <c r="J124" s="10">
        <v>0.63</v>
      </c>
      <c r="K124" s="10">
        <v>0</v>
      </c>
      <c r="L124" s="10">
        <v>0.02</v>
      </c>
      <c r="M124" s="10">
        <v>16</v>
      </c>
      <c r="N124" s="10">
        <v>8</v>
      </c>
      <c r="O124" s="10">
        <v>11</v>
      </c>
      <c r="P124" s="10">
        <v>2.2000000000000002</v>
      </c>
      <c r="Q124" s="10">
        <v>278</v>
      </c>
      <c r="R124" s="10">
        <v>2</v>
      </c>
      <c r="S124" s="10">
        <v>0.01</v>
      </c>
      <c r="T124" s="10">
        <v>0</v>
      </c>
      <c r="U124" s="8" t="s">
        <v>36</v>
      </c>
      <c r="V124" s="3"/>
      <c r="W124" s="3"/>
      <c r="X124" s="3"/>
      <c r="Y124" s="3"/>
      <c r="Z124" s="3"/>
      <c r="AA124" s="3"/>
      <c r="AB124" s="3"/>
      <c r="AC124" s="3"/>
    </row>
    <row r="125" spans="1:29" ht="12" customHeight="1" x14ac:dyDescent="0.2">
      <c r="A125" s="7" t="s">
        <v>113</v>
      </c>
      <c r="B125" s="8">
        <v>250</v>
      </c>
      <c r="C125" s="9">
        <v>3.33</v>
      </c>
      <c r="D125" s="9">
        <v>4.45</v>
      </c>
      <c r="E125" s="9">
        <v>18.36</v>
      </c>
      <c r="F125" s="9">
        <v>131.18</v>
      </c>
      <c r="G125" s="9">
        <v>0.05</v>
      </c>
      <c r="H125" s="9">
        <v>2.8</v>
      </c>
      <c r="I125" s="9">
        <v>0.04</v>
      </c>
      <c r="J125" s="9">
        <v>0.26</v>
      </c>
      <c r="K125" s="9">
        <v>0.19</v>
      </c>
      <c r="L125" s="9">
        <v>0.05</v>
      </c>
      <c r="M125" s="9">
        <v>29.57</v>
      </c>
      <c r="N125" s="9">
        <v>13.39</v>
      </c>
      <c r="O125" s="9">
        <v>46.53</v>
      </c>
      <c r="P125" s="9">
        <v>0.72</v>
      </c>
      <c r="Q125" s="9">
        <v>219.54</v>
      </c>
      <c r="R125" s="9">
        <v>3.08</v>
      </c>
      <c r="S125" s="9">
        <v>0.01</v>
      </c>
      <c r="T125" s="9">
        <v>0.01</v>
      </c>
      <c r="U125" s="8" t="s">
        <v>114</v>
      </c>
      <c r="V125" s="3"/>
      <c r="W125" s="3"/>
      <c r="X125" s="3"/>
      <c r="Y125" s="3"/>
      <c r="Z125" s="3"/>
      <c r="AA125" s="3"/>
      <c r="AB125" s="3"/>
      <c r="AC125" s="3"/>
    </row>
    <row r="126" spans="1:29" ht="12" customHeight="1" x14ac:dyDescent="0.2">
      <c r="A126" s="7" t="s">
        <v>115</v>
      </c>
      <c r="B126" s="8">
        <v>280</v>
      </c>
      <c r="C126" s="9">
        <v>19.73</v>
      </c>
      <c r="D126" s="9">
        <v>24.39</v>
      </c>
      <c r="E126" s="9">
        <v>58.35</v>
      </c>
      <c r="F126" s="9">
        <v>524.41</v>
      </c>
      <c r="G126" s="9">
        <v>0.35</v>
      </c>
      <c r="H126" s="9">
        <v>10.77</v>
      </c>
      <c r="I126" s="9">
        <v>0.43</v>
      </c>
      <c r="J126" s="9">
        <v>3.99</v>
      </c>
      <c r="K126" s="9">
        <v>0</v>
      </c>
      <c r="L126" s="9">
        <v>0.39</v>
      </c>
      <c r="M126" s="9">
        <v>29.93</v>
      </c>
      <c r="N126" s="9">
        <v>48.35</v>
      </c>
      <c r="O126" s="9">
        <v>204.68</v>
      </c>
      <c r="P126" s="9">
        <v>3.77</v>
      </c>
      <c r="Q126" s="9">
        <v>902.21</v>
      </c>
      <c r="R126" s="9">
        <v>12.54</v>
      </c>
      <c r="S126" s="9">
        <v>0.08</v>
      </c>
      <c r="T126" s="9">
        <v>0.01</v>
      </c>
      <c r="U126" s="8">
        <v>34</v>
      </c>
      <c r="V126" s="3"/>
      <c r="W126" s="3"/>
      <c r="X126" s="3"/>
      <c r="Y126" s="3"/>
      <c r="Z126" s="3"/>
      <c r="AA126" s="3"/>
      <c r="AB126" s="3"/>
      <c r="AC126" s="3"/>
    </row>
    <row r="127" spans="1:29" ht="11.25" customHeight="1" x14ac:dyDescent="0.2">
      <c r="A127" s="7" t="s">
        <v>62</v>
      </c>
      <c r="B127" s="8">
        <v>200</v>
      </c>
      <c r="C127" s="9">
        <v>3</v>
      </c>
      <c r="D127" s="9">
        <v>2.4300000000000002</v>
      </c>
      <c r="E127" s="9">
        <v>14.75</v>
      </c>
      <c r="F127" s="9">
        <v>93.49</v>
      </c>
      <c r="G127" s="9">
        <v>0.03</v>
      </c>
      <c r="H127" s="9">
        <v>0.56000000000000005</v>
      </c>
      <c r="I127" s="9">
        <v>0.02</v>
      </c>
      <c r="J127" s="9">
        <v>0</v>
      </c>
      <c r="K127" s="9">
        <v>0</v>
      </c>
      <c r="L127" s="9">
        <v>0.12</v>
      </c>
      <c r="M127" s="9">
        <v>112.88</v>
      </c>
      <c r="N127" s="9">
        <v>16.55</v>
      </c>
      <c r="O127" s="9">
        <v>79.42</v>
      </c>
      <c r="P127" s="9">
        <v>0.82</v>
      </c>
      <c r="Q127" s="9">
        <v>171.56</v>
      </c>
      <c r="R127" s="9">
        <v>9</v>
      </c>
      <c r="S127" s="9">
        <v>0</v>
      </c>
      <c r="T127" s="9">
        <v>0</v>
      </c>
      <c r="U127" s="8" t="s">
        <v>63</v>
      </c>
      <c r="V127" s="3"/>
      <c r="W127" s="3"/>
      <c r="X127" s="3"/>
      <c r="Y127" s="3"/>
      <c r="Z127" s="3"/>
      <c r="AA127" s="3"/>
      <c r="AB127" s="3"/>
      <c r="AC127" s="3"/>
    </row>
    <row r="128" spans="1:29" ht="12" customHeight="1" x14ac:dyDescent="0.2">
      <c r="A128" s="7" t="s">
        <v>47</v>
      </c>
      <c r="B128" s="8">
        <v>40</v>
      </c>
      <c r="C128" s="9">
        <v>3.05</v>
      </c>
      <c r="D128" s="9">
        <v>0.25</v>
      </c>
      <c r="E128" s="9">
        <v>20.07</v>
      </c>
      <c r="F128" s="9">
        <v>94.73</v>
      </c>
      <c r="G128" s="9">
        <v>0.06</v>
      </c>
      <c r="H128" s="9">
        <v>0</v>
      </c>
      <c r="I128" s="9">
        <v>0</v>
      </c>
      <c r="J128" s="9">
        <v>0.78</v>
      </c>
      <c r="K128" s="9">
        <v>0</v>
      </c>
      <c r="L128" s="9">
        <v>0.02</v>
      </c>
      <c r="M128" s="9">
        <v>9.1999999999999993</v>
      </c>
      <c r="N128" s="9">
        <v>13.2</v>
      </c>
      <c r="O128" s="9">
        <v>33.6</v>
      </c>
      <c r="P128" s="9">
        <v>0.8</v>
      </c>
      <c r="Q128" s="9">
        <v>51.6</v>
      </c>
      <c r="R128" s="9">
        <v>0</v>
      </c>
      <c r="S128" s="9">
        <v>0.01</v>
      </c>
      <c r="T128" s="9">
        <v>0</v>
      </c>
      <c r="U128" s="8">
        <v>1</v>
      </c>
      <c r="V128" s="3"/>
      <c r="W128" s="3"/>
      <c r="X128" s="3"/>
      <c r="Y128" s="3"/>
      <c r="Z128" s="3"/>
      <c r="AA128" s="3"/>
      <c r="AB128" s="3"/>
      <c r="AC128" s="3"/>
    </row>
    <row r="129" spans="1:29" ht="12" customHeight="1" x14ac:dyDescent="0.2">
      <c r="A129" s="7" t="s">
        <v>37</v>
      </c>
      <c r="B129" s="8">
        <v>30</v>
      </c>
      <c r="C129" s="9">
        <v>1.99</v>
      </c>
      <c r="D129" s="9">
        <v>0.26</v>
      </c>
      <c r="E129" s="9">
        <v>12.72</v>
      </c>
      <c r="F129" s="9">
        <v>61.19</v>
      </c>
      <c r="G129" s="9">
        <v>0.05</v>
      </c>
      <c r="H129" s="9">
        <v>0</v>
      </c>
      <c r="I129" s="9">
        <v>0</v>
      </c>
      <c r="J129" s="9">
        <v>0.66</v>
      </c>
      <c r="K129" s="9">
        <v>0</v>
      </c>
      <c r="L129" s="9">
        <v>0.02</v>
      </c>
      <c r="M129" s="9">
        <v>5.4</v>
      </c>
      <c r="N129" s="9">
        <v>5.7</v>
      </c>
      <c r="O129" s="9">
        <v>26.1</v>
      </c>
      <c r="P129" s="9">
        <v>1.2</v>
      </c>
      <c r="Q129" s="9">
        <v>40.799999999999997</v>
      </c>
      <c r="R129" s="9">
        <v>1.68</v>
      </c>
      <c r="S129" s="9">
        <v>0</v>
      </c>
      <c r="T129" s="9">
        <v>0</v>
      </c>
      <c r="U129" s="8">
        <v>2</v>
      </c>
      <c r="V129" s="3"/>
      <c r="W129" s="3"/>
      <c r="X129" s="3"/>
      <c r="Y129" s="3"/>
      <c r="Z129" s="3"/>
      <c r="AA129" s="3"/>
      <c r="AB129" s="3"/>
      <c r="AC129" s="3"/>
    </row>
    <row r="130" spans="1:29" ht="21" customHeight="1" x14ac:dyDescent="0.2">
      <c r="A130" s="11" t="s">
        <v>38</v>
      </c>
      <c r="B130" s="12">
        <f t="shared" ref="B130:T130" si="16">SUM(B124:B129)</f>
        <v>900</v>
      </c>
      <c r="C130" s="4">
        <f t="shared" si="16"/>
        <v>31.5</v>
      </c>
      <c r="D130" s="4">
        <f t="shared" si="16"/>
        <v>32.18</v>
      </c>
      <c r="E130" s="4">
        <f t="shared" si="16"/>
        <v>134.05000000000001</v>
      </c>
      <c r="F130" s="4">
        <f t="shared" si="16"/>
        <v>952</v>
      </c>
      <c r="G130" s="4">
        <f t="shared" si="16"/>
        <v>0.57000000000000006</v>
      </c>
      <c r="H130" s="4">
        <f t="shared" si="16"/>
        <v>24.13</v>
      </c>
      <c r="I130" s="4">
        <f t="shared" si="16"/>
        <v>0.5</v>
      </c>
      <c r="J130" s="4">
        <f t="shared" si="16"/>
        <v>6.32</v>
      </c>
      <c r="K130" s="4">
        <f t="shared" si="16"/>
        <v>0.19</v>
      </c>
      <c r="L130" s="4">
        <f t="shared" si="16"/>
        <v>0.62000000000000011</v>
      </c>
      <c r="M130" s="4">
        <f t="shared" si="16"/>
        <v>202.98</v>
      </c>
      <c r="N130" s="4">
        <f t="shared" si="16"/>
        <v>105.19000000000001</v>
      </c>
      <c r="O130" s="4">
        <f t="shared" si="16"/>
        <v>401.3300000000001</v>
      </c>
      <c r="P130" s="4">
        <f t="shared" si="16"/>
        <v>9.51</v>
      </c>
      <c r="Q130" s="4">
        <f t="shared" si="16"/>
        <v>1663.7099999999998</v>
      </c>
      <c r="R130" s="4">
        <f t="shared" si="16"/>
        <v>28.299999999999997</v>
      </c>
      <c r="S130" s="4">
        <f t="shared" si="16"/>
        <v>0.11</v>
      </c>
      <c r="T130" s="4">
        <f t="shared" si="16"/>
        <v>0.02</v>
      </c>
      <c r="U130" s="1"/>
      <c r="V130" s="3"/>
      <c r="W130" s="3"/>
      <c r="X130" s="3"/>
      <c r="Y130" s="3"/>
      <c r="Z130" s="3"/>
      <c r="AA130" s="3"/>
      <c r="AB130" s="3"/>
      <c r="AC130" s="3"/>
    </row>
    <row r="131" spans="1:29" ht="21" customHeight="1" x14ac:dyDescent="0.2">
      <c r="A131" s="11" t="s">
        <v>49</v>
      </c>
      <c r="B131" s="11"/>
      <c r="C131" s="4">
        <f t="shared" ref="C131:T131" si="17">C130+C122</f>
        <v>50.65</v>
      </c>
      <c r="D131" s="4">
        <f t="shared" si="17"/>
        <v>51.52</v>
      </c>
      <c r="E131" s="4">
        <f t="shared" si="17"/>
        <v>210.86</v>
      </c>
      <c r="F131" s="4">
        <f t="shared" si="17"/>
        <v>1526.1699999999998</v>
      </c>
      <c r="G131" s="4">
        <f t="shared" si="17"/>
        <v>0.87000000000000011</v>
      </c>
      <c r="H131" s="4">
        <f t="shared" si="17"/>
        <v>34.119999999999997</v>
      </c>
      <c r="I131" s="4">
        <f t="shared" si="17"/>
        <v>1.06</v>
      </c>
      <c r="J131" s="4">
        <f t="shared" si="17"/>
        <v>9.66</v>
      </c>
      <c r="K131" s="4">
        <f t="shared" si="17"/>
        <v>0.19</v>
      </c>
      <c r="L131" s="4">
        <f t="shared" si="17"/>
        <v>0.85000000000000009</v>
      </c>
      <c r="M131" s="4">
        <f t="shared" si="17"/>
        <v>419.14</v>
      </c>
      <c r="N131" s="4">
        <f t="shared" si="17"/>
        <v>181.46000000000004</v>
      </c>
      <c r="O131" s="4">
        <f t="shared" si="17"/>
        <v>767.67000000000007</v>
      </c>
      <c r="P131" s="4">
        <f t="shared" si="17"/>
        <v>14.71</v>
      </c>
      <c r="Q131" s="4">
        <f t="shared" si="17"/>
        <v>2578.29</v>
      </c>
      <c r="R131" s="4">
        <f t="shared" si="17"/>
        <v>41.44</v>
      </c>
      <c r="S131" s="4">
        <f t="shared" si="17"/>
        <v>0.25</v>
      </c>
      <c r="T131" s="4">
        <f t="shared" si="17"/>
        <v>0.04</v>
      </c>
      <c r="U131" s="1"/>
      <c r="V131" s="3"/>
      <c r="W131" s="3"/>
      <c r="X131" s="3"/>
      <c r="Y131" s="3"/>
      <c r="Z131" s="3"/>
      <c r="AA131" s="3"/>
      <c r="AB131" s="3"/>
      <c r="AC131" s="3"/>
    </row>
    <row r="132" spans="1:29" ht="27.75" customHeight="1" x14ac:dyDescent="0.2">
      <c r="A132" s="57" t="s">
        <v>116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9"/>
      <c r="V132" s="3"/>
      <c r="W132" s="3"/>
      <c r="X132" s="3"/>
      <c r="Y132" s="3"/>
      <c r="Z132" s="3"/>
      <c r="AA132" s="3"/>
      <c r="AB132" s="3"/>
      <c r="AC132" s="3"/>
    </row>
    <row r="133" spans="1:29" ht="12.75" customHeight="1" x14ac:dyDescent="0.2">
      <c r="A133" s="60" t="s">
        <v>4</v>
      </c>
      <c r="B133" s="60" t="s">
        <v>5</v>
      </c>
      <c r="C133" s="47" t="s">
        <v>6</v>
      </c>
      <c r="D133" s="48"/>
      <c r="E133" s="49"/>
      <c r="F133" s="50" t="s">
        <v>7</v>
      </c>
      <c r="G133" s="47" t="s">
        <v>8</v>
      </c>
      <c r="H133" s="48"/>
      <c r="I133" s="48"/>
      <c r="J133" s="48"/>
      <c r="K133" s="48"/>
      <c r="L133" s="49"/>
      <c r="M133" s="47" t="s">
        <v>9</v>
      </c>
      <c r="N133" s="48"/>
      <c r="O133" s="48"/>
      <c r="P133" s="48"/>
      <c r="Q133" s="48"/>
      <c r="R133" s="48"/>
      <c r="S133" s="48"/>
      <c r="T133" s="49"/>
      <c r="U133" s="60" t="s">
        <v>10</v>
      </c>
      <c r="V133" s="3"/>
      <c r="W133" s="3"/>
      <c r="X133" s="3"/>
      <c r="Y133" s="3"/>
      <c r="Z133" s="3"/>
      <c r="AA133" s="3"/>
      <c r="AB133" s="3"/>
      <c r="AC133" s="3"/>
    </row>
    <row r="134" spans="1:29" ht="26.25" customHeight="1" x14ac:dyDescent="0.2">
      <c r="A134" s="51"/>
      <c r="B134" s="51"/>
      <c r="C134" s="4" t="s">
        <v>11</v>
      </c>
      <c r="D134" s="4" t="s">
        <v>12</v>
      </c>
      <c r="E134" s="4" t="s">
        <v>13</v>
      </c>
      <c r="F134" s="51"/>
      <c r="G134" s="4" t="s">
        <v>14</v>
      </c>
      <c r="H134" s="4" t="s">
        <v>15</v>
      </c>
      <c r="I134" s="4" t="s">
        <v>16</v>
      </c>
      <c r="J134" s="4" t="s">
        <v>17</v>
      </c>
      <c r="K134" s="4" t="s">
        <v>18</v>
      </c>
      <c r="L134" s="4" t="s">
        <v>19</v>
      </c>
      <c r="M134" s="4" t="s">
        <v>20</v>
      </c>
      <c r="N134" s="4" t="s">
        <v>21</v>
      </c>
      <c r="O134" s="4" t="s">
        <v>22</v>
      </c>
      <c r="P134" s="4" t="s">
        <v>23</v>
      </c>
      <c r="Q134" s="4" t="s">
        <v>24</v>
      </c>
      <c r="R134" s="4" t="s">
        <v>25</v>
      </c>
      <c r="S134" s="4" t="s">
        <v>26</v>
      </c>
      <c r="T134" s="4" t="s">
        <v>27</v>
      </c>
      <c r="U134" s="51"/>
      <c r="V134" s="3"/>
      <c r="W134" s="3"/>
      <c r="X134" s="3"/>
      <c r="Y134" s="3"/>
      <c r="Z134" s="3"/>
      <c r="AA134" s="3"/>
      <c r="AB134" s="3"/>
      <c r="AC134" s="3"/>
    </row>
    <row r="135" spans="1:29" ht="14.25" customHeight="1" x14ac:dyDescent="0.2">
      <c r="A135" s="5" t="s">
        <v>28</v>
      </c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"/>
      <c r="V135" s="3"/>
      <c r="W135" s="3"/>
      <c r="X135" s="3"/>
      <c r="Y135" s="3"/>
      <c r="Z135" s="3"/>
      <c r="AA135" s="3"/>
      <c r="AB135" s="3"/>
      <c r="AC135" s="3"/>
    </row>
    <row r="136" spans="1:29" ht="12" customHeight="1" x14ac:dyDescent="0.2">
      <c r="A136" s="7" t="s">
        <v>117</v>
      </c>
      <c r="B136" s="8">
        <v>100</v>
      </c>
      <c r="C136" s="9">
        <v>8.66</v>
      </c>
      <c r="D136" s="9">
        <v>10.81</v>
      </c>
      <c r="E136" s="9">
        <v>25.68</v>
      </c>
      <c r="F136" s="9">
        <v>247.26</v>
      </c>
      <c r="G136" s="9">
        <v>0.11</v>
      </c>
      <c r="H136" s="9">
        <v>0</v>
      </c>
      <c r="I136" s="9">
        <v>0.01</v>
      </c>
      <c r="J136" s="9">
        <v>1.33</v>
      </c>
      <c r="K136" s="9">
        <v>0.06</v>
      </c>
      <c r="L136" s="9">
        <v>0.05</v>
      </c>
      <c r="M136" s="9">
        <v>19.91</v>
      </c>
      <c r="N136" s="9">
        <v>13.38</v>
      </c>
      <c r="O136" s="9">
        <v>72.7</v>
      </c>
      <c r="P136" s="9">
        <v>0.87</v>
      </c>
      <c r="Q136" s="9">
        <v>133.44</v>
      </c>
      <c r="R136" s="9">
        <v>1.68</v>
      </c>
      <c r="S136" s="9">
        <v>0.02</v>
      </c>
      <c r="T136" s="9">
        <v>0.02</v>
      </c>
      <c r="U136" s="8" t="s">
        <v>118</v>
      </c>
      <c r="V136" s="3"/>
      <c r="W136" s="3"/>
      <c r="X136" s="3"/>
      <c r="Y136" s="3"/>
      <c r="Z136" s="3"/>
      <c r="AA136" s="3"/>
      <c r="AB136" s="3"/>
      <c r="AC136" s="3"/>
    </row>
    <row r="137" spans="1:29" ht="12" customHeight="1" x14ac:dyDescent="0.2">
      <c r="A137" s="7" t="s">
        <v>119</v>
      </c>
      <c r="B137" s="8">
        <v>200</v>
      </c>
      <c r="C137" s="9">
        <v>5.18</v>
      </c>
      <c r="D137" s="9">
        <v>6.74</v>
      </c>
      <c r="E137" s="9">
        <v>27.77</v>
      </c>
      <c r="F137" s="9">
        <v>197.58</v>
      </c>
      <c r="G137" s="9">
        <v>0.05</v>
      </c>
      <c r="H137" s="9">
        <v>0.4</v>
      </c>
      <c r="I137" s="9">
        <v>0.04</v>
      </c>
      <c r="J137" s="9">
        <v>0.9</v>
      </c>
      <c r="K137" s="9">
        <v>0.1</v>
      </c>
      <c r="L137" s="9">
        <v>0.1</v>
      </c>
      <c r="M137" s="9">
        <v>90.6</v>
      </c>
      <c r="N137" s="9">
        <v>14.29</v>
      </c>
      <c r="O137" s="9">
        <v>79.98</v>
      </c>
      <c r="P137" s="9">
        <v>0.36</v>
      </c>
      <c r="Q137" s="9">
        <v>152.99</v>
      </c>
      <c r="R137" s="9">
        <v>6.97</v>
      </c>
      <c r="S137" s="9">
        <v>0.01</v>
      </c>
      <c r="T137" s="9">
        <v>0</v>
      </c>
      <c r="U137" s="8" t="s">
        <v>120</v>
      </c>
      <c r="V137" s="3"/>
      <c r="W137" s="3"/>
      <c r="X137" s="3"/>
      <c r="Y137" s="3"/>
      <c r="Z137" s="3"/>
      <c r="AA137" s="3"/>
      <c r="AB137" s="3"/>
      <c r="AC137" s="3"/>
    </row>
    <row r="138" spans="1:29" ht="12" customHeight="1" x14ac:dyDescent="0.2">
      <c r="A138" s="7" t="s">
        <v>45</v>
      </c>
      <c r="B138" s="8">
        <v>180</v>
      </c>
      <c r="C138" s="9">
        <f>0.97*180/200</f>
        <v>0.873</v>
      </c>
      <c r="D138" s="9">
        <f>0.19*180/200</f>
        <v>0.17100000000000001</v>
      </c>
      <c r="E138" s="9">
        <f>19.59*180/200</f>
        <v>17.631</v>
      </c>
      <c r="F138" s="9">
        <f>83.42*180/200</f>
        <v>75.078000000000003</v>
      </c>
      <c r="G138" s="9">
        <v>0.02</v>
      </c>
      <c r="H138" s="9">
        <v>1.6</v>
      </c>
      <c r="I138" s="9">
        <v>0</v>
      </c>
      <c r="J138" s="9">
        <v>0</v>
      </c>
      <c r="K138" s="9">
        <v>0</v>
      </c>
      <c r="L138" s="9">
        <v>0.02</v>
      </c>
      <c r="M138" s="9">
        <v>12.6</v>
      </c>
      <c r="N138" s="9">
        <v>7.2</v>
      </c>
      <c r="O138" s="9">
        <v>12.6</v>
      </c>
      <c r="P138" s="9">
        <v>2.52</v>
      </c>
      <c r="Q138" s="9">
        <v>240</v>
      </c>
      <c r="R138" s="9">
        <v>2</v>
      </c>
      <c r="S138" s="9">
        <v>0</v>
      </c>
      <c r="T138" s="9">
        <v>0</v>
      </c>
      <c r="U138" s="8" t="s">
        <v>46</v>
      </c>
      <c r="V138" s="3"/>
      <c r="W138" s="3"/>
      <c r="X138" s="3"/>
      <c r="Y138" s="3"/>
      <c r="Z138" s="3"/>
      <c r="AA138" s="3"/>
      <c r="AB138" s="3"/>
      <c r="AC138" s="3"/>
    </row>
    <row r="139" spans="1:29" ht="12" customHeight="1" x14ac:dyDescent="0.2">
      <c r="A139" s="7" t="s">
        <v>47</v>
      </c>
      <c r="B139" s="8">
        <v>20</v>
      </c>
      <c r="C139" s="9">
        <v>1.53</v>
      </c>
      <c r="D139" s="9">
        <v>0.12</v>
      </c>
      <c r="E139" s="9">
        <v>10.039999999999999</v>
      </c>
      <c r="F139" s="9">
        <v>47.36</v>
      </c>
      <c r="G139" s="9">
        <v>0.03</v>
      </c>
      <c r="H139" s="9">
        <v>0</v>
      </c>
      <c r="I139" s="9">
        <v>0</v>
      </c>
      <c r="J139" s="9">
        <v>0.39</v>
      </c>
      <c r="K139" s="9">
        <v>0</v>
      </c>
      <c r="L139" s="9">
        <v>0.01</v>
      </c>
      <c r="M139" s="9">
        <v>4.5999999999999996</v>
      </c>
      <c r="N139" s="9">
        <v>6.6</v>
      </c>
      <c r="O139" s="9">
        <v>16.8</v>
      </c>
      <c r="P139" s="9">
        <v>0.4</v>
      </c>
      <c r="Q139" s="9">
        <v>25.8</v>
      </c>
      <c r="R139" s="9">
        <v>0</v>
      </c>
      <c r="S139" s="9">
        <v>0</v>
      </c>
      <c r="T139" s="9">
        <v>0</v>
      </c>
      <c r="U139" s="8">
        <v>1</v>
      </c>
      <c r="V139" s="3"/>
      <c r="W139" s="3"/>
      <c r="X139" s="3"/>
      <c r="Y139" s="3"/>
      <c r="Z139" s="3"/>
      <c r="AA139" s="3"/>
      <c r="AB139" s="3"/>
      <c r="AC139" s="3"/>
    </row>
    <row r="140" spans="1:29" ht="12" customHeight="1" x14ac:dyDescent="0.2">
      <c r="A140" s="7" t="s">
        <v>37</v>
      </c>
      <c r="B140" s="8">
        <v>30</v>
      </c>
      <c r="C140" s="9">
        <v>1.99</v>
      </c>
      <c r="D140" s="9">
        <v>0.26</v>
      </c>
      <c r="E140" s="9">
        <v>12.72</v>
      </c>
      <c r="F140" s="9">
        <v>61.19</v>
      </c>
      <c r="G140" s="9">
        <v>0.05</v>
      </c>
      <c r="H140" s="9">
        <v>0</v>
      </c>
      <c r="I140" s="9">
        <v>0</v>
      </c>
      <c r="J140" s="9">
        <v>0.66</v>
      </c>
      <c r="K140" s="9">
        <v>0</v>
      </c>
      <c r="L140" s="9">
        <v>0.02</v>
      </c>
      <c r="M140" s="9">
        <v>5.4</v>
      </c>
      <c r="N140" s="9">
        <v>5.7</v>
      </c>
      <c r="O140" s="9">
        <v>26.1</v>
      </c>
      <c r="P140" s="9">
        <v>1.2</v>
      </c>
      <c r="Q140" s="9">
        <v>40.799999999999997</v>
      </c>
      <c r="R140" s="9">
        <v>1.68</v>
      </c>
      <c r="S140" s="9">
        <v>0</v>
      </c>
      <c r="T140" s="9">
        <v>0</v>
      </c>
      <c r="U140" s="8">
        <v>2</v>
      </c>
      <c r="V140" s="3"/>
      <c r="W140" s="3"/>
      <c r="X140" s="3"/>
      <c r="Y140" s="3"/>
      <c r="Z140" s="3"/>
      <c r="AA140" s="3"/>
      <c r="AB140" s="3"/>
      <c r="AC140" s="3"/>
    </row>
    <row r="141" spans="1:29" ht="12" customHeight="1" x14ac:dyDescent="0.2">
      <c r="A141" s="15" t="s">
        <v>35</v>
      </c>
      <c r="B141" s="8">
        <v>100</v>
      </c>
      <c r="C141" s="9">
        <v>0.4</v>
      </c>
      <c r="D141" s="9">
        <v>0.3</v>
      </c>
      <c r="E141" s="9">
        <v>10.3</v>
      </c>
      <c r="F141" s="9">
        <v>47</v>
      </c>
      <c r="G141" s="10">
        <v>0.03</v>
      </c>
      <c r="H141" s="10">
        <v>10</v>
      </c>
      <c r="I141" s="10">
        <v>0.01</v>
      </c>
      <c r="J141" s="10">
        <v>0.63</v>
      </c>
      <c r="K141" s="10">
        <v>0</v>
      </c>
      <c r="L141" s="10">
        <v>0.02</v>
      </c>
      <c r="M141" s="10">
        <v>16</v>
      </c>
      <c r="N141" s="10">
        <v>8</v>
      </c>
      <c r="O141" s="10">
        <v>11</v>
      </c>
      <c r="P141" s="10">
        <v>2.2000000000000002</v>
      </c>
      <c r="Q141" s="10">
        <v>278</v>
      </c>
      <c r="R141" s="10">
        <v>2</v>
      </c>
      <c r="S141" s="10">
        <v>0.01</v>
      </c>
      <c r="T141" s="10">
        <v>0</v>
      </c>
      <c r="U141" s="8" t="s">
        <v>36</v>
      </c>
      <c r="V141" s="3"/>
      <c r="W141" s="3"/>
      <c r="X141" s="3"/>
      <c r="Y141" s="3"/>
      <c r="Z141" s="3"/>
      <c r="AA141" s="3"/>
      <c r="AB141" s="3"/>
      <c r="AC141" s="3"/>
    </row>
    <row r="142" spans="1:29" ht="12" customHeight="1" x14ac:dyDescent="0.2">
      <c r="A142" s="11" t="s">
        <v>38</v>
      </c>
      <c r="B142" s="12">
        <f t="shared" ref="B142:T142" si="18">SUM(B136:B141)</f>
        <v>630</v>
      </c>
      <c r="C142" s="4">
        <f t="shared" si="18"/>
        <v>18.632999999999996</v>
      </c>
      <c r="D142" s="4">
        <f t="shared" si="18"/>
        <v>18.401000000000003</v>
      </c>
      <c r="E142" s="4">
        <f t="shared" si="18"/>
        <v>104.14100000000001</v>
      </c>
      <c r="F142" s="4">
        <f t="shared" si="18"/>
        <v>675.46800000000007</v>
      </c>
      <c r="G142" s="4">
        <f t="shared" si="18"/>
        <v>0.29000000000000004</v>
      </c>
      <c r="H142" s="4">
        <f t="shared" si="18"/>
        <v>12</v>
      </c>
      <c r="I142" s="4">
        <f t="shared" si="18"/>
        <v>6.0000000000000005E-2</v>
      </c>
      <c r="J142" s="4">
        <f t="shared" si="18"/>
        <v>3.91</v>
      </c>
      <c r="K142" s="4">
        <f t="shared" si="18"/>
        <v>0.16</v>
      </c>
      <c r="L142" s="4">
        <f t="shared" si="18"/>
        <v>0.22</v>
      </c>
      <c r="M142" s="4">
        <f t="shared" si="18"/>
        <v>149.10999999999999</v>
      </c>
      <c r="N142" s="4">
        <f t="shared" si="18"/>
        <v>55.170000000000009</v>
      </c>
      <c r="O142" s="4">
        <f t="shared" si="18"/>
        <v>219.18</v>
      </c>
      <c r="P142" s="4">
        <f t="shared" si="18"/>
        <v>7.5500000000000007</v>
      </c>
      <c r="Q142" s="4">
        <f t="shared" si="18"/>
        <v>871.03</v>
      </c>
      <c r="R142" s="4">
        <f t="shared" si="18"/>
        <v>14.33</v>
      </c>
      <c r="S142" s="4">
        <f t="shared" si="18"/>
        <v>0.04</v>
      </c>
      <c r="T142" s="4">
        <f t="shared" si="18"/>
        <v>0.02</v>
      </c>
      <c r="U142" s="1"/>
      <c r="V142" s="3"/>
      <c r="W142" s="3"/>
      <c r="X142" s="3"/>
      <c r="Y142" s="3"/>
      <c r="Z142" s="3"/>
      <c r="AA142" s="3"/>
      <c r="AB142" s="3"/>
      <c r="AC142" s="3"/>
    </row>
    <row r="143" spans="1:29" ht="14.25" customHeight="1" x14ac:dyDescent="0.2">
      <c r="A143" s="5" t="s">
        <v>39</v>
      </c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"/>
      <c r="V143" s="3"/>
      <c r="W143" s="3"/>
      <c r="X143" s="3"/>
      <c r="Y143" s="3"/>
      <c r="Z143" s="3"/>
      <c r="AA143" s="3"/>
      <c r="AB143" s="3"/>
      <c r="AC143" s="3"/>
    </row>
    <row r="144" spans="1:29" ht="12" customHeight="1" x14ac:dyDescent="0.2">
      <c r="A144" s="7" t="s">
        <v>121</v>
      </c>
      <c r="B144" s="8">
        <v>100</v>
      </c>
      <c r="C144" s="9">
        <v>0.98</v>
      </c>
      <c r="D144" s="9">
        <v>6.15</v>
      </c>
      <c r="E144" s="9">
        <v>3.68</v>
      </c>
      <c r="F144" s="9">
        <v>75.28</v>
      </c>
      <c r="G144" s="9">
        <v>0.05</v>
      </c>
      <c r="H144" s="9">
        <v>16.7</v>
      </c>
      <c r="I144" s="9">
        <v>0.08</v>
      </c>
      <c r="J144" s="9">
        <v>2.77</v>
      </c>
      <c r="K144" s="9">
        <v>0</v>
      </c>
      <c r="L144" s="9">
        <v>0.04</v>
      </c>
      <c r="M144" s="9">
        <v>18.489999999999998</v>
      </c>
      <c r="N144" s="9">
        <v>16.18</v>
      </c>
      <c r="O144" s="9">
        <v>34.26</v>
      </c>
      <c r="P144" s="9">
        <v>0.95</v>
      </c>
      <c r="Q144" s="9">
        <v>209.55</v>
      </c>
      <c r="R144" s="9">
        <v>2.37</v>
      </c>
      <c r="S144" s="9">
        <v>0.01</v>
      </c>
      <c r="T144" s="9">
        <v>0</v>
      </c>
      <c r="U144" s="8" t="s">
        <v>122</v>
      </c>
      <c r="V144" s="3"/>
      <c r="W144" s="3"/>
      <c r="X144" s="3"/>
      <c r="Y144" s="3"/>
      <c r="Z144" s="3"/>
      <c r="AA144" s="3"/>
      <c r="AB144" s="3"/>
      <c r="AC144" s="3"/>
    </row>
    <row r="145" spans="1:29" ht="12" customHeight="1" x14ac:dyDescent="0.2">
      <c r="A145" s="7" t="s">
        <v>123</v>
      </c>
      <c r="B145" s="8">
        <v>250</v>
      </c>
      <c r="C145" s="9">
        <v>1.94</v>
      </c>
      <c r="D145" s="9">
        <v>4.38</v>
      </c>
      <c r="E145" s="9">
        <v>9.15</v>
      </c>
      <c r="F145" s="9">
        <v>86.96</v>
      </c>
      <c r="G145" s="9">
        <v>0.05</v>
      </c>
      <c r="H145" s="9">
        <v>13.95</v>
      </c>
      <c r="I145" s="9">
        <v>0.24</v>
      </c>
      <c r="J145" s="9">
        <v>1.32</v>
      </c>
      <c r="K145" s="9">
        <v>0.04</v>
      </c>
      <c r="L145" s="9">
        <v>0.05</v>
      </c>
      <c r="M145" s="9">
        <v>52.62</v>
      </c>
      <c r="N145" s="9">
        <v>23.32</v>
      </c>
      <c r="O145" s="9">
        <v>45.22</v>
      </c>
      <c r="P145" s="9">
        <v>1.05</v>
      </c>
      <c r="Q145" s="9">
        <v>343.43</v>
      </c>
      <c r="R145" s="9">
        <v>4.03</v>
      </c>
      <c r="S145" s="9">
        <v>0.03</v>
      </c>
      <c r="T145" s="9">
        <v>0</v>
      </c>
      <c r="U145" s="8" t="s">
        <v>124</v>
      </c>
      <c r="V145" s="3"/>
      <c r="W145" s="3"/>
      <c r="X145" s="3"/>
      <c r="Y145" s="3"/>
      <c r="Z145" s="3"/>
      <c r="AA145" s="3"/>
      <c r="AB145" s="3"/>
      <c r="AC145" s="3"/>
    </row>
    <row r="146" spans="1:29" ht="12" customHeight="1" x14ac:dyDescent="0.2">
      <c r="A146" s="7" t="s">
        <v>125</v>
      </c>
      <c r="B146" s="8">
        <v>280</v>
      </c>
      <c r="C146" s="9">
        <f>23.15-0.38</f>
        <v>22.77</v>
      </c>
      <c r="D146" s="9">
        <v>21.06</v>
      </c>
      <c r="E146" s="9">
        <v>74.680000000000007</v>
      </c>
      <c r="F146" s="9">
        <v>575.33000000000004</v>
      </c>
      <c r="G146" s="9">
        <v>0.11</v>
      </c>
      <c r="H146" s="9">
        <v>2.17</v>
      </c>
      <c r="I146" s="9">
        <v>0.12</v>
      </c>
      <c r="J146" s="9">
        <v>1.1599999999999999</v>
      </c>
      <c r="K146" s="9">
        <v>0.11</v>
      </c>
      <c r="L146" s="9">
        <v>0.21</v>
      </c>
      <c r="M146" s="9">
        <v>212.55</v>
      </c>
      <c r="N146" s="9">
        <v>32.35</v>
      </c>
      <c r="O146" s="9">
        <v>233.68</v>
      </c>
      <c r="P146" s="9">
        <v>1.84</v>
      </c>
      <c r="Q146" s="9">
        <v>322.72000000000003</v>
      </c>
      <c r="R146" s="9">
        <v>11.99</v>
      </c>
      <c r="S146" s="9">
        <v>0.08</v>
      </c>
      <c r="T146" s="9">
        <v>0.02</v>
      </c>
      <c r="U146" s="8">
        <v>14</v>
      </c>
      <c r="V146" s="3"/>
      <c r="W146" s="3"/>
      <c r="X146" s="3"/>
      <c r="Y146" s="3"/>
      <c r="Z146" s="3"/>
      <c r="AA146" s="3"/>
      <c r="AB146" s="3"/>
      <c r="AC146" s="3"/>
    </row>
    <row r="147" spans="1:29" ht="12" customHeight="1" x14ac:dyDescent="0.2">
      <c r="A147" s="7" t="s">
        <v>110</v>
      </c>
      <c r="B147" s="8">
        <v>180</v>
      </c>
      <c r="C147" s="9">
        <v>0</v>
      </c>
      <c r="D147" s="9">
        <v>0</v>
      </c>
      <c r="E147" s="9">
        <v>8.7100000000000009</v>
      </c>
      <c r="F147" s="9">
        <v>34.83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7.45</v>
      </c>
      <c r="N147" s="9">
        <v>1.62</v>
      </c>
      <c r="O147" s="9">
        <v>0</v>
      </c>
      <c r="P147" s="9">
        <v>0</v>
      </c>
      <c r="Q147" s="9">
        <v>0.81</v>
      </c>
      <c r="R147" s="9">
        <v>0</v>
      </c>
      <c r="S147" s="9">
        <v>0</v>
      </c>
      <c r="T147" s="9">
        <v>0</v>
      </c>
      <c r="U147" s="8" t="s">
        <v>111</v>
      </c>
      <c r="V147" s="3"/>
      <c r="W147" s="3"/>
      <c r="X147" s="3"/>
      <c r="Y147" s="3"/>
      <c r="Z147" s="3"/>
      <c r="AA147" s="3"/>
      <c r="AB147" s="3"/>
      <c r="AC147" s="3"/>
    </row>
    <row r="148" spans="1:29" ht="12" customHeight="1" x14ac:dyDescent="0.2">
      <c r="A148" s="7" t="s">
        <v>47</v>
      </c>
      <c r="B148" s="8">
        <v>50</v>
      </c>
      <c r="C148" s="9">
        <v>3.82</v>
      </c>
      <c r="D148" s="9">
        <v>0.31</v>
      </c>
      <c r="E148" s="9">
        <v>25.09</v>
      </c>
      <c r="F148" s="9">
        <v>118.41</v>
      </c>
      <c r="G148" s="9">
        <v>0.08</v>
      </c>
      <c r="H148" s="9">
        <v>0</v>
      </c>
      <c r="I148" s="9">
        <v>0</v>
      </c>
      <c r="J148" s="9">
        <v>0.98</v>
      </c>
      <c r="K148" s="9">
        <v>0</v>
      </c>
      <c r="L148" s="9">
        <v>0.03</v>
      </c>
      <c r="M148" s="9">
        <v>11.5</v>
      </c>
      <c r="N148" s="9">
        <v>16.5</v>
      </c>
      <c r="O148" s="9">
        <v>42</v>
      </c>
      <c r="P148" s="9">
        <v>1</v>
      </c>
      <c r="Q148" s="9">
        <v>64.5</v>
      </c>
      <c r="R148" s="9">
        <v>0</v>
      </c>
      <c r="S148" s="9">
        <v>0.01</v>
      </c>
      <c r="T148" s="9">
        <v>0</v>
      </c>
      <c r="U148" s="8">
        <v>1</v>
      </c>
      <c r="V148" s="3"/>
      <c r="W148" s="3"/>
      <c r="X148" s="3"/>
      <c r="Y148" s="3"/>
      <c r="Z148" s="3"/>
      <c r="AA148" s="3"/>
      <c r="AB148" s="3"/>
      <c r="AC148" s="3"/>
    </row>
    <row r="149" spans="1:29" ht="12" customHeight="1" x14ac:dyDescent="0.2">
      <c r="A149" s="7" t="s">
        <v>37</v>
      </c>
      <c r="B149" s="8">
        <v>30</v>
      </c>
      <c r="C149" s="9">
        <v>1.99</v>
      </c>
      <c r="D149" s="9">
        <v>0.26</v>
      </c>
      <c r="E149" s="9">
        <v>12.72</v>
      </c>
      <c r="F149" s="9">
        <v>61.19</v>
      </c>
      <c r="G149" s="9">
        <v>0.05</v>
      </c>
      <c r="H149" s="9">
        <v>0</v>
      </c>
      <c r="I149" s="9">
        <v>0</v>
      </c>
      <c r="J149" s="9">
        <v>0.66</v>
      </c>
      <c r="K149" s="9">
        <v>0</v>
      </c>
      <c r="L149" s="9">
        <v>0.02</v>
      </c>
      <c r="M149" s="9">
        <v>5.4</v>
      </c>
      <c r="N149" s="9">
        <v>5.7</v>
      </c>
      <c r="O149" s="9">
        <v>26.1</v>
      </c>
      <c r="P149" s="9">
        <v>1.2</v>
      </c>
      <c r="Q149" s="9">
        <v>40.799999999999997</v>
      </c>
      <c r="R149" s="9">
        <v>1.68</v>
      </c>
      <c r="S149" s="9">
        <v>0</v>
      </c>
      <c r="T149" s="9">
        <v>0</v>
      </c>
      <c r="U149" s="8">
        <v>2</v>
      </c>
      <c r="V149" s="3"/>
      <c r="W149" s="3"/>
      <c r="X149" s="3"/>
      <c r="Y149" s="3"/>
      <c r="Z149" s="3"/>
      <c r="AA149" s="3"/>
      <c r="AB149" s="3"/>
      <c r="AC149" s="3"/>
    </row>
    <row r="150" spans="1:29" ht="21" customHeight="1" x14ac:dyDescent="0.2">
      <c r="A150" s="11" t="s">
        <v>38</v>
      </c>
      <c r="B150" s="12">
        <f t="shared" ref="B150:T150" si="19">SUM(B144:B149)</f>
        <v>890</v>
      </c>
      <c r="C150" s="4">
        <f t="shared" si="19"/>
        <v>31.499999999999996</v>
      </c>
      <c r="D150" s="4">
        <f t="shared" si="19"/>
        <v>32.159999999999997</v>
      </c>
      <c r="E150" s="4">
        <f t="shared" si="19"/>
        <v>134.03</v>
      </c>
      <c r="F150" s="4">
        <f t="shared" si="19"/>
        <v>952</v>
      </c>
      <c r="G150" s="4">
        <f t="shared" si="19"/>
        <v>0.34</v>
      </c>
      <c r="H150" s="4">
        <f t="shared" si="19"/>
        <v>32.82</v>
      </c>
      <c r="I150" s="4">
        <f t="shared" si="19"/>
        <v>0.44</v>
      </c>
      <c r="J150" s="4">
        <f t="shared" si="19"/>
        <v>6.8900000000000006</v>
      </c>
      <c r="K150" s="4">
        <f t="shared" si="19"/>
        <v>0.15</v>
      </c>
      <c r="L150" s="4">
        <f t="shared" si="19"/>
        <v>0.35</v>
      </c>
      <c r="M150" s="4">
        <f t="shared" si="19"/>
        <v>308.01</v>
      </c>
      <c r="N150" s="4">
        <f t="shared" si="19"/>
        <v>95.67</v>
      </c>
      <c r="O150" s="4">
        <f t="shared" si="19"/>
        <v>381.26</v>
      </c>
      <c r="P150" s="4">
        <f t="shared" si="19"/>
        <v>6.04</v>
      </c>
      <c r="Q150" s="4">
        <f t="shared" si="19"/>
        <v>981.81</v>
      </c>
      <c r="R150" s="4">
        <f t="shared" si="19"/>
        <v>20.07</v>
      </c>
      <c r="S150" s="4">
        <f t="shared" si="19"/>
        <v>0.13</v>
      </c>
      <c r="T150" s="4">
        <f t="shared" si="19"/>
        <v>0.02</v>
      </c>
      <c r="U150" s="1"/>
      <c r="V150" s="3"/>
      <c r="W150" s="3"/>
      <c r="X150" s="3"/>
      <c r="Y150" s="3"/>
      <c r="Z150" s="3"/>
      <c r="AA150" s="3"/>
      <c r="AB150" s="3"/>
      <c r="AC150" s="3"/>
    </row>
    <row r="151" spans="1:29" ht="21" customHeight="1" x14ac:dyDescent="0.2">
      <c r="A151" s="11" t="s">
        <v>49</v>
      </c>
      <c r="B151" s="11"/>
      <c r="C151" s="4">
        <f t="shared" ref="C151:T151" si="20">C150+C142</f>
        <v>50.132999999999996</v>
      </c>
      <c r="D151" s="4">
        <f t="shared" si="20"/>
        <v>50.561</v>
      </c>
      <c r="E151" s="4">
        <f t="shared" si="20"/>
        <v>238.17099999999999</v>
      </c>
      <c r="F151" s="4">
        <f t="shared" si="20"/>
        <v>1627.4680000000001</v>
      </c>
      <c r="G151" s="4">
        <f t="shared" si="20"/>
        <v>0.63000000000000012</v>
      </c>
      <c r="H151" s="4">
        <f t="shared" si="20"/>
        <v>44.82</v>
      </c>
      <c r="I151" s="4">
        <f t="shared" si="20"/>
        <v>0.5</v>
      </c>
      <c r="J151" s="4">
        <f t="shared" si="20"/>
        <v>10.8</v>
      </c>
      <c r="K151" s="4">
        <f t="shared" si="20"/>
        <v>0.31</v>
      </c>
      <c r="L151" s="4">
        <f t="shared" si="20"/>
        <v>0.56999999999999995</v>
      </c>
      <c r="M151" s="4">
        <f t="shared" si="20"/>
        <v>457.12</v>
      </c>
      <c r="N151" s="4">
        <f t="shared" si="20"/>
        <v>150.84</v>
      </c>
      <c r="O151" s="4">
        <f t="shared" si="20"/>
        <v>600.44000000000005</v>
      </c>
      <c r="P151" s="4">
        <f t="shared" si="20"/>
        <v>13.59</v>
      </c>
      <c r="Q151" s="4">
        <f t="shared" si="20"/>
        <v>1852.84</v>
      </c>
      <c r="R151" s="4">
        <f t="shared" si="20"/>
        <v>34.4</v>
      </c>
      <c r="S151" s="4">
        <f t="shared" si="20"/>
        <v>0.17</v>
      </c>
      <c r="T151" s="4">
        <f t="shared" si="20"/>
        <v>0.04</v>
      </c>
      <c r="U151" s="1"/>
      <c r="V151" s="3"/>
      <c r="W151" s="3"/>
      <c r="X151" s="3"/>
      <c r="Y151" s="3"/>
      <c r="Z151" s="3"/>
      <c r="AA151" s="3"/>
      <c r="AB151" s="3"/>
      <c r="AC151" s="3"/>
    </row>
    <row r="152" spans="1:29" ht="10.5" customHeight="1" x14ac:dyDescent="0.2">
      <c r="A152" s="3"/>
      <c r="B152" s="3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3.5" customHeight="1" x14ac:dyDescent="0.2">
      <c r="A153" s="13" t="s">
        <v>126</v>
      </c>
      <c r="B153" s="1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3"/>
      <c r="V153" s="3"/>
      <c r="W153" s="3"/>
      <c r="X153" s="3"/>
      <c r="Y153" s="3"/>
      <c r="Z153" s="3"/>
      <c r="AA153" s="3"/>
      <c r="AB153" s="3"/>
      <c r="AC153" s="3"/>
    </row>
    <row r="154" spans="1:29" ht="27.75" customHeight="1" x14ac:dyDescent="0.2">
      <c r="A154" s="57" t="s">
        <v>127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9"/>
      <c r="V154" s="3"/>
      <c r="W154" s="3"/>
      <c r="X154" s="3"/>
      <c r="Y154" s="3"/>
      <c r="Z154" s="3"/>
      <c r="AA154" s="3"/>
      <c r="AB154" s="3"/>
      <c r="AC154" s="3"/>
    </row>
    <row r="155" spans="1:29" ht="12.75" customHeight="1" x14ac:dyDescent="0.2">
      <c r="A155" s="60" t="s">
        <v>4</v>
      </c>
      <c r="B155" s="60" t="s">
        <v>5</v>
      </c>
      <c r="C155" s="47" t="s">
        <v>6</v>
      </c>
      <c r="D155" s="48"/>
      <c r="E155" s="49"/>
      <c r="F155" s="50" t="s">
        <v>7</v>
      </c>
      <c r="G155" s="47" t="s">
        <v>8</v>
      </c>
      <c r="H155" s="48"/>
      <c r="I155" s="48"/>
      <c r="J155" s="48"/>
      <c r="K155" s="48"/>
      <c r="L155" s="49"/>
      <c r="M155" s="47" t="s">
        <v>9</v>
      </c>
      <c r="N155" s="48"/>
      <c r="O155" s="48"/>
      <c r="P155" s="48"/>
      <c r="Q155" s="48"/>
      <c r="R155" s="48"/>
      <c r="S155" s="48"/>
      <c r="T155" s="49"/>
      <c r="U155" s="60" t="s">
        <v>10</v>
      </c>
      <c r="V155" s="3"/>
      <c r="W155" s="3"/>
      <c r="X155" s="3"/>
      <c r="Y155" s="3"/>
      <c r="Z155" s="3"/>
      <c r="AA155" s="3"/>
      <c r="AB155" s="3"/>
      <c r="AC155" s="3"/>
    </row>
    <row r="156" spans="1:29" ht="26.25" customHeight="1" x14ac:dyDescent="0.2">
      <c r="A156" s="51"/>
      <c r="B156" s="51"/>
      <c r="C156" s="4" t="s">
        <v>11</v>
      </c>
      <c r="D156" s="4" t="s">
        <v>12</v>
      </c>
      <c r="E156" s="4" t="s">
        <v>13</v>
      </c>
      <c r="F156" s="51"/>
      <c r="G156" s="4" t="s">
        <v>14</v>
      </c>
      <c r="H156" s="4" t="s">
        <v>15</v>
      </c>
      <c r="I156" s="4" t="s">
        <v>16</v>
      </c>
      <c r="J156" s="4" t="s">
        <v>17</v>
      </c>
      <c r="K156" s="4" t="s">
        <v>18</v>
      </c>
      <c r="L156" s="4" t="s">
        <v>19</v>
      </c>
      <c r="M156" s="4" t="s">
        <v>20</v>
      </c>
      <c r="N156" s="4" t="s">
        <v>21</v>
      </c>
      <c r="O156" s="4" t="s">
        <v>22</v>
      </c>
      <c r="P156" s="4" t="s">
        <v>23</v>
      </c>
      <c r="Q156" s="4" t="s">
        <v>24</v>
      </c>
      <c r="R156" s="4" t="s">
        <v>25</v>
      </c>
      <c r="S156" s="4" t="s">
        <v>26</v>
      </c>
      <c r="T156" s="4" t="s">
        <v>27</v>
      </c>
      <c r="U156" s="51"/>
      <c r="V156" s="3"/>
      <c r="W156" s="3"/>
      <c r="X156" s="3"/>
      <c r="Y156" s="3"/>
      <c r="Z156" s="3"/>
      <c r="AA156" s="3"/>
      <c r="AB156" s="3"/>
      <c r="AC156" s="3"/>
    </row>
    <row r="157" spans="1:29" ht="14.25" customHeight="1" x14ac:dyDescent="0.2">
      <c r="A157" s="5" t="s">
        <v>28</v>
      </c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"/>
      <c r="V157" s="3"/>
      <c r="W157" s="3"/>
      <c r="X157" s="3"/>
      <c r="Y157" s="3"/>
      <c r="Z157" s="3"/>
      <c r="AA157" s="3"/>
      <c r="AB157" s="3"/>
      <c r="AC157" s="3"/>
    </row>
    <row r="158" spans="1:29" ht="12" customHeight="1" x14ac:dyDescent="0.2">
      <c r="A158" s="7" t="s">
        <v>87</v>
      </c>
      <c r="B158" s="8">
        <v>100</v>
      </c>
      <c r="C158" s="9">
        <v>0.44</v>
      </c>
      <c r="D158" s="9">
        <v>0.44</v>
      </c>
      <c r="E158" s="9">
        <v>10.78</v>
      </c>
      <c r="F158" s="9">
        <v>51.7</v>
      </c>
      <c r="G158" s="10">
        <v>0.03</v>
      </c>
      <c r="H158" s="10">
        <v>10</v>
      </c>
      <c r="I158" s="10">
        <v>0.01</v>
      </c>
      <c r="J158" s="10">
        <v>0.63</v>
      </c>
      <c r="K158" s="10">
        <v>0</v>
      </c>
      <c r="L158" s="10">
        <v>0.02</v>
      </c>
      <c r="M158" s="10">
        <v>16</v>
      </c>
      <c r="N158" s="10">
        <v>8</v>
      </c>
      <c r="O158" s="10">
        <v>11</v>
      </c>
      <c r="P158" s="10">
        <v>2.2000000000000002</v>
      </c>
      <c r="Q158" s="10">
        <v>278</v>
      </c>
      <c r="R158" s="10">
        <v>2</v>
      </c>
      <c r="S158" s="10">
        <v>0.01</v>
      </c>
      <c r="T158" s="10">
        <v>0</v>
      </c>
      <c r="U158" s="8" t="s">
        <v>36</v>
      </c>
      <c r="V158" s="3"/>
      <c r="W158" s="3"/>
      <c r="X158" s="3"/>
      <c r="Y158" s="3"/>
      <c r="Z158" s="3"/>
      <c r="AA158" s="3"/>
      <c r="AB158" s="3"/>
      <c r="AC158" s="3"/>
    </row>
    <row r="159" spans="1:29" ht="12" customHeight="1" x14ac:dyDescent="0.2">
      <c r="A159" s="7" t="s">
        <v>128</v>
      </c>
      <c r="B159" s="8">
        <v>200</v>
      </c>
      <c r="C159" s="9">
        <v>12.72</v>
      </c>
      <c r="D159" s="9">
        <v>17.95</v>
      </c>
      <c r="E159" s="9">
        <v>26.25</v>
      </c>
      <c r="F159" s="9">
        <v>334.15</v>
      </c>
      <c r="G159" s="9">
        <v>0.09</v>
      </c>
      <c r="H159" s="9">
        <v>0.44</v>
      </c>
      <c r="I159" s="9">
        <v>0.13</v>
      </c>
      <c r="J159" s="9">
        <v>0.61</v>
      </c>
      <c r="K159" s="9">
        <v>0.27</v>
      </c>
      <c r="L159" s="9">
        <v>0.44</v>
      </c>
      <c r="M159" s="9">
        <v>320.20999999999998</v>
      </c>
      <c r="N159" s="9">
        <v>47.34</v>
      </c>
      <c r="O159" s="9">
        <v>381.05</v>
      </c>
      <c r="P159" s="9">
        <v>1.35</v>
      </c>
      <c r="Q159" s="9">
        <v>338.79</v>
      </c>
      <c r="R159" s="9">
        <v>4.07</v>
      </c>
      <c r="S159" s="9">
        <v>0.06</v>
      </c>
      <c r="T159" s="9">
        <v>0.04</v>
      </c>
      <c r="U159" s="8" t="s">
        <v>129</v>
      </c>
      <c r="V159" s="3"/>
      <c r="W159" s="3"/>
      <c r="X159" s="3"/>
      <c r="Y159" s="3"/>
      <c r="Z159" s="3"/>
      <c r="AA159" s="3"/>
      <c r="AB159" s="3"/>
      <c r="AC159" s="3"/>
    </row>
    <row r="160" spans="1:29" ht="12" customHeight="1" x14ac:dyDescent="0.2">
      <c r="A160" s="17" t="s">
        <v>47</v>
      </c>
      <c r="B160" s="18">
        <v>20</v>
      </c>
      <c r="C160" s="19">
        <v>1.53</v>
      </c>
      <c r="D160" s="19">
        <v>0.12</v>
      </c>
      <c r="E160" s="19">
        <v>10.039999999999999</v>
      </c>
      <c r="F160" s="19">
        <v>47.36</v>
      </c>
      <c r="G160" s="20">
        <v>0.03</v>
      </c>
      <c r="H160" s="20">
        <v>0</v>
      </c>
      <c r="I160" s="20">
        <v>0</v>
      </c>
      <c r="J160" s="20">
        <v>0.39</v>
      </c>
      <c r="K160" s="20">
        <v>0</v>
      </c>
      <c r="L160" s="20">
        <v>0.01</v>
      </c>
      <c r="M160" s="20">
        <v>4.5999999999999996</v>
      </c>
      <c r="N160" s="20">
        <v>6.6</v>
      </c>
      <c r="O160" s="20">
        <v>16.8</v>
      </c>
      <c r="P160" s="20">
        <v>0.4</v>
      </c>
      <c r="Q160" s="20">
        <v>25.8</v>
      </c>
      <c r="R160" s="20">
        <v>0</v>
      </c>
      <c r="S160" s="20">
        <v>0</v>
      </c>
      <c r="T160" s="20">
        <v>0</v>
      </c>
      <c r="U160" s="18">
        <v>1</v>
      </c>
      <c r="V160" s="3"/>
      <c r="W160" s="3"/>
      <c r="X160" s="3"/>
      <c r="Y160" s="3"/>
      <c r="Z160" s="3"/>
      <c r="AA160" s="3"/>
      <c r="AB160" s="3"/>
      <c r="AC160" s="3"/>
    </row>
    <row r="161" spans="1:29" ht="12" customHeight="1" x14ac:dyDescent="0.2">
      <c r="A161" s="17" t="s">
        <v>37</v>
      </c>
      <c r="B161" s="18">
        <v>20</v>
      </c>
      <c r="C161" s="19">
        <v>1.1200000000000001</v>
      </c>
      <c r="D161" s="19">
        <v>0.22</v>
      </c>
      <c r="E161" s="19">
        <v>9.8800000000000008</v>
      </c>
      <c r="F161" s="19">
        <v>45.98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18">
        <v>2</v>
      </c>
      <c r="V161" s="3"/>
      <c r="W161" s="3"/>
      <c r="X161" s="3"/>
      <c r="Y161" s="3"/>
      <c r="Z161" s="3"/>
      <c r="AA161" s="3"/>
      <c r="AB161" s="3"/>
      <c r="AC161" s="3"/>
    </row>
    <row r="162" spans="1:29" ht="12" customHeight="1" x14ac:dyDescent="0.2">
      <c r="A162" s="7" t="s">
        <v>130</v>
      </c>
      <c r="B162" s="8">
        <v>200</v>
      </c>
      <c r="C162" s="9">
        <v>0.19</v>
      </c>
      <c r="D162" s="9">
        <v>0</v>
      </c>
      <c r="E162" s="9">
        <v>7.19</v>
      </c>
      <c r="F162" s="9">
        <v>29.5</v>
      </c>
      <c r="G162" s="9">
        <v>0</v>
      </c>
      <c r="H162" s="9">
        <v>0.04</v>
      </c>
      <c r="I162" s="9">
        <v>0</v>
      </c>
      <c r="J162" s="9">
        <v>0</v>
      </c>
      <c r="K162" s="9">
        <v>0</v>
      </c>
      <c r="L162" s="9">
        <v>0.01</v>
      </c>
      <c r="M162" s="9">
        <v>12.85</v>
      </c>
      <c r="N162" s="9">
        <v>5.8</v>
      </c>
      <c r="O162" s="9">
        <v>7.42</v>
      </c>
      <c r="P162" s="9">
        <v>0.74</v>
      </c>
      <c r="Q162" s="9">
        <v>25.62</v>
      </c>
      <c r="R162" s="9">
        <v>0</v>
      </c>
      <c r="S162" s="9">
        <v>0</v>
      </c>
      <c r="T162" s="9">
        <v>0</v>
      </c>
      <c r="U162" s="8" t="s">
        <v>131</v>
      </c>
      <c r="V162" s="3"/>
      <c r="W162" s="3"/>
      <c r="X162" s="3"/>
      <c r="Y162" s="3"/>
      <c r="Z162" s="3"/>
      <c r="AA162" s="3"/>
      <c r="AB162" s="3"/>
      <c r="AC162" s="3"/>
    </row>
    <row r="163" spans="1:29" ht="12" customHeight="1" x14ac:dyDescent="0.2">
      <c r="A163" s="7" t="s">
        <v>132</v>
      </c>
      <c r="B163" s="8">
        <v>20</v>
      </c>
      <c r="C163" s="9">
        <v>2.7</v>
      </c>
      <c r="D163" s="9">
        <v>3.53</v>
      </c>
      <c r="E163" s="9">
        <v>26.78</v>
      </c>
      <c r="F163" s="9">
        <v>150.12</v>
      </c>
      <c r="G163" s="9">
        <v>0.03</v>
      </c>
      <c r="H163" s="9">
        <v>0</v>
      </c>
      <c r="I163" s="9">
        <v>0.01</v>
      </c>
      <c r="J163" s="9">
        <v>0</v>
      </c>
      <c r="K163" s="9">
        <v>0</v>
      </c>
      <c r="L163" s="9">
        <v>0.02</v>
      </c>
      <c r="M163" s="9">
        <v>10.44</v>
      </c>
      <c r="N163" s="9">
        <v>7.2</v>
      </c>
      <c r="O163" s="9">
        <v>32.4</v>
      </c>
      <c r="P163" s="9">
        <v>0.76</v>
      </c>
      <c r="Q163" s="9">
        <v>39.6</v>
      </c>
      <c r="R163" s="9">
        <v>0</v>
      </c>
      <c r="S163" s="9">
        <v>0</v>
      </c>
      <c r="T163" s="9">
        <v>0</v>
      </c>
      <c r="U163" s="8">
        <v>35</v>
      </c>
      <c r="V163" s="3"/>
      <c r="W163" s="3"/>
      <c r="X163" s="3"/>
      <c r="Y163" s="3"/>
      <c r="Z163" s="3"/>
      <c r="AA163" s="3"/>
      <c r="AB163" s="3"/>
      <c r="AC163" s="3"/>
    </row>
    <row r="164" spans="1:29" ht="12" customHeight="1" x14ac:dyDescent="0.2">
      <c r="A164" s="11" t="s">
        <v>38</v>
      </c>
      <c r="B164" s="12">
        <f t="shared" ref="B164:T164" si="21">SUM(B158:B163)</f>
        <v>560</v>
      </c>
      <c r="C164" s="4">
        <f t="shared" si="21"/>
        <v>18.7</v>
      </c>
      <c r="D164" s="4">
        <f t="shared" si="21"/>
        <v>22.26</v>
      </c>
      <c r="E164" s="4">
        <f t="shared" si="21"/>
        <v>90.92</v>
      </c>
      <c r="F164" s="4">
        <f t="shared" si="21"/>
        <v>658.81</v>
      </c>
      <c r="G164" s="4">
        <f t="shared" si="21"/>
        <v>0.18</v>
      </c>
      <c r="H164" s="4">
        <f t="shared" si="21"/>
        <v>10.479999999999999</v>
      </c>
      <c r="I164" s="4">
        <f t="shared" si="21"/>
        <v>0.15000000000000002</v>
      </c>
      <c r="J164" s="4">
        <f t="shared" si="21"/>
        <v>1.63</v>
      </c>
      <c r="K164" s="4">
        <f t="shared" si="21"/>
        <v>0.27</v>
      </c>
      <c r="L164" s="4">
        <f t="shared" si="21"/>
        <v>0.5</v>
      </c>
      <c r="M164" s="4">
        <f t="shared" si="21"/>
        <v>364.1</v>
      </c>
      <c r="N164" s="4">
        <f t="shared" si="21"/>
        <v>74.940000000000012</v>
      </c>
      <c r="O164" s="4">
        <f t="shared" si="21"/>
        <v>448.67</v>
      </c>
      <c r="P164" s="4">
        <f t="shared" si="21"/>
        <v>5.45</v>
      </c>
      <c r="Q164" s="4">
        <f t="shared" si="21"/>
        <v>707.81</v>
      </c>
      <c r="R164" s="4">
        <f t="shared" si="21"/>
        <v>6.07</v>
      </c>
      <c r="S164" s="4">
        <f t="shared" si="21"/>
        <v>6.9999999999999993E-2</v>
      </c>
      <c r="T164" s="4">
        <f t="shared" si="21"/>
        <v>0.04</v>
      </c>
      <c r="U164" s="1"/>
      <c r="V164" s="3"/>
      <c r="W164" s="3"/>
      <c r="X164" s="3"/>
      <c r="Y164" s="3"/>
      <c r="Z164" s="3"/>
      <c r="AA164" s="3"/>
      <c r="AB164" s="3"/>
      <c r="AC164" s="3"/>
    </row>
    <row r="165" spans="1:29" ht="14.25" customHeight="1" x14ac:dyDescent="0.2">
      <c r="A165" s="5" t="s">
        <v>39</v>
      </c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"/>
      <c r="V165" s="3"/>
      <c r="W165" s="3"/>
      <c r="X165" s="3"/>
      <c r="Y165" s="3"/>
      <c r="Z165" s="3"/>
      <c r="AA165" s="3"/>
      <c r="AB165" s="3"/>
      <c r="AC165" s="3"/>
    </row>
    <row r="166" spans="1:29" ht="12" customHeight="1" x14ac:dyDescent="0.2">
      <c r="A166" s="7" t="s">
        <v>133</v>
      </c>
      <c r="B166" s="8">
        <v>100</v>
      </c>
      <c r="C166" s="9">
        <v>1.6</v>
      </c>
      <c r="D166" s="9">
        <v>5.0999999999999996</v>
      </c>
      <c r="E166" s="9">
        <v>6.9</v>
      </c>
      <c r="F166" s="9">
        <v>80</v>
      </c>
      <c r="G166" s="9">
        <v>0.03</v>
      </c>
      <c r="H166" s="9">
        <v>28</v>
      </c>
      <c r="I166" s="9">
        <v>0.04</v>
      </c>
      <c r="J166" s="9">
        <v>4.5</v>
      </c>
      <c r="K166" s="9">
        <v>0</v>
      </c>
      <c r="L166" s="9">
        <v>0</v>
      </c>
      <c r="M166" s="9">
        <v>45</v>
      </c>
      <c r="N166" s="9">
        <v>21</v>
      </c>
      <c r="O166" s="9">
        <v>37</v>
      </c>
      <c r="P166" s="9">
        <v>1.1000000000000001</v>
      </c>
      <c r="Q166" s="9">
        <v>0</v>
      </c>
      <c r="R166" s="9">
        <v>0</v>
      </c>
      <c r="S166" s="9">
        <v>0</v>
      </c>
      <c r="T166" s="9">
        <v>0</v>
      </c>
      <c r="U166" s="8" t="s">
        <v>134</v>
      </c>
      <c r="V166" s="3"/>
      <c r="W166" s="3"/>
      <c r="X166" s="3"/>
      <c r="Y166" s="3"/>
      <c r="Z166" s="3"/>
      <c r="AA166" s="3"/>
      <c r="AB166" s="3"/>
      <c r="AC166" s="3"/>
    </row>
    <row r="167" spans="1:29" ht="12" customHeight="1" x14ac:dyDescent="0.2">
      <c r="A167" s="7" t="s">
        <v>135</v>
      </c>
      <c r="B167" s="8">
        <v>250</v>
      </c>
      <c r="C167" s="9">
        <v>2.69</v>
      </c>
      <c r="D167" s="9">
        <v>4.5599999999999996</v>
      </c>
      <c r="E167" s="9">
        <v>18.399999999999999</v>
      </c>
      <c r="F167" s="9">
        <v>128.11000000000001</v>
      </c>
      <c r="G167" s="9">
        <v>7.0000000000000007E-2</v>
      </c>
      <c r="H167" s="9">
        <v>5.05</v>
      </c>
      <c r="I167" s="9">
        <v>0.22</v>
      </c>
      <c r="J167" s="9">
        <v>1.53</v>
      </c>
      <c r="K167" s="9">
        <v>0.04</v>
      </c>
      <c r="L167" s="9">
        <v>0.05</v>
      </c>
      <c r="M167" s="9">
        <v>29.95</v>
      </c>
      <c r="N167" s="9">
        <v>20.260000000000002</v>
      </c>
      <c r="O167" s="9">
        <v>49.36</v>
      </c>
      <c r="P167" s="9">
        <v>0.96</v>
      </c>
      <c r="Q167" s="9">
        <v>359.94</v>
      </c>
      <c r="R167" s="9">
        <v>3.71</v>
      </c>
      <c r="S167" s="9">
        <v>0.02</v>
      </c>
      <c r="T167" s="9">
        <v>0</v>
      </c>
      <c r="U167" s="8" t="s">
        <v>136</v>
      </c>
      <c r="V167" s="3"/>
      <c r="W167" s="3"/>
      <c r="X167" s="3"/>
      <c r="Y167" s="3"/>
      <c r="Z167" s="3"/>
      <c r="AA167" s="3"/>
      <c r="AB167" s="3"/>
      <c r="AC167" s="3"/>
    </row>
    <row r="168" spans="1:29" ht="12" customHeight="1" x14ac:dyDescent="0.2">
      <c r="A168" s="7" t="s">
        <v>137</v>
      </c>
      <c r="B168" s="8">
        <v>180</v>
      </c>
      <c r="C168" s="9">
        <v>4.41</v>
      </c>
      <c r="D168" s="9">
        <v>6.21</v>
      </c>
      <c r="E168" s="9">
        <v>22.05</v>
      </c>
      <c r="F168" s="9">
        <v>262.11</v>
      </c>
      <c r="G168" s="9">
        <v>0.04</v>
      </c>
      <c r="H168" s="9">
        <v>0</v>
      </c>
      <c r="I168" s="9">
        <v>0.04</v>
      </c>
      <c r="J168" s="9">
        <v>1.25</v>
      </c>
      <c r="K168" s="9">
        <v>0</v>
      </c>
      <c r="L168" s="9">
        <v>0</v>
      </c>
      <c r="M168" s="9">
        <v>11.04</v>
      </c>
      <c r="N168" s="9">
        <v>31.73</v>
      </c>
      <c r="O168" s="9">
        <v>96.57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8" t="s">
        <v>60</v>
      </c>
      <c r="V168" s="3"/>
      <c r="W168" s="3"/>
      <c r="X168" s="3"/>
      <c r="Y168" s="3"/>
      <c r="Z168" s="3"/>
      <c r="AA168" s="3"/>
      <c r="AB168" s="3"/>
      <c r="AC168" s="3"/>
    </row>
    <row r="169" spans="1:29" ht="12" customHeight="1" x14ac:dyDescent="0.2">
      <c r="A169" s="7" t="s">
        <v>138</v>
      </c>
      <c r="B169" s="8">
        <v>120</v>
      </c>
      <c r="C169" s="9">
        <v>13.65</v>
      </c>
      <c r="D169" s="9">
        <v>15.19</v>
      </c>
      <c r="E169" s="9">
        <v>15.58</v>
      </c>
      <c r="F169" s="9">
        <v>159</v>
      </c>
      <c r="G169" s="9">
        <v>0.12</v>
      </c>
      <c r="H169" s="9">
        <v>1.35</v>
      </c>
      <c r="I169" s="9">
        <v>0.09</v>
      </c>
      <c r="J169" s="9">
        <v>1.1499999999999999</v>
      </c>
      <c r="K169" s="9">
        <v>0.35</v>
      </c>
      <c r="L169" s="9">
        <v>0.27</v>
      </c>
      <c r="M169" s="9">
        <v>154.46</v>
      </c>
      <c r="N169" s="9">
        <v>61.25</v>
      </c>
      <c r="O169" s="9">
        <v>328.06</v>
      </c>
      <c r="P169" s="9">
        <v>1.4</v>
      </c>
      <c r="Q169" s="9">
        <v>524.77</v>
      </c>
      <c r="R169" s="9">
        <v>133.24</v>
      </c>
      <c r="S169" s="9">
        <v>0.55000000000000004</v>
      </c>
      <c r="T169" s="9">
        <v>0.03</v>
      </c>
      <c r="U169" s="8">
        <v>30</v>
      </c>
      <c r="V169" s="3"/>
      <c r="W169" s="3"/>
      <c r="X169" s="3"/>
      <c r="Y169" s="3"/>
      <c r="Z169" s="3"/>
      <c r="AA169" s="3"/>
      <c r="AB169" s="3"/>
      <c r="AC169" s="3"/>
    </row>
    <row r="170" spans="1:29" ht="12" customHeight="1" x14ac:dyDescent="0.2">
      <c r="A170" s="7" t="s">
        <v>139</v>
      </c>
      <c r="B170" s="8">
        <v>200</v>
      </c>
      <c r="C170" s="9">
        <v>1.36</v>
      </c>
      <c r="D170" s="9">
        <v>0.39</v>
      </c>
      <c r="E170" s="9">
        <v>22.12</v>
      </c>
      <c r="F170" s="9">
        <v>98.94</v>
      </c>
      <c r="G170" s="9">
        <v>0.03</v>
      </c>
      <c r="H170" s="9">
        <v>1.6</v>
      </c>
      <c r="I170" s="9">
        <v>0</v>
      </c>
      <c r="J170" s="9">
        <v>0</v>
      </c>
      <c r="K170" s="9">
        <v>0</v>
      </c>
      <c r="L170" s="9">
        <v>0.02</v>
      </c>
      <c r="M170" s="9">
        <v>36</v>
      </c>
      <c r="N170" s="9">
        <v>16.2</v>
      </c>
      <c r="O170" s="9">
        <v>21.6</v>
      </c>
      <c r="P170" s="9">
        <v>0.72</v>
      </c>
      <c r="Q170" s="9">
        <v>300</v>
      </c>
      <c r="R170" s="9">
        <v>12</v>
      </c>
      <c r="S170" s="9">
        <v>0</v>
      </c>
      <c r="T170" s="9">
        <v>0</v>
      </c>
      <c r="U170" s="8" t="s">
        <v>46</v>
      </c>
      <c r="V170" s="3"/>
      <c r="W170" s="3"/>
      <c r="X170" s="3"/>
      <c r="Y170" s="3"/>
      <c r="Z170" s="3"/>
      <c r="AA170" s="3"/>
      <c r="AB170" s="3"/>
      <c r="AC170" s="3"/>
    </row>
    <row r="171" spans="1:29" ht="12" customHeight="1" x14ac:dyDescent="0.2">
      <c r="A171" s="7" t="s">
        <v>47</v>
      </c>
      <c r="B171" s="8">
        <v>50</v>
      </c>
      <c r="C171" s="9">
        <v>3.82</v>
      </c>
      <c r="D171" s="9">
        <v>0.31</v>
      </c>
      <c r="E171" s="9">
        <v>25.09</v>
      </c>
      <c r="F171" s="9">
        <v>118.41</v>
      </c>
      <c r="G171" s="9">
        <v>0.08</v>
      </c>
      <c r="H171" s="9">
        <v>0</v>
      </c>
      <c r="I171" s="9">
        <v>0</v>
      </c>
      <c r="J171" s="9">
        <v>0.98</v>
      </c>
      <c r="K171" s="9">
        <v>0</v>
      </c>
      <c r="L171" s="9">
        <v>0.03</v>
      </c>
      <c r="M171" s="9">
        <v>11.5</v>
      </c>
      <c r="N171" s="9">
        <v>16.5</v>
      </c>
      <c r="O171" s="9">
        <v>42</v>
      </c>
      <c r="P171" s="9">
        <v>1</v>
      </c>
      <c r="Q171" s="9">
        <v>64.5</v>
      </c>
      <c r="R171" s="9">
        <v>0</v>
      </c>
      <c r="S171" s="9">
        <v>0.01</v>
      </c>
      <c r="T171" s="9">
        <v>0</v>
      </c>
      <c r="U171" s="8">
        <v>1</v>
      </c>
      <c r="V171" s="3"/>
      <c r="W171" s="3"/>
      <c r="X171" s="3"/>
      <c r="Y171" s="3"/>
      <c r="Z171" s="3"/>
      <c r="AA171" s="3"/>
      <c r="AB171" s="3"/>
      <c r="AC171" s="3"/>
    </row>
    <row r="172" spans="1:29" ht="12" customHeight="1" x14ac:dyDescent="0.2">
      <c r="A172" s="7" t="s">
        <v>37</v>
      </c>
      <c r="B172" s="8">
        <v>40</v>
      </c>
      <c r="C172" s="9">
        <v>2.65</v>
      </c>
      <c r="D172" s="9">
        <v>0.35</v>
      </c>
      <c r="E172" s="9">
        <v>16.96</v>
      </c>
      <c r="F172" s="9">
        <v>81.58</v>
      </c>
      <c r="G172" s="9">
        <v>7.0000000000000007E-2</v>
      </c>
      <c r="H172" s="9">
        <v>0</v>
      </c>
      <c r="I172" s="9">
        <v>0</v>
      </c>
      <c r="J172" s="9">
        <v>0.88</v>
      </c>
      <c r="K172" s="9">
        <v>0</v>
      </c>
      <c r="L172" s="9">
        <v>0.03</v>
      </c>
      <c r="M172" s="9">
        <v>7.2</v>
      </c>
      <c r="N172" s="9">
        <v>7.6</v>
      </c>
      <c r="O172" s="9">
        <v>34.799999999999997</v>
      </c>
      <c r="P172" s="9">
        <v>1.6</v>
      </c>
      <c r="Q172" s="9">
        <v>54.4</v>
      </c>
      <c r="R172" s="9">
        <v>2.2400000000000002</v>
      </c>
      <c r="S172" s="9">
        <v>0</v>
      </c>
      <c r="T172" s="9">
        <v>0</v>
      </c>
      <c r="U172" s="8">
        <v>2</v>
      </c>
      <c r="V172" s="3"/>
      <c r="W172" s="3"/>
      <c r="X172" s="3"/>
      <c r="Y172" s="3"/>
      <c r="Z172" s="3"/>
      <c r="AA172" s="3"/>
      <c r="AB172" s="3"/>
      <c r="AC172" s="3"/>
    </row>
    <row r="173" spans="1:29" ht="21" customHeight="1" x14ac:dyDescent="0.2">
      <c r="A173" s="11" t="s">
        <v>38</v>
      </c>
      <c r="B173" s="12">
        <f t="shared" ref="B173:T173" si="22">SUM(B166:B172)</f>
        <v>940</v>
      </c>
      <c r="C173" s="4">
        <f t="shared" si="22"/>
        <v>30.18</v>
      </c>
      <c r="D173" s="4">
        <f t="shared" si="22"/>
        <v>32.11</v>
      </c>
      <c r="E173" s="4">
        <f t="shared" si="22"/>
        <v>127.1</v>
      </c>
      <c r="F173" s="4">
        <f t="shared" si="22"/>
        <v>928.15000000000009</v>
      </c>
      <c r="G173" s="4">
        <f t="shared" si="22"/>
        <v>0.44000000000000006</v>
      </c>
      <c r="H173" s="4">
        <f t="shared" si="22"/>
        <v>36</v>
      </c>
      <c r="I173" s="4">
        <f t="shared" si="22"/>
        <v>0.39</v>
      </c>
      <c r="J173" s="4">
        <f t="shared" si="22"/>
        <v>10.290000000000001</v>
      </c>
      <c r="K173" s="4">
        <f t="shared" si="22"/>
        <v>0.38999999999999996</v>
      </c>
      <c r="L173" s="4">
        <f t="shared" si="22"/>
        <v>0.4</v>
      </c>
      <c r="M173" s="4">
        <f t="shared" si="22"/>
        <v>295.15000000000003</v>
      </c>
      <c r="N173" s="4">
        <f t="shared" si="22"/>
        <v>174.54</v>
      </c>
      <c r="O173" s="4">
        <f t="shared" si="22"/>
        <v>609.39</v>
      </c>
      <c r="P173" s="4">
        <f t="shared" si="22"/>
        <v>6.7799999999999994</v>
      </c>
      <c r="Q173" s="4">
        <f t="shared" si="22"/>
        <v>1303.6100000000001</v>
      </c>
      <c r="R173" s="4">
        <f t="shared" si="22"/>
        <v>151.19000000000003</v>
      </c>
      <c r="S173" s="4">
        <f t="shared" si="22"/>
        <v>0.58000000000000007</v>
      </c>
      <c r="T173" s="4">
        <f t="shared" si="22"/>
        <v>0.03</v>
      </c>
      <c r="U173" s="1"/>
      <c r="V173" s="3"/>
      <c r="W173" s="3"/>
      <c r="X173" s="3"/>
      <c r="Y173" s="3"/>
      <c r="Z173" s="3"/>
      <c r="AA173" s="3"/>
      <c r="AB173" s="3"/>
      <c r="AC173" s="3"/>
    </row>
    <row r="174" spans="1:29" ht="21" customHeight="1" x14ac:dyDescent="0.2">
      <c r="A174" s="11" t="s">
        <v>49</v>
      </c>
      <c r="B174" s="11"/>
      <c r="C174" s="4">
        <f t="shared" ref="C174:T174" si="23">C173+C164</f>
        <v>48.879999999999995</v>
      </c>
      <c r="D174" s="4">
        <f t="shared" si="23"/>
        <v>54.370000000000005</v>
      </c>
      <c r="E174" s="4">
        <f t="shared" si="23"/>
        <v>218.01999999999998</v>
      </c>
      <c r="F174" s="4">
        <f t="shared" si="23"/>
        <v>1586.96</v>
      </c>
      <c r="G174" s="4">
        <f t="shared" si="23"/>
        <v>0.62000000000000011</v>
      </c>
      <c r="H174" s="4">
        <f t="shared" si="23"/>
        <v>46.48</v>
      </c>
      <c r="I174" s="4">
        <f t="shared" si="23"/>
        <v>0.54</v>
      </c>
      <c r="J174" s="4">
        <f t="shared" si="23"/>
        <v>11.920000000000002</v>
      </c>
      <c r="K174" s="4">
        <f t="shared" si="23"/>
        <v>0.65999999999999992</v>
      </c>
      <c r="L174" s="4">
        <f t="shared" si="23"/>
        <v>0.9</v>
      </c>
      <c r="M174" s="4">
        <f t="shared" si="23"/>
        <v>659.25</v>
      </c>
      <c r="N174" s="4">
        <f t="shared" si="23"/>
        <v>249.48000000000002</v>
      </c>
      <c r="O174" s="4">
        <f t="shared" si="23"/>
        <v>1058.06</v>
      </c>
      <c r="P174" s="4">
        <f t="shared" si="23"/>
        <v>12.23</v>
      </c>
      <c r="Q174" s="4">
        <f t="shared" si="23"/>
        <v>2011.42</v>
      </c>
      <c r="R174" s="4">
        <f t="shared" si="23"/>
        <v>157.26000000000002</v>
      </c>
      <c r="S174" s="4">
        <f t="shared" si="23"/>
        <v>0.65</v>
      </c>
      <c r="T174" s="4">
        <f t="shared" si="23"/>
        <v>7.0000000000000007E-2</v>
      </c>
      <c r="U174" s="1"/>
      <c r="V174" s="3"/>
      <c r="W174" s="3"/>
      <c r="X174" s="3"/>
      <c r="Y174" s="3"/>
      <c r="Z174" s="3"/>
      <c r="AA174" s="3"/>
      <c r="AB174" s="3"/>
      <c r="AC174" s="3"/>
    </row>
    <row r="175" spans="1:29" ht="13.5" customHeight="1" x14ac:dyDescent="0.2">
      <c r="A175" s="13" t="s">
        <v>140</v>
      </c>
      <c r="B175" s="1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3"/>
      <c r="V175" s="3"/>
      <c r="W175" s="3"/>
      <c r="X175" s="3"/>
      <c r="Y175" s="3"/>
      <c r="Z175" s="3"/>
      <c r="AA175" s="3"/>
      <c r="AB175" s="3"/>
      <c r="AC175" s="3"/>
    </row>
    <row r="176" spans="1:29" ht="27.75" customHeight="1" x14ac:dyDescent="0.2">
      <c r="A176" s="57" t="s">
        <v>141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9"/>
      <c r="V176" s="3"/>
      <c r="W176" s="3"/>
      <c r="X176" s="3"/>
      <c r="Y176" s="3"/>
      <c r="Z176" s="3"/>
      <c r="AA176" s="3"/>
      <c r="AB176" s="3"/>
      <c r="AC176" s="3"/>
    </row>
    <row r="177" spans="1:29" ht="12.75" customHeight="1" x14ac:dyDescent="0.2">
      <c r="A177" s="60" t="s">
        <v>4</v>
      </c>
      <c r="B177" s="60" t="s">
        <v>5</v>
      </c>
      <c r="C177" s="47" t="s">
        <v>6</v>
      </c>
      <c r="D177" s="48"/>
      <c r="E177" s="49"/>
      <c r="F177" s="50" t="s">
        <v>7</v>
      </c>
      <c r="G177" s="47" t="s">
        <v>8</v>
      </c>
      <c r="H177" s="48"/>
      <c r="I177" s="48"/>
      <c r="J177" s="48"/>
      <c r="K177" s="48"/>
      <c r="L177" s="49"/>
      <c r="M177" s="47" t="s">
        <v>9</v>
      </c>
      <c r="N177" s="48"/>
      <c r="O177" s="48"/>
      <c r="P177" s="48"/>
      <c r="Q177" s="48"/>
      <c r="R177" s="48"/>
      <c r="S177" s="48"/>
      <c r="T177" s="49"/>
      <c r="U177" s="60" t="s">
        <v>10</v>
      </c>
      <c r="V177" s="3"/>
      <c r="W177" s="3"/>
      <c r="X177" s="3"/>
      <c r="Y177" s="3"/>
      <c r="Z177" s="3"/>
      <c r="AA177" s="3"/>
      <c r="AB177" s="3"/>
      <c r="AC177" s="3"/>
    </row>
    <row r="178" spans="1:29" ht="26.25" customHeight="1" x14ac:dyDescent="0.2">
      <c r="A178" s="51"/>
      <c r="B178" s="51"/>
      <c r="C178" s="4" t="s">
        <v>11</v>
      </c>
      <c r="D178" s="4" t="s">
        <v>12</v>
      </c>
      <c r="E178" s="4" t="s">
        <v>13</v>
      </c>
      <c r="F178" s="51"/>
      <c r="G178" s="4" t="s">
        <v>14</v>
      </c>
      <c r="H178" s="4" t="s">
        <v>15</v>
      </c>
      <c r="I178" s="4" t="s">
        <v>16</v>
      </c>
      <c r="J178" s="4" t="s">
        <v>17</v>
      </c>
      <c r="K178" s="4" t="s">
        <v>18</v>
      </c>
      <c r="L178" s="4" t="s">
        <v>19</v>
      </c>
      <c r="M178" s="4" t="s">
        <v>20</v>
      </c>
      <c r="N178" s="4" t="s">
        <v>21</v>
      </c>
      <c r="O178" s="4" t="s">
        <v>22</v>
      </c>
      <c r="P178" s="4" t="s">
        <v>23</v>
      </c>
      <c r="Q178" s="4" t="s">
        <v>24</v>
      </c>
      <c r="R178" s="4" t="s">
        <v>25</v>
      </c>
      <c r="S178" s="4" t="s">
        <v>26</v>
      </c>
      <c r="T178" s="4" t="s">
        <v>27</v>
      </c>
      <c r="U178" s="51"/>
      <c r="V178" s="3"/>
      <c r="W178" s="3"/>
      <c r="X178" s="3"/>
      <c r="Y178" s="3"/>
      <c r="Z178" s="3"/>
      <c r="AA178" s="3"/>
      <c r="AB178" s="3"/>
      <c r="AC178" s="3"/>
    </row>
    <row r="179" spans="1:29" ht="14.25" customHeight="1" x14ac:dyDescent="0.2">
      <c r="A179" s="5" t="s">
        <v>28</v>
      </c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"/>
      <c r="V179" s="3"/>
      <c r="W179" s="3"/>
      <c r="X179" s="3"/>
      <c r="Y179" s="3"/>
      <c r="Z179" s="3"/>
      <c r="AA179" s="3"/>
      <c r="AB179" s="3"/>
      <c r="AC179" s="3"/>
    </row>
    <row r="180" spans="1:29" ht="12" customHeight="1" x14ac:dyDescent="0.2">
      <c r="A180" s="7" t="s">
        <v>142</v>
      </c>
      <c r="B180" s="8">
        <v>100</v>
      </c>
      <c r="C180" s="9">
        <v>1.69</v>
      </c>
      <c r="D180" s="9">
        <v>5.1100000000000003</v>
      </c>
      <c r="E180" s="9">
        <v>5.44</v>
      </c>
      <c r="F180" s="9">
        <v>75.22</v>
      </c>
      <c r="G180" s="9">
        <v>0.05</v>
      </c>
      <c r="H180" s="9">
        <v>42.2</v>
      </c>
      <c r="I180" s="9">
        <v>0.47</v>
      </c>
      <c r="J180" s="9">
        <v>2.56</v>
      </c>
      <c r="K180" s="9">
        <v>0</v>
      </c>
      <c r="L180" s="9">
        <v>0.05</v>
      </c>
      <c r="M180" s="9">
        <v>31.08</v>
      </c>
      <c r="N180" s="9">
        <v>17.11</v>
      </c>
      <c r="O180" s="9">
        <v>36.840000000000003</v>
      </c>
      <c r="P180" s="9">
        <v>0.77</v>
      </c>
      <c r="Q180" s="9">
        <v>159.4</v>
      </c>
      <c r="R180" s="9">
        <v>2.19</v>
      </c>
      <c r="S180" s="9">
        <v>0.02</v>
      </c>
      <c r="T180" s="9">
        <v>0</v>
      </c>
      <c r="U180" s="8" t="s">
        <v>143</v>
      </c>
      <c r="V180" s="3"/>
      <c r="W180" s="3"/>
      <c r="X180" s="3"/>
      <c r="Y180" s="3"/>
      <c r="Z180" s="3"/>
      <c r="AA180" s="3"/>
      <c r="AB180" s="3"/>
      <c r="AC180" s="3"/>
    </row>
    <row r="181" spans="1:29" ht="12" customHeight="1" x14ac:dyDescent="0.2">
      <c r="A181" s="7" t="s">
        <v>76</v>
      </c>
      <c r="B181" s="8">
        <v>180</v>
      </c>
      <c r="C181" s="9">
        <v>3.83</v>
      </c>
      <c r="D181" s="9">
        <v>5.87</v>
      </c>
      <c r="E181" s="9">
        <v>14.76</v>
      </c>
      <c r="F181" s="9">
        <v>177.34</v>
      </c>
      <c r="G181" s="9">
        <v>0.15</v>
      </c>
      <c r="H181" s="9">
        <v>12.48</v>
      </c>
      <c r="I181" s="9">
        <v>0.04</v>
      </c>
      <c r="J181" s="9">
        <v>0.3</v>
      </c>
      <c r="K181" s="9">
        <v>0.1</v>
      </c>
      <c r="L181" s="9">
        <v>0.13</v>
      </c>
      <c r="M181" s="9">
        <v>55.57</v>
      </c>
      <c r="N181" s="9">
        <v>36.53</v>
      </c>
      <c r="O181" s="9">
        <v>103.65</v>
      </c>
      <c r="P181" s="9">
        <v>1.48</v>
      </c>
      <c r="Q181" s="9">
        <v>918.83</v>
      </c>
      <c r="R181" s="9">
        <v>10.3</v>
      </c>
      <c r="S181" s="9">
        <v>0.04</v>
      </c>
      <c r="T181" s="9">
        <v>0</v>
      </c>
      <c r="U181" s="8" t="s">
        <v>96</v>
      </c>
      <c r="V181" s="3"/>
      <c r="W181" s="3"/>
      <c r="X181" s="3"/>
      <c r="Y181" s="3"/>
      <c r="Z181" s="3"/>
      <c r="AA181" s="3"/>
      <c r="AB181" s="3"/>
      <c r="AC181" s="3"/>
    </row>
    <row r="182" spans="1:29" ht="12" customHeight="1" x14ac:dyDescent="0.2">
      <c r="A182" s="7" t="s">
        <v>144</v>
      </c>
      <c r="B182" s="8">
        <v>100</v>
      </c>
      <c r="C182" s="9">
        <v>8.19</v>
      </c>
      <c r="D182" s="9">
        <v>10</v>
      </c>
      <c r="E182" s="9">
        <v>13.33</v>
      </c>
      <c r="F182" s="9">
        <v>134.24</v>
      </c>
      <c r="G182" s="9">
        <v>0.09</v>
      </c>
      <c r="H182" s="9">
        <v>3.41</v>
      </c>
      <c r="I182" s="9">
        <v>0.08</v>
      </c>
      <c r="J182" s="9">
        <v>2.1</v>
      </c>
      <c r="K182" s="9">
        <v>0.17</v>
      </c>
      <c r="L182" s="9">
        <v>0.15</v>
      </c>
      <c r="M182" s="9">
        <v>37.840000000000003</v>
      </c>
      <c r="N182" s="9">
        <v>29.87</v>
      </c>
      <c r="O182" s="9">
        <v>178.85</v>
      </c>
      <c r="P182" s="9">
        <v>2.4500000000000002</v>
      </c>
      <c r="Q182" s="9">
        <v>254.47</v>
      </c>
      <c r="R182" s="9">
        <v>6.54</v>
      </c>
      <c r="S182" s="9">
        <v>0.1</v>
      </c>
      <c r="T182" s="9">
        <v>0.02</v>
      </c>
      <c r="U182" s="8">
        <v>22</v>
      </c>
      <c r="V182" s="3"/>
      <c r="W182" s="3"/>
      <c r="X182" s="3"/>
      <c r="Y182" s="3"/>
      <c r="Z182" s="3"/>
      <c r="AA182" s="3"/>
      <c r="AB182" s="3"/>
      <c r="AC182" s="3"/>
    </row>
    <row r="183" spans="1:29" ht="12" customHeight="1" x14ac:dyDescent="0.2">
      <c r="A183" s="7" t="s">
        <v>145</v>
      </c>
      <c r="B183" s="8">
        <v>180</v>
      </c>
      <c r="C183" s="9">
        <f>0.58*180/200</f>
        <v>0.52199999999999991</v>
      </c>
      <c r="D183" s="9">
        <f>0.39*180/200</f>
        <v>0.35100000000000003</v>
      </c>
      <c r="E183" s="9">
        <f>31.62*180/200</f>
        <v>28.458000000000002</v>
      </c>
      <c r="F183" s="9">
        <f>135.8*180/200</f>
        <v>122.22000000000001</v>
      </c>
      <c r="G183" s="9">
        <v>0.03</v>
      </c>
      <c r="H183" s="9">
        <v>1.6</v>
      </c>
      <c r="I183" s="9">
        <v>0</v>
      </c>
      <c r="J183" s="9">
        <v>0</v>
      </c>
      <c r="K183" s="9">
        <v>0</v>
      </c>
      <c r="L183" s="9">
        <v>0.02</v>
      </c>
      <c r="M183" s="9">
        <v>36</v>
      </c>
      <c r="N183" s="9">
        <v>16.2</v>
      </c>
      <c r="O183" s="9">
        <v>21.6</v>
      </c>
      <c r="P183" s="9">
        <v>0.72</v>
      </c>
      <c r="Q183" s="9">
        <v>300</v>
      </c>
      <c r="R183" s="9">
        <v>12</v>
      </c>
      <c r="S183" s="9">
        <v>0</v>
      </c>
      <c r="T183" s="9">
        <v>0</v>
      </c>
      <c r="U183" s="8" t="s">
        <v>46</v>
      </c>
      <c r="V183" s="3"/>
      <c r="W183" s="3"/>
      <c r="X183" s="3"/>
      <c r="Y183" s="3"/>
      <c r="Z183" s="3"/>
      <c r="AA183" s="3"/>
      <c r="AB183" s="3"/>
      <c r="AC183" s="3"/>
    </row>
    <row r="184" spans="1:29" ht="12" customHeight="1" x14ac:dyDescent="0.2">
      <c r="A184" s="7" t="s">
        <v>47</v>
      </c>
      <c r="B184" s="8">
        <v>30</v>
      </c>
      <c r="C184" s="9">
        <v>2.29</v>
      </c>
      <c r="D184" s="9">
        <v>0.19</v>
      </c>
      <c r="E184" s="9">
        <v>15.05</v>
      </c>
      <c r="F184" s="9">
        <v>71.05</v>
      </c>
      <c r="G184" s="9">
        <v>0.05</v>
      </c>
      <c r="H184" s="9">
        <v>0</v>
      </c>
      <c r="I184" s="9">
        <v>0</v>
      </c>
      <c r="J184" s="9">
        <v>0.59</v>
      </c>
      <c r="K184" s="9">
        <v>0</v>
      </c>
      <c r="L184" s="9">
        <v>0.02</v>
      </c>
      <c r="M184" s="9">
        <v>6.9</v>
      </c>
      <c r="N184" s="9">
        <v>9.9</v>
      </c>
      <c r="O184" s="9">
        <v>25.2</v>
      </c>
      <c r="P184" s="9">
        <v>0.6</v>
      </c>
      <c r="Q184" s="9">
        <v>38.700000000000003</v>
      </c>
      <c r="R184" s="9">
        <v>0</v>
      </c>
      <c r="S184" s="9">
        <v>0</v>
      </c>
      <c r="T184" s="9">
        <v>0</v>
      </c>
      <c r="U184" s="8">
        <v>1</v>
      </c>
      <c r="V184" s="3"/>
      <c r="W184" s="3"/>
      <c r="X184" s="3"/>
      <c r="Y184" s="3"/>
      <c r="Z184" s="3"/>
      <c r="AA184" s="3"/>
      <c r="AB184" s="3"/>
      <c r="AC184" s="3"/>
    </row>
    <row r="185" spans="1:29" ht="12" customHeight="1" x14ac:dyDescent="0.2">
      <c r="A185" s="7" t="s">
        <v>37</v>
      </c>
      <c r="B185" s="8">
        <v>30</v>
      </c>
      <c r="C185" s="9">
        <v>1.99</v>
      </c>
      <c r="D185" s="9">
        <v>0.26</v>
      </c>
      <c r="E185" s="9">
        <v>12.72</v>
      </c>
      <c r="F185" s="9">
        <v>61.19</v>
      </c>
      <c r="G185" s="9">
        <v>0.05</v>
      </c>
      <c r="H185" s="9">
        <v>0</v>
      </c>
      <c r="I185" s="9">
        <v>0</v>
      </c>
      <c r="J185" s="9">
        <v>0.66</v>
      </c>
      <c r="K185" s="9">
        <v>0</v>
      </c>
      <c r="L185" s="9">
        <v>0.02</v>
      </c>
      <c r="M185" s="9">
        <v>5.4</v>
      </c>
      <c r="N185" s="9">
        <v>5.7</v>
      </c>
      <c r="O185" s="9">
        <v>26.1</v>
      </c>
      <c r="P185" s="9">
        <v>1.2</v>
      </c>
      <c r="Q185" s="9">
        <v>40.799999999999997</v>
      </c>
      <c r="R185" s="9">
        <v>1.68</v>
      </c>
      <c r="S185" s="9">
        <v>0</v>
      </c>
      <c r="T185" s="9">
        <v>0</v>
      </c>
      <c r="U185" s="8">
        <v>2</v>
      </c>
      <c r="V185" s="3"/>
      <c r="W185" s="3"/>
      <c r="X185" s="3"/>
      <c r="Y185" s="3"/>
      <c r="Z185" s="3"/>
      <c r="AA185" s="3"/>
      <c r="AB185" s="3"/>
      <c r="AC185" s="3"/>
    </row>
    <row r="186" spans="1:29" ht="21" customHeight="1" x14ac:dyDescent="0.2">
      <c r="A186" s="11" t="s">
        <v>38</v>
      </c>
      <c r="B186" s="12">
        <f t="shared" ref="B186:T186" si="24">SUM(B180:B185)</f>
        <v>620</v>
      </c>
      <c r="C186" s="4">
        <f t="shared" si="24"/>
        <v>18.511999999999997</v>
      </c>
      <c r="D186" s="4">
        <f t="shared" si="24"/>
        <v>21.781000000000002</v>
      </c>
      <c r="E186" s="4">
        <f t="shared" si="24"/>
        <v>89.757999999999996</v>
      </c>
      <c r="F186" s="4">
        <f t="shared" si="24"/>
        <v>641.26</v>
      </c>
      <c r="G186" s="4">
        <f t="shared" si="24"/>
        <v>0.42000000000000004</v>
      </c>
      <c r="H186" s="4">
        <f t="shared" si="24"/>
        <v>59.690000000000005</v>
      </c>
      <c r="I186" s="4">
        <f t="shared" si="24"/>
        <v>0.59</v>
      </c>
      <c r="J186" s="4">
        <f t="shared" si="24"/>
        <v>6.21</v>
      </c>
      <c r="K186" s="4">
        <f t="shared" si="24"/>
        <v>0.27</v>
      </c>
      <c r="L186" s="4">
        <f t="shared" si="24"/>
        <v>0.39</v>
      </c>
      <c r="M186" s="4">
        <f t="shared" si="24"/>
        <v>172.79000000000002</v>
      </c>
      <c r="N186" s="4">
        <f t="shared" si="24"/>
        <v>115.31000000000002</v>
      </c>
      <c r="O186" s="4">
        <f t="shared" si="24"/>
        <v>392.24000000000007</v>
      </c>
      <c r="P186" s="4">
        <f t="shared" si="24"/>
        <v>7.22</v>
      </c>
      <c r="Q186" s="4">
        <f t="shared" si="24"/>
        <v>1712.2</v>
      </c>
      <c r="R186" s="4">
        <f t="shared" si="24"/>
        <v>32.71</v>
      </c>
      <c r="S186" s="4">
        <f t="shared" si="24"/>
        <v>0.16</v>
      </c>
      <c r="T186" s="4">
        <f t="shared" si="24"/>
        <v>0.02</v>
      </c>
      <c r="U186" s="1"/>
      <c r="V186" s="3"/>
      <c r="W186" s="3"/>
      <c r="X186" s="3"/>
      <c r="Y186" s="3"/>
      <c r="Z186" s="3"/>
      <c r="AA186" s="3"/>
      <c r="AB186" s="3"/>
      <c r="AC186" s="3"/>
    </row>
    <row r="187" spans="1:29" ht="14.25" customHeight="1" x14ac:dyDescent="0.2">
      <c r="A187" s="5" t="s">
        <v>39</v>
      </c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"/>
      <c r="V187" s="3"/>
      <c r="W187" s="3"/>
      <c r="X187" s="3"/>
      <c r="Y187" s="3"/>
      <c r="Z187" s="3"/>
      <c r="AA187" s="3"/>
      <c r="AB187" s="3"/>
      <c r="AC187" s="3"/>
    </row>
    <row r="188" spans="1:29" ht="12" customHeight="1" x14ac:dyDescent="0.2">
      <c r="A188" s="7" t="s">
        <v>146</v>
      </c>
      <c r="B188" s="8">
        <v>100</v>
      </c>
      <c r="C188" s="9">
        <v>1.1000000000000001</v>
      </c>
      <c r="D188" s="9">
        <v>0.2</v>
      </c>
      <c r="E188" s="9">
        <v>3.8</v>
      </c>
      <c r="F188" s="9">
        <v>24</v>
      </c>
      <c r="G188" s="8" t="s">
        <v>95</v>
      </c>
      <c r="H188" s="9">
        <v>25</v>
      </c>
      <c r="I188" s="9">
        <v>0.17</v>
      </c>
      <c r="J188" s="9">
        <v>0.39</v>
      </c>
      <c r="K188" s="9">
        <v>0</v>
      </c>
      <c r="L188" s="9">
        <v>0.04</v>
      </c>
      <c r="M188" s="9">
        <v>14</v>
      </c>
      <c r="N188" s="9">
        <v>20</v>
      </c>
      <c r="O188" s="9">
        <v>26</v>
      </c>
      <c r="P188" s="9">
        <v>1</v>
      </c>
      <c r="Q188" s="9">
        <v>290</v>
      </c>
      <c r="R188" s="9">
        <v>2</v>
      </c>
      <c r="S188" s="9">
        <v>0</v>
      </c>
      <c r="T188" s="9">
        <v>0</v>
      </c>
      <c r="U188" s="8" t="s">
        <v>95</v>
      </c>
      <c r="V188" s="3"/>
      <c r="W188" s="3"/>
      <c r="X188" s="3"/>
      <c r="Y188" s="3"/>
      <c r="Z188" s="3"/>
      <c r="AA188" s="3"/>
      <c r="AB188" s="3"/>
      <c r="AC188" s="3"/>
    </row>
    <row r="189" spans="1:29" ht="12" customHeight="1" x14ac:dyDescent="0.2">
      <c r="A189" s="7" t="s">
        <v>147</v>
      </c>
      <c r="B189" s="8">
        <v>250</v>
      </c>
      <c r="C189" s="9">
        <v>4.6100000000000003</v>
      </c>
      <c r="D189" s="9">
        <v>4.4400000000000004</v>
      </c>
      <c r="E189" s="9">
        <v>15.8</v>
      </c>
      <c r="F189" s="9">
        <v>117.14</v>
      </c>
      <c r="G189" s="8" t="s">
        <v>148</v>
      </c>
      <c r="H189" s="9">
        <v>13.3</v>
      </c>
      <c r="I189" s="9">
        <v>0.25</v>
      </c>
      <c r="J189" s="9">
        <v>1.4</v>
      </c>
      <c r="K189" s="9">
        <v>0.04</v>
      </c>
      <c r="L189" s="9">
        <v>0.06</v>
      </c>
      <c r="M189" s="9">
        <v>60.6</v>
      </c>
      <c r="N189" s="9">
        <v>31.51</v>
      </c>
      <c r="O189" s="9">
        <v>61.41</v>
      </c>
      <c r="P189" s="9">
        <v>1.45</v>
      </c>
      <c r="Q189" s="9">
        <v>515.75</v>
      </c>
      <c r="R189" s="9">
        <v>6.6</v>
      </c>
      <c r="S189" s="9">
        <v>0.03</v>
      </c>
      <c r="T189" s="9">
        <v>0</v>
      </c>
      <c r="U189" s="8">
        <v>15</v>
      </c>
      <c r="V189" s="3"/>
      <c r="W189" s="3"/>
      <c r="X189" s="3"/>
      <c r="Y189" s="3"/>
      <c r="Z189" s="3"/>
      <c r="AA189" s="3"/>
      <c r="AB189" s="3"/>
      <c r="AC189" s="3"/>
    </row>
    <row r="190" spans="1:29" ht="12" customHeight="1" x14ac:dyDescent="0.2">
      <c r="A190" s="7" t="s">
        <v>149</v>
      </c>
      <c r="B190" s="8">
        <v>280</v>
      </c>
      <c r="C190" s="9">
        <v>13.48</v>
      </c>
      <c r="D190" s="9">
        <v>21.99</v>
      </c>
      <c r="E190" s="9">
        <v>51.12</v>
      </c>
      <c r="F190" s="9">
        <v>400.02</v>
      </c>
      <c r="G190" s="8" t="s">
        <v>150</v>
      </c>
      <c r="H190" s="9">
        <v>2.48</v>
      </c>
      <c r="I190" s="9">
        <v>0.24</v>
      </c>
      <c r="J190" s="9">
        <v>3.86</v>
      </c>
      <c r="K190" s="9">
        <v>0.04</v>
      </c>
      <c r="L190" s="9">
        <v>0.15</v>
      </c>
      <c r="M190" s="9">
        <v>25.74</v>
      </c>
      <c r="N190" s="9">
        <v>90.52</v>
      </c>
      <c r="O190" s="9">
        <v>205.47</v>
      </c>
      <c r="P190" s="9">
        <v>3.67</v>
      </c>
      <c r="Q190" s="9">
        <v>461.4</v>
      </c>
      <c r="R190" s="9">
        <v>7.4</v>
      </c>
      <c r="S190" s="9">
        <v>0.06</v>
      </c>
      <c r="T190" s="9">
        <v>0</v>
      </c>
      <c r="U190" s="8">
        <v>16</v>
      </c>
      <c r="V190" s="3"/>
      <c r="W190" s="3"/>
      <c r="X190" s="3"/>
      <c r="Y190" s="3"/>
      <c r="Z190" s="3"/>
      <c r="AA190" s="3"/>
      <c r="AB190" s="3"/>
      <c r="AC190" s="3"/>
    </row>
    <row r="191" spans="1:29" ht="12" customHeight="1" x14ac:dyDescent="0.2">
      <c r="A191" s="7" t="s">
        <v>86</v>
      </c>
      <c r="B191" s="8">
        <v>200</v>
      </c>
      <c r="C191" s="9">
        <v>5.71</v>
      </c>
      <c r="D191" s="9">
        <v>4.75</v>
      </c>
      <c r="E191" s="9">
        <v>18.260000000000002</v>
      </c>
      <c r="F191" s="9">
        <v>140.24</v>
      </c>
      <c r="G191" s="8" t="s">
        <v>151</v>
      </c>
      <c r="H191" s="9">
        <v>0.92</v>
      </c>
      <c r="I191" s="9">
        <v>0.03</v>
      </c>
      <c r="J191" s="9">
        <v>0</v>
      </c>
      <c r="K191" s="9">
        <v>0</v>
      </c>
      <c r="L191" s="9">
        <v>0.19</v>
      </c>
      <c r="M191" s="9">
        <v>186.34</v>
      </c>
      <c r="N191" s="9">
        <v>31.69</v>
      </c>
      <c r="O191" s="9">
        <v>145.69999999999999</v>
      </c>
      <c r="P191" s="9">
        <v>0.74</v>
      </c>
      <c r="Q191" s="9">
        <v>305.26</v>
      </c>
      <c r="R191" s="9">
        <v>16</v>
      </c>
      <c r="S191" s="9">
        <v>0</v>
      </c>
      <c r="T191" s="9">
        <v>0</v>
      </c>
      <c r="U191" s="8">
        <v>24</v>
      </c>
      <c r="V191" s="3"/>
      <c r="W191" s="3"/>
      <c r="X191" s="3"/>
      <c r="Y191" s="3"/>
      <c r="Z191" s="3"/>
      <c r="AA191" s="3"/>
      <c r="AB191" s="3"/>
      <c r="AC191" s="3"/>
    </row>
    <row r="192" spans="1:29" ht="12" customHeight="1" x14ac:dyDescent="0.2">
      <c r="A192" s="7" t="s">
        <v>47</v>
      </c>
      <c r="B192" s="8">
        <v>40</v>
      </c>
      <c r="C192" s="9">
        <v>3.05</v>
      </c>
      <c r="D192" s="9">
        <v>0.25</v>
      </c>
      <c r="E192" s="9">
        <v>20.07</v>
      </c>
      <c r="F192" s="9">
        <v>94.73</v>
      </c>
      <c r="G192" s="8" t="s">
        <v>152</v>
      </c>
      <c r="H192" s="9">
        <v>0</v>
      </c>
      <c r="I192" s="9">
        <v>0</v>
      </c>
      <c r="J192" s="9">
        <v>0.78</v>
      </c>
      <c r="K192" s="9">
        <v>0</v>
      </c>
      <c r="L192" s="9">
        <v>0.02</v>
      </c>
      <c r="M192" s="9">
        <v>9.1999999999999993</v>
      </c>
      <c r="N192" s="9">
        <v>13.2</v>
      </c>
      <c r="O192" s="9">
        <v>33.6</v>
      </c>
      <c r="P192" s="9">
        <v>0.8</v>
      </c>
      <c r="Q192" s="9">
        <v>51.6</v>
      </c>
      <c r="R192" s="9">
        <v>0</v>
      </c>
      <c r="S192" s="9">
        <v>0.01</v>
      </c>
      <c r="T192" s="9">
        <v>0</v>
      </c>
      <c r="U192" s="8">
        <v>1</v>
      </c>
      <c r="V192" s="3"/>
      <c r="W192" s="3"/>
      <c r="X192" s="3"/>
      <c r="Y192" s="3"/>
      <c r="Z192" s="3"/>
      <c r="AA192" s="3"/>
      <c r="AB192" s="3"/>
      <c r="AC192" s="3"/>
    </row>
    <row r="193" spans="1:29" ht="12" customHeight="1" x14ac:dyDescent="0.2">
      <c r="A193" s="7" t="s">
        <v>37</v>
      </c>
      <c r="B193" s="8">
        <v>40</v>
      </c>
      <c r="C193" s="9">
        <v>2.65</v>
      </c>
      <c r="D193" s="9">
        <v>0.35</v>
      </c>
      <c r="E193" s="9">
        <v>16.96</v>
      </c>
      <c r="F193" s="9">
        <v>81.58</v>
      </c>
      <c r="G193" s="8"/>
      <c r="H193" s="9">
        <v>0</v>
      </c>
      <c r="I193" s="9">
        <v>0</v>
      </c>
      <c r="J193" s="9">
        <v>0.88</v>
      </c>
      <c r="K193" s="9">
        <v>0</v>
      </c>
      <c r="L193" s="9">
        <v>0.03</v>
      </c>
      <c r="M193" s="9">
        <v>7.2</v>
      </c>
      <c r="N193" s="9">
        <v>7.6</v>
      </c>
      <c r="O193" s="9">
        <v>34.799999999999997</v>
      </c>
      <c r="P193" s="9">
        <v>1.6</v>
      </c>
      <c r="Q193" s="9">
        <v>54.4</v>
      </c>
      <c r="R193" s="9">
        <v>2.2400000000000002</v>
      </c>
      <c r="S193" s="9">
        <v>0</v>
      </c>
      <c r="T193" s="9">
        <v>0</v>
      </c>
      <c r="U193" s="8">
        <v>2</v>
      </c>
      <c r="V193" s="3"/>
      <c r="W193" s="3"/>
      <c r="X193" s="3"/>
      <c r="Y193" s="3"/>
      <c r="Z193" s="3"/>
      <c r="AA193" s="3"/>
      <c r="AB193" s="3"/>
      <c r="AC193" s="3"/>
    </row>
    <row r="194" spans="1:29" ht="12" customHeight="1" x14ac:dyDescent="0.2">
      <c r="A194" s="15" t="s">
        <v>35</v>
      </c>
      <c r="B194" s="8">
        <v>100</v>
      </c>
      <c r="C194" s="10">
        <v>0.9</v>
      </c>
      <c r="D194" s="10">
        <v>0.2</v>
      </c>
      <c r="E194" s="10">
        <v>8</v>
      </c>
      <c r="F194" s="10">
        <v>47</v>
      </c>
      <c r="G194" s="10">
        <v>0.04</v>
      </c>
      <c r="H194" s="10">
        <v>12</v>
      </c>
      <c r="I194" s="10">
        <v>0.01</v>
      </c>
      <c r="J194" s="10">
        <v>0.76</v>
      </c>
      <c r="K194" s="10">
        <v>0</v>
      </c>
      <c r="L194" s="10">
        <v>0.02</v>
      </c>
      <c r="M194" s="10">
        <v>19.2</v>
      </c>
      <c r="N194" s="10">
        <v>9.6</v>
      </c>
      <c r="O194" s="10">
        <v>13.2</v>
      </c>
      <c r="P194" s="10">
        <v>2.64</v>
      </c>
      <c r="Q194" s="10">
        <v>333.6</v>
      </c>
      <c r="R194" s="10">
        <v>2.4</v>
      </c>
      <c r="S194" s="10">
        <v>0.01</v>
      </c>
      <c r="T194" s="10">
        <v>0</v>
      </c>
      <c r="U194" s="8" t="s">
        <v>36</v>
      </c>
      <c r="V194" s="3"/>
      <c r="W194" s="3"/>
      <c r="X194" s="3"/>
      <c r="Y194" s="3"/>
      <c r="Z194" s="3"/>
      <c r="AA194" s="3"/>
      <c r="AB194" s="3"/>
      <c r="AC194" s="3"/>
    </row>
    <row r="195" spans="1:29" ht="21" customHeight="1" x14ac:dyDescent="0.2">
      <c r="A195" s="11" t="s">
        <v>38</v>
      </c>
      <c r="B195" s="12">
        <f t="shared" ref="B195:T195" si="25">SUM(B188:B194)</f>
        <v>1010</v>
      </c>
      <c r="C195" s="4">
        <f t="shared" si="25"/>
        <v>31.5</v>
      </c>
      <c r="D195" s="4">
        <f t="shared" si="25"/>
        <v>32.18</v>
      </c>
      <c r="E195" s="4">
        <f t="shared" si="25"/>
        <v>134.01000000000002</v>
      </c>
      <c r="F195" s="4">
        <f t="shared" si="25"/>
        <v>904.71</v>
      </c>
      <c r="G195" s="4">
        <f t="shared" si="25"/>
        <v>0.04</v>
      </c>
      <c r="H195" s="4">
        <f t="shared" si="25"/>
        <v>53.699999999999996</v>
      </c>
      <c r="I195" s="4">
        <f t="shared" si="25"/>
        <v>0.70000000000000007</v>
      </c>
      <c r="J195" s="4">
        <f t="shared" si="25"/>
        <v>8.07</v>
      </c>
      <c r="K195" s="4">
        <f t="shared" si="25"/>
        <v>0.08</v>
      </c>
      <c r="L195" s="4">
        <f t="shared" si="25"/>
        <v>0.51</v>
      </c>
      <c r="M195" s="4">
        <f t="shared" si="25"/>
        <v>322.27999999999997</v>
      </c>
      <c r="N195" s="4">
        <f t="shared" si="25"/>
        <v>204.11999999999998</v>
      </c>
      <c r="O195" s="4">
        <f t="shared" si="25"/>
        <v>520.18000000000006</v>
      </c>
      <c r="P195" s="4">
        <f t="shared" si="25"/>
        <v>11.9</v>
      </c>
      <c r="Q195" s="4">
        <f t="shared" si="25"/>
        <v>2012.0100000000002</v>
      </c>
      <c r="R195" s="4">
        <f t="shared" si="25"/>
        <v>36.64</v>
      </c>
      <c r="S195" s="4">
        <f t="shared" si="25"/>
        <v>0.10999999999999999</v>
      </c>
      <c r="T195" s="4">
        <f t="shared" si="25"/>
        <v>0</v>
      </c>
      <c r="U195" s="1"/>
      <c r="V195" s="3"/>
      <c r="W195" s="3"/>
      <c r="X195" s="3"/>
      <c r="Y195" s="3"/>
      <c r="Z195" s="3"/>
      <c r="AA195" s="3"/>
      <c r="AB195" s="3"/>
      <c r="AC195" s="3"/>
    </row>
    <row r="196" spans="1:29" ht="21" customHeight="1" x14ac:dyDescent="0.2">
      <c r="A196" s="11" t="s">
        <v>49</v>
      </c>
      <c r="B196" s="11"/>
      <c r="C196" s="4">
        <f t="shared" ref="C196:T196" si="26">C195+C186</f>
        <v>50.012</v>
      </c>
      <c r="D196" s="4">
        <f t="shared" si="26"/>
        <v>53.960999999999999</v>
      </c>
      <c r="E196" s="4">
        <f t="shared" si="26"/>
        <v>223.76800000000003</v>
      </c>
      <c r="F196" s="4">
        <f t="shared" si="26"/>
        <v>1545.97</v>
      </c>
      <c r="G196" s="4">
        <f t="shared" si="26"/>
        <v>0.46</v>
      </c>
      <c r="H196" s="4">
        <f t="shared" si="26"/>
        <v>113.39</v>
      </c>
      <c r="I196" s="4">
        <f t="shared" si="26"/>
        <v>1.29</v>
      </c>
      <c r="J196" s="4">
        <f t="shared" si="26"/>
        <v>14.280000000000001</v>
      </c>
      <c r="K196" s="4">
        <f t="shared" si="26"/>
        <v>0.35000000000000003</v>
      </c>
      <c r="L196" s="4">
        <f t="shared" si="26"/>
        <v>0.9</v>
      </c>
      <c r="M196" s="4">
        <f t="shared" si="26"/>
        <v>495.07</v>
      </c>
      <c r="N196" s="4">
        <f t="shared" si="26"/>
        <v>319.43</v>
      </c>
      <c r="O196" s="4">
        <f t="shared" si="26"/>
        <v>912.42000000000007</v>
      </c>
      <c r="P196" s="4">
        <f t="shared" si="26"/>
        <v>19.12</v>
      </c>
      <c r="Q196" s="4">
        <f t="shared" si="26"/>
        <v>3724.21</v>
      </c>
      <c r="R196" s="4">
        <f t="shared" si="26"/>
        <v>69.349999999999994</v>
      </c>
      <c r="S196" s="4">
        <f t="shared" si="26"/>
        <v>0.27</v>
      </c>
      <c r="T196" s="4">
        <f t="shared" si="26"/>
        <v>0.02</v>
      </c>
      <c r="U196" s="1"/>
      <c r="V196" s="3"/>
      <c r="W196" s="3"/>
      <c r="X196" s="3"/>
      <c r="Y196" s="3"/>
      <c r="Z196" s="3"/>
      <c r="AA196" s="3"/>
      <c r="AB196" s="3"/>
      <c r="AC196" s="3"/>
    </row>
    <row r="197" spans="1:29" ht="13.5" customHeight="1" x14ac:dyDescent="0.2">
      <c r="A197" s="13" t="s">
        <v>153</v>
      </c>
      <c r="B197" s="1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3"/>
      <c r="V197" s="3"/>
      <c r="W197" s="3"/>
      <c r="X197" s="3"/>
      <c r="Y197" s="3"/>
      <c r="Z197" s="3"/>
      <c r="AA197" s="3"/>
      <c r="AB197" s="3"/>
      <c r="AC197" s="3"/>
    </row>
    <row r="198" spans="1:29" ht="27.75" customHeight="1" x14ac:dyDescent="0.2">
      <c r="A198" s="57" t="s">
        <v>154</v>
      </c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9"/>
      <c r="V198" s="3"/>
      <c r="W198" s="3"/>
      <c r="X198" s="3"/>
      <c r="Y198" s="3"/>
      <c r="Z198" s="3"/>
      <c r="AA198" s="3"/>
      <c r="AB198" s="3"/>
      <c r="AC198" s="3"/>
    </row>
    <row r="199" spans="1:29" ht="12.75" customHeight="1" x14ac:dyDescent="0.2">
      <c r="A199" s="60" t="s">
        <v>4</v>
      </c>
      <c r="B199" s="60" t="s">
        <v>5</v>
      </c>
      <c r="C199" s="47" t="s">
        <v>6</v>
      </c>
      <c r="D199" s="48"/>
      <c r="E199" s="49"/>
      <c r="F199" s="50" t="s">
        <v>7</v>
      </c>
      <c r="G199" s="47" t="s">
        <v>8</v>
      </c>
      <c r="H199" s="48"/>
      <c r="I199" s="48"/>
      <c r="J199" s="48"/>
      <c r="K199" s="48"/>
      <c r="L199" s="49"/>
      <c r="M199" s="47" t="s">
        <v>9</v>
      </c>
      <c r="N199" s="48"/>
      <c r="O199" s="48"/>
      <c r="P199" s="48"/>
      <c r="Q199" s="48"/>
      <c r="R199" s="48"/>
      <c r="S199" s="48"/>
      <c r="T199" s="49"/>
      <c r="U199" s="60" t="s">
        <v>10</v>
      </c>
      <c r="V199" s="3"/>
      <c r="W199" s="3"/>
      <c r="X199" s="3"/>
      <c r="Y199" s="3"/>
      <c r="Z199" s="3"/>
      <c r="AA199" s="3"/>
      <c r="AB199" s="3"/>
      <c r="AC199" s="3"/>
    </row>
    <row r="200" spans="1:29" ht="26.25" customHeight="1" x14ac:dyDescent="0.2">
      <c r="A200" s="51"/>
      <c r="B200" s="51"/>
      <c r="C200" s="4" t="s">
        <v>11</v>
      </c>
      <c r="D200" s="4" t="s">
        <v>12</v>
      </c>
      <c r="E200" s="4" t="s">
        <v>13</v>
      </c>
      <c r="F200" s="51"/>
      <c r="G200" s="4" t="s">
        <v>14</v>
      </c>
      <c r="H200" s="4" t="s">
        <v>15</v>
      </c>
      <c r="I200" s="4" t="s">
        <v>16</v>
      </c>
      <c r="J200" s="4" t="s">
        <v>17</v>
      </c>
      <c r="K200" s="4" t="s">
        <v>18</v>
      </c>
      <c r="L200" s="4" t="s">
        <v>19</v>
      </c>
      <c r="M200" s="4" t="s">
        <v>20</v>
      </c>
      <c r="N200" s="4" t="s">
        <v>21</v>
      </c>
      <c r="O200" s="4" t="s">
        <v>22</v>
      </c>
      <c r="P200" s="4" t="s">
        <v>23</v>
      </c>
      <c r="Q200" s="4" t="s">
        <v>24</v>
      </c>
      <c r="R200" s="4" t="s">
        <v>25</v>
      </c>
      <c r="S200" s="4" t="s">
        <v>26</v>
      </c>
      <c r="T200" s="4" t="s">
        <v>27</v>
      </c>
      <c r="U200" s="51"/>
      <c r="V200" s="3"/>
      <c r="W200" s="3"/>
      <c r="X200" s="3"/>
      <c r="Y200" s="3"/>
      <c r="Z200" s="3"/>
      <c r="AA200" s="3"/>
      <c r="AB200" s="3"/>
      <c r="AC200" s="3"/>
    </row>
    <row r="201" spans="1:29" ht="14.25" customHeight="1" x14ac:dyDescent="0.2">
      <c r="A201" s="5" t="s">
        <v>28</v>
      </c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"/>
      <c r="V201" s="3"/>
      <c r="W201" s="3"/>
      <c r="X201" s="3"/>
      <c r="Y201" s="3"/>
      <c r="Z201" s="3"/>
      <c r="AA201" s="3"/>
      <c r="AB201" s="3"/>
      <c r="AC201" s="3"/>
    </row>
    <row r="202" spans="1:29" ht="12" customHeight="1" x14ac:dyDescent="0.2">
      <c r="A202" s="7" t="s">
        <v>94</v>
      </c>
      <c r="B202" s="8">
        <v>100</v>
      </c>
      <c r="C202" s="9">
        <f>0.48*100/60</f>
        <v>0.8</v>
      </c>
      <c r="D202" s="9">
        <f>0.06*100/60</f>
        <v>0.1</v>
      </c>
      <c r="E202" s="9">
        <f>1.51*100/60</f>
        <v>2.5166666666666666</v>
      </c>
      <c r="F202" s="9">
        <f>8.4*100/60</f>
        <v>14</v>
      </c>
      <c r="G202" s="9">
        <v>0.02</v>
      </c>
      <c r="H202" s="9">
        <v>6</v>
      </c>
      <c r="I202" s="9">
        <v>0.01</v>
      </c>
      <c r="J202" s="9">
        <v>0.06</v>
      </c>
      <c r="K202" s="9">
        <v>0</v>
      </c>
      <c r="L202" s="9">
        <v>0.02</v>
      </c>
      <c r="M202" s="9">
        <v>13.8</v>
      </c>
      <c r="N202" s="9">
        <v>8.4</v>
      </c>
      <c r="O202" s="9">
        <v>25.2</v>
      </c>
      <c r="P202" s="9">
        <v>0.6</v>
      </c>
      <c r="Q202" s="9">
        <v>84.6</v>
      </c>
      <c r="R202" s="9">
        <v>1.8</v>
      </c>
      <c r="S202" s="9">
        <v>0.01</v>
      </c>
      <c r="T202" s="9">
        <v>0</v>
      </c>
      <c r="U202" s="8" t="s">
        <v>95</v>
      </c>
      <c r="V202" s="3"/>
      <c r="W202" s="3"/>
      <c r="X202" s="3"/>
      <c r="Y202" s="3"/>
      <c r="Z202" s="3"/>
      <c r="AA202" s="3"/>
      <c r="AB202" s="3"/>
      <c r="AC202" s="3"/>
    </row>
    <row r="203" spans="1:29" ht="12" customHeight="1" x14ac:dyDescent="0.2">
      <c r="A203" s="7" t="s">
        <v>155</v>
      </c>
      <c r="B203" s="8">
        <v>200</v>
      </c>
      <c r="C203" s="9">
        <v>9.27</v>
      </c>
      <c r="D203" s="9">
        <v>14.93</v>
      </c>
      <c r="E203" s="9">
        <v>41.84</v>
      </c>
      <c r="F203" s="9">
        <v>404.65</v>
      </c>
      <c r="G203" s="9">
        <v>0.43</v>
      </c>
      <c r="H203" s="9">
        <v>1.01</v>
      </c>
      <c r="I203" s="9">
        <v>0.48</v>
      </c>
      <c r="J203" s="9">
        <v>2.48</v>
      </c>
      <c r="K203" s="9">
        <v>0</v>
      </c>
      <c r="L203" s="9">
        <v>0.14000000000000001</v>
      </c>
      <c r="M203" s="9">
        <v>35.659999999999997</v>
      </c>
      <c r="N203" s="9">
        <v>52.68</v>
      </c>
      <c r="O203" s="9">
        <v>230.94</v>
      </c>
      <c r="P203" s="9">
        <v>2.37</v>
      </c>
      <c r="Q203" s="9">
        <v>439.78</v>
      </c>
      <c r="R203" s="9">
        <v>9.7100000000000009</v>
      </c>
      <c r="S203" s="9">
        <v>0.1</v>
      </c>
      <c r="T203" s="9">
        <v>0.01</v>
      </c>
      <c r="U203" s="8" t="s">
        <v>156</v>
      </c>
      <c r="V203" s="3"/>
      <c r="W203" s="3"/>
      <c r="X203" s="3"/>
      <c r="Y203" s="3"/>
      <c r="Z203" s="3"/>
      <c r="AA203" s="3"/>
      <c r="AB203" s="3"/>
      <c r="AC203" s="3"/>
    </row>
    <row r="204" spans="1:29" ht="12" customHeight="1" x14ac:dyDescent="0.2">
      <c r="A204" s="7" t="s">
        <v>79</v>
      </c>
      <c r="B204" s="8">
        <v>180</v>
      </c>
      <c r="C204" s="9">
        <f>4.24*180/200</f>
        <v>3.8160000000000003</v>
      </c>
      <c r="D204" s="9">
        <f>4.07*180/200</f>
        <v>3.6630000000000003</v>
      </c>
      <c r="E204" s="9">
        <f>17.48*180/200</f>
        <v>15.732000000000001</v>
      </c>
      <c r="F204" s="9">
        <f>105.97*180/200</f>
        <v>95.37299999999999</v>
      </c>
      <c r="G204" s="9">
        <v>0.04</v>
      </c>
      <c r="H204" s="9">
        <v>0.78</v>
      </c>
      <c r="I204" s="9">
        <v>0.02</v>
      </c>
      <c r="J204" s="9">
        <v>0</v>
      </c>
      <c r="K204" s="9">
        <v>0</v>
      </c>
      <c r="L204" s="9">
        <v>0.16</v>
      </c>
      <c r="M204" s="9">
        <v>154.34</v>
      </c>
      <c r="N204" s="9">
        <v>17.07</v>
      </c>
      <c r="O204" s="9">
        <v>108</v>
      </c>
      <c r="P204" s="9">
        <v>0.12</v>
      </c>
      <c r="Q204" s="9">
        <v>219.3</v>
      </c>
      <c r="R204" s="9">
        <v>13.5</v>
      </c>
      <c r="S204" s="9">
        <v>0</v>
      </c>
      <c r="T204" s="9">
        <v>0</v>
      </c>
      <c r="U204" s="8">
        <v>27</v>
      </c>
      <c r="V204" s="3"/>
      <c r="W204" s="3"/>
      <c r="X204" s="3"/>
      <c r="Y204" s="3"/>
      <c r="Z204" s="3"/>
      <c r="AA204" s="3"/>
      <c r="AB204" s="3"/>
      <c r="AC204" s="3"/>
    </row>
    <row r="205" spans="1:29" ht="12" customHeight="1" x14ac:dyDescent="0.2">
      <c r="A205" s="7" t="s">
        <v>47</v>
      </c>
      <c r="B205" s="8">
        <v>40</v>
      </c>
      <c r="C205" s="9">
        <v>3.05</v>
      </c>
      <c r="D205" s="9">
        <v>0.25</v>
      </c>
      <c r="E205" s="9">
        <v>20.07</v>
      </c>
      <c r="F205" s="9">
        <v>94.73</v>
      </c>
      <c r="G205" s="9">
        <v>0.06</v>
      </c>
      <c r="H205" s="9">
        <v>0</v>
      </c>
      <c r="I205" s="9">
        <v>0</v>
      </c>
      <c r="J205" s="9">
        <v>0.78</v>
      </c>
      <c r="K205" s="9">
        <v>0</v>
      </c>
      <c r="L205" s="9">
        <v>0.02</v>
      </c>
      <c r="M205" s="9">
        <v>9.1999999999999993</v>
      </c>
      <c r="N205" s="9">
        <v>13.2</v>
      </c>
      <c r="O205" s="9">
        <v>33.6</v>
      </c>
      <c r="P205" s="9">
        <v>0.8</v>
      </c>
      <c r="Q205" s="9">
        <v>51.6</v>
      </c>
      <c r="R205" s="9">
        <v>0</v>
      </c>
      <c r="S205" s="9">
        <v>0.01</v>
      </c>
      <c r="T205" s="9">
        <v>0</v>
      </c>
      <c r="U205" s="8">
        <v>1</v>
      </c>
      <c r="V205" s="3"/>
      <c r="W205" s="3"/>
      <c r="X205" s="3"/>
      <c r="Y205" s="3"/>
      <c r="Z205" s="3"/>
      <c r="AA205" s="3"/>
      <c r="AB205" s="3"/>
      <c r="AC205" s="3"/>
    </row>
    <row r="206" spans="1:29" ht="12" customHeight="1" x14ac:dyDescent="0.2">
      <c r="A206" s="7" t="s">
        <v>37</v>
      </c>
      <c r="B206" s="8">
        <v>30</v>
      </c>
      <c r="C206" s="9">
        <v>1.99</v>
      </c>
      <c r="D206" s="9">
        <v>0.26</v>
      </c>
      <c r="E206" s="9">
        <v>12.72</v>
      </c>
      <c r="F206" s="9">
        <v>61.19</v>
      </c>
      <c r="G206" s="9">
        <v>0.05</v>
      </c>
      <c r="H206" s="9">
        <v>0</v>
      </c>
      <c r="I206" s="9">
        <v>0</v>
      </c>
      <c r="J206" s="9">
        <v>0.66</v>
      </c>
      <c r="K206" s="9">
        <v>0</v>
      </c>
      <c r="L206" s="9">
        <v>0.02</v>
      </c>
      <c r="M206" s="9">
        <v>5.4</v>
      </c>
      <c r="N206" s="9">
        <v>5.7</v>
      </c>
      <c r="O206" s="9">
        <v>26.1</v>
      </c>
      <c r="P206" s="9">
        <v>1.2</v>
      </c>
      <c r="Q206" s="9">
        <v>40.799999999999997</v>
      </c>
      <c r="R206" s="9">
        <v>1.68</v>
      </c>
      <c r="S206" s="9">
        <v>0</v>
      </c>
      <c r="T206" s="9">
        <v>0</v>
      </c>
      <c r="U206" s="8">
        <v>2</v>
      </c>
      <c r="V206" s="3"/>
      <c r="W206" s="3"/>
      <c r="X206" s="3"/>
      <c r="Y206" s="3"/>
      <c r="Z206" s="3"/>
      <c r="AA206" s="3"/>
      <c r="AB206" s="3"/>
      <c r="AC206" s="3"/>
    </row>
    <row r="207" spans="1:29" ht="21" customHeight="1" x14ac:dyDescent="0.2">
      <c r="A207" s="11" t="s">
        <v>38</v>
      </c>
      <c r="B207" s="12">
        <f t="shared" ref="B207:T207" si="27">SUM(B202:B206)</f>
        <v>550</v>
      </c>
      <c r="C207" s="4">
        <f t="shared" si="27"/>
        <v>18.925999999999998</v>
      </c>
      <c r="D207" s="4">
        <f t="shared" si="27"/>
        <v>19.202999999999999</v>
      </c>
      <c r="E207" s="4">
        <f t="shared" si="27"/>
        <v>92.878666666666675</v>
      </c>
      <c r="F207" s="4">
        <f t="shared" si="27"/>
        <v>669.94299999999998</v>
      </c>
      <c r="G207" s="4">
        <f t="shared" si="27"/>
        <v>0.60000000000000009</v>
      </c>
      <c r="H207" s="4">
        <f t="shared" si="27"/>
        <v>7.79</v>
      </c>
      <c r="I207" s="4">
        <f t="shared" si="27"/>
        <v>0.51</v>
      </c>
      <c r="J207" s="4">
        <f t="shared" si="27"/>
        <v>3.9800000000000004</v>
      </c>
      <c r="K207" s="4">
        <f t="shared" si="27"/>
        <v>0</v>
      </c>
      <c r="L207" s="4">
        <f t="shared" si="27"/>
        <v>0.36000000000000004</v>
      </c>
      <c r="M207" s="4">
        <f t="shared" si="27"/>
        <v>218.4</v>
      </c>
      <c r="N207" s="4">
        <f t="shared" si="27"/>
        <v>97.050000000000011</v>
      </c>
      <c r="O207" s="4">
        <f t="shared" si="27"/>
        <v>423.84000000000003</v>
      </c>
      <c r="P207" s="4">
        <f t="shared" si="27"/>
        <v>5.0900000000000007</v>
      </c>
      <c r="Q207" s="4">
        <f t="shared" si="27"/>
        <v>836.08</v>
      </c>
      <c r="R207" s="4">
        <f t="shared" si="27"/>
        <v>26.69</v>
      </c>
      <c r="S207" s="4">
        <f t="shared" si="27"/>
        <v>0.12</v>
      </c>
      <c r="T207" s="4">
        <f t="shared" si="27"/>
        <v>0.01</v>
      </c>
      <c r="U207" s="1"/>
      <c r="V207" s="3"/>
      <c r="W207" s="3"/>
      <c r="X207" s="3"/>
      <c r="Y207" s="3"/>
      <c r="Z207" s="3"/>
      <c r="AA207" s="3"/>
      <c r="AB207" s="3"/>
      <c r="AC207" s="3"/>
    </row>
    <row r="208" spans="1:29" ht="14.25" customHeight="1" x14ac:dyDescent="0.2">
      <c r="A208" s="5" t="s">
        <v>39</v>
      </c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"/>
      <c r="V208" s="3"/>
      <c r="W208" s="3"/>
      <c r="X208" s="3"/>
      <c r="Y208" s="3"/>
      <c r="Z208" s="3"/>
      <c r="AA208" s="3"/>
      <c r="AB208" s="3"/>
      <c r="AC208" s="3"/>
    </row>
    <row r="209" spans="1:29" ht="12" customHeight="1" x14ac:dyDescent="0.2">
      <c r="A209" s="15" t="s">
        <v>35</v>
      </c>
      <c r="B209" s="8">
        <v>100</v>
      </c>
      <c r="C209" s="9">
        <v>0.4</v>
      </c>
      <c r="D209" s="9">
        <v>0.3</v>
      </c>
      <c r="E209" s="9">
        <v>10.3</v>
      </c>
      <c r="F209" s="9">
        <v>47</v>
      </c>
      <c r="G209" s="10">
        <v>0.03</v>
      </c>
      <c r="H209" s="10">
        <v>10</v>
      </c>
      <c r="I209" s="10">
        <v>0.01</v>
      </c>
      <c r="J209" s="10">
        <v>0.63</v>
      </c>
      <c r="K209" s="10">
        <v>0</v>
      </c>
      <c r="L209" s="10">
        <v>0.02</v>
      </c>
      <c r="M209" s="10">
        <v>16</v>
      </c>
      <c r="N209" s="10">
        <v>8</v>
      </c>
      <c r="O209" s="10">
        <v>11</v>
      </c>
      <c r="P209" s="10">
        <v>2.2000000000000002</v>
      </c>
      <c r="Q209" s="10">
        <v>278</v>
      </c>
      <c r="R209" s="10">
        <v>2</v>
      </c>
      <c r="S209" s="10">
        <v>0.01</v>
      </c>
      <c r="T209" s="10">
        <v>0</v>
      </c>
      <c r="U209" s="8" t="s">
        <v>36</v>
      </c>
      <c r="V209" s="3"/>
      <c r="W209" s="3"/>
      <c r="X209" s="3"/>
      <c r="Y209" s="3"/>
      <c r="Z209" s="3"/>
      <c r="AA209" s="3"/>
      <c r="AB209" s="3"/>
      <c r="AC209" s="3"/>
    </row>
    <row r="210" spans="1:29" ht="12" customHeight="1" x14ac:dyDescent="0.2">
      <c r="A210" s="7" t="s">
        <v>157</v>
      </c>
      <c r="B210" s="8">
        <v>250</v>
      </c>
      <c r="C210" s="9">
        <v>3.85</v>
      </c>
      <c r="D210" s="9">
        <v>8.0500000000000007</v>
      </c>
      <c r="E210" s="9">
        <v>22.01</v>
      </c>
      <c r="F210" s="9">
        <v>183.14</v>
      </c>
      <c r="G210" s="9">
        <v>7.0000000000000007E-2</v>
      </c>
      <c r="H210" s="9">
        <v>4.5999999999999996</v>
      </c>
      <c r="I210" s="9">
        <v>0.25</v>
      </c>
      <c r="J210" s="9">
        <v>1.44</v>
      </c>
      <c r="K210" s="9">
        <v>0.22</v>
      </c>
      <c r="L210" s="9">
        <v>7.0000000000000007E-2</v>
      </c>
      <c r="M210" s="9">
        <v>36.26</v>
      </c>
      <c r="N210" s="9">
        <v>20.94</v>
      </c>
      <c r="O210" s="9">
        <v>62.5</v>
      </c>
      <c r="P210" s="9">
        <v>0.99</v>
      </c>
      <c r="Q210" s="9">
        <v>353.46</v>
      </c>
      <c r="R210" s="9">
        <v>4.6399999999999997</v>
      </c>
      <c r="S210" s="9">
        <v>0.02</v>
      </c>
      <c r="T210" s="9">
        <v>0.01</v>
      </c>
      <c r="U210" s="8" t="s">
        <v>158</v>
      </c>
      <c r="V210" s="3"/>
      <c r="W210" s="3"/>
      <c r="X210" s="3"/>
      <c r="Y210" s="3"/>
      <c r="Z210" s="3"/>
      <c r="AA210" s="3"/>
      <c r="AB210" s="3"/>
      <c r="AC210" s="3"/>
    </row>
    <row r="211" spans="1:29" ht="12" customHeight="1" x14ac:dyDescent="0.2">
      <c r="A211" s="7" t="s">
        <v>159</v>
      </c>
      <c r="B211" s="8">
        <v>280</v>
      </c>
      <c r="C211" s="9">
        <v>19.57</v>
      </c>
      <c r="D211" s="9">
        <v>23</v>
      </c>
      <c r="E211" s="9">
        <v>40.020000000000003</v>
      </c>
      <c r="F211" s="9">
        <v>412.11</v>
      </c>
      <c r="G211" s="9">
        <v>0.1</v>
      </c>
      <c r="H211" s="9">
        <v>0.34</v>
      </c>
      <c r="I211" s="9">
        <v>0.43</v>
      </c>
      <c r="J211" s="9">
        <v>3.21</v>
      </c>
      <c r="K211" s="9">
        <v>3.14</v>
      </c>
      <c r="L211" s="9">
        <v>0.61</v>
      </c>
      <c r="M211" s="9">
        <v>140.53</v>
      </c>
      <c r="N211" s="9">
        <v>28.3</v>
      </c>
      <c r="O211" s="9">
        <v>332.87</v>
      </c>
      <c r="P211" s="9">
        <v>3.86</v>
      </c>
      <c r="Q211" s="9">
        <v>403.53</v>
      </c>
      <c r="R211" s="9">
        <v>34.76</v>
      </c>
      <c r="S211" s="9">
        <v>0.08</v>
      </c>
      <c r="T211" s="9">
        <v>0.04</v>
      </c>
      <c r="U211" s="8" t="s">
        <v>160</v>
      </c>
      <c r="V211" s="3"/>
      <c r="W211" s="3"/>
      <c r="X211" s="3"/>
      <c r="Y211" s="3"/>
      <c r="Z211" s="3"/>
      <c r="AA211" s="3"/>
      <c r="AB211" s="3"/>
      <c r="AC211" s="3"/>
    </row>
    <row r="212" spans="1:29" ht="12" customHeight="1" x14ac:dyDescent="0.2">
      <c r="A212" s="7" t="s">
        <v>45</v>
      </c>
      <c r="B212" s="8">
        <v>200</v>
      </c>
      <c r="C212" s="9">
        <v>0.97</v>
      </c>
      <c r="D212" s="9">
        <v>0.19</v>
      </c>
      <c r="E212" s="9">
        <v>19.59</v>
      </c>
      <c r="F212" s="9">
        <v>83.42</v>
      </c>
      <c r="G212" s="9">
        <v>0.03</v>
      </c>
      <c r="H212" s="9">
        <v>1.6</v>
      </c>
      <c r="I212" s="9">
        <v>0</v>
      </c>
      <c r="J212" s="9">
        <v>0</v>
      </c>
      <c r="K212" s="9">
        <v>0</v>
      </c>
      <c r="L212" s="9">
        <v>0.02</v>
      </c>
      <c r="M212" s="9">
        <v>36</v>
      </c>
      <c r="N212" s="9">
        <v>16.2</v>
      </c>
      <c r="O212" s="9">
        <v>21.6</v>
      </c>
      <c r="P212" s="9">
        <v>0.72</v>
      </c>
      <c r="Q212" s="9">
        <v>300</v>
      </c>
      <c r="R212" s="9">
        <v>12</v>
      </c>
      <c r="S212" s="9">
        <v>0</v>
      </c>
      <c r="T212" s="9">
        <v>0</v>
      </c>
      <c r="U212" s="8" t="s">
        <v>46</v>
      </c>
      <c r="V212" s="3"/>
      <c r="W212" s="3"/>
      <c r="X212" s="3"/>
      <c r="Y212" s="3"/>
      <c r="Z212" s="3"/>
      <c r="AA212" s="3"/>
      <c r="AB212" s="3"/>
      <c r="AC212" s="3"/>
    </row>
    <row r="213" spans="1:29" ht="12" customHeight="1" x14ac:dyDescent="0.2">
      <c r="A213" s="7" t="s">
        <v>47</v>
      </c>
      <c r="B213" s="8">
        <v>50</v>
      </c>
      <c r="C213" s="9">
        <v>3.82</v>
      </c>
      <c r="D213" s="9">
        <v>0.31</v>
      </c>
      <c r="E213" s="9">
        <v>25.09</v>
      </c>
      <c r="F213" s="9">
        <v>118.41</v>
      </c>
      <c r="G213" s="9">
        <v>0.08</v>
      </c>
      <c r="H213" s="9">
        <v>0</v>
      </c>
      <c r="I213" s="9">
        <v>0</v>
      </c>
      <c r="J213" s="9">
        <v>0.98</v>
      </c>
      <c r="K213" s="9">
        <v>0</v>
      </c>
      <c r="L213" s="9">
        <v>0.03</v>
      </c>
      <c r="M213" s="9">
        <v>11.5</v>
      </c>
      <c r="N213" s="9">
        <v>16.5</v>
      </c>
      <c r="O213" s="9">
        <v>42</v>
      </c>
      <c r="P213" s="9">
        <v>1</v>
      </c>
      <c r="Q213" s="9">
        <v>64.5</v>
      </c>
      <c r="R213" s="9">
        <v>0</v>
      </c>
      <c r="S213" s="9">
        <v>0.01</v>
      </c>
      <c r="T213" s="9">
        <v>0</v>
      </c>
      <c r="U213" s="8">
        <v>1</v>
      </c>
      <c r="V213" s="3"/>
      <c r="W213" s="3"/>
      <c r="X213" s="3"/>
      <c r="Y213" s="3"/>
      <c r="Z213" s="3"/>
      <c r="AA213" s="3"/>
      <c r="AB213" s="3"/>
      <c r="AC213" s="3"/>
    </row>
    <row r="214" spans="1:29" ht="12" customHeight="1" x14ac:dyDescent="0.2">
      <c r="A214" s="7" t="s">
        <v>37</v>
      </c>
      <c r="B214" s="8">
        <v>40</v>
      </c>
      <c r="C214" s="9">
        <v>2.65</v>
      </c>
      <c r="D214" s="9">
        <v>0.35</v>
      </c>
      <c r="E214" s="9">
        <v>16.96</v>
      </c>
      <c r="F214" s="9">
        <v>81.58</v>
      </c>
      <c r="G214" s="9">
        <v>7.0000000000000007E-2</v>
      </c>
      <c r="H214" s="9">
        <v>0</v>
      </c>
      <c r="I214" s="9">
        <v>0</v>
      </c>
      <c r="J214" s="9">
        <v>0.88</v>
      </c>
      <c r="K214" s="9">
        <v>0</v>
      </c>
      <c r="L214" s="9">
        <v>0.03</v>
      </c>
      <c r="M214" s="9">
        <v>7.2</v>
      </c>
      <c r="N214" s="9">
        <v>7.6</v>
      </c>
      <c r="O214" s="9">
        <v>34.799999999999997</v>
      </c>
      <c r="P214" s="9">
        <v>1.6</v>
      </c>
      <c r="Q214" s="9">
        <v>54.4</v>
      </c>
      <c r="R214" s="9">
        <v>2.2400000000000002</v>
      </c>
      <c r="S214" s="9">
        <v>0</v>
      </c>
      <c r="T214" s="9">
        <v>0</v>
      </c>
      <c r="U214" s="8">
        <v>2</v>
      </c>
      <c r="V214" s="3"/>
      <c r="W214" s="3"/>
      <c r="X214" s="3"/>
      <c r="Y214" s="3"/>
      <c r="Z214" s="3"/>
      <c r="AA214" s="3"/>
      <c r="AB214" s="3"/>
      <c r="AC214" s="3"/>
    </row>
    <row r="215" spans="1:29" ht="21" customHeight="1" x14ac:dyDescent="0.2">
      <c r="A215" s="11" t="s">
        <v>38</v>
      </c>
      <c r="B215" s="12">
        <f t="shared" ref="B215:T215" si="28">SUM(B209:B214)</f>
        <v>920</v>
      </c>
      <c r="C215" s="4">
        <f t="shared" si="28"/>
        <v>31.259999999999998</v>
      </c>
      <c r="D215" s="4">
        <f t="shared" si="28"/>
        <v>32.200000000000003</v>
      </c>
      <c r="E215" s="4">
        <f t="shared" si="28"/>
        <v>133.97000000000003</v>
      </c>
      <c r="F215" s="4">
        <f t="shared" si="28"/>
        <v>925.66</v>
      </c>
      <c r="G215" s="4">
        <f t="shared" si="28"/>
        <v>0.38</v>
      </c>
      <c r="H215" s="4">
        <f t="shared" si="28"/>
        <v>16.54</v>
      </c>
      <c r="I215" s="4">
        <f t="shared" si="28"/>
        <v>0.69</v>
      </c>
      <c r="J215" s="4">
        <f t="shared" si="28"/>
        <v>7.14</v>
      </c>
      <c r="K215" s="4">
        <f t="shared" si="28"/>
        <v>3.3600000000000003</v>
      </c>
      <c r="L215" s="4">
        <f t="shared" si="28"/>
        <v>0.78</v>
      </c>
      <c r="M215" s="4">
        <f t="shared" si="28"/>
        <v>247.48999999999998</v>
      </c>
      <c r="N215" s="4">
        <f t="shared" si="28"/>
        <v>97.539999999999992</v>
      </c>
      <c r="O215" s="4">
        <f t="shared" si="28"/>
        <v>504.77000000000004</v>
      </c>
      <c r="P215" s="4">
        <f t="shared" si="28"/>
        <v>10.37</v>
      </c>
      <c r="Q215" s="4">
        <f t="shared" si="28"/>
        <v>1453.89</v>
      </c>
      <c r="R215" s="4">
        <f t="shared" si="28"/>
        <v>55.64</v>
      </c>
      <c r="S215" s="4">
        <f t="shared" si="28"/>
        <v>0.12</v>
      </c>
      <c r="T215" s="4">
        <f t="shared" si="28"/>
        <v>0.05</v>
      </c>
      <c r="U215" s="1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 x14ac:dyDescent="0.2">
      <c r="A216" s="11" t="s">
        <v>49</v>
      </c>
      <c r="B216" s="11"/>
      <c r="C216" s="4">
        <f t="shared" ref="C216:T216" si="29">C215+C207</f>
        <v>50.185999999999993</v>
      </c>
      <c r="D216" s="4">
        <f t="shared" si="29"/>
        <v>51.403000000000006</v>
      </c>
      <c r="E216" s="4">
        <f t="shared" si="29"/>
        <v>226.8486666666667</v>
      </c>
      <c r="F216" s="4">
        <f t="shared" si="29"/>
        <v>1595.6030000000001</v>
      </c>
      <c r="G216" s="4">
        <f t="shared" si="29"/>
        <v>0.98000000000000009</v>
      </c>
      <c r="H216" s="4">
        <f t="shared" si="29"/>
        <v>24.33</v>
      </c>
      <c r="I216" s="4">
        <f t="shared" si="29"/>
        <v>1.2</v>
      </c>
      <c r="J216" s="4">
        <f t="shared" si="29"/>
        <v>11.120000000000001</v>
      </c>
      <c r="K216" s="4">
        <f t="shared" si="29"/>
        <v>3.3600000000000003</v>
      </c>
      <c r="L216" s="4">
        <f t="shared" si="29"/>
        <v>1.1400000000000001</v>
      </c>
      <c r="M216" s="4">
        <f t="shared" si="29"/>
        <v>465.89</v>
      </c>
      <c r="N216" s="4">
        <f t="shared" si="29"/>
        <v>194.59</v>
      </c>
      <c r="O216" s="4">
        <f t="shared" si="29"/>
        <v>928.61000000000013</v>
      </c>
      <c r="P216" s="4">
        <f t="shared" si="29"/>
        <v>15.46</v>
      </c>
      <c r="Q216" s="4">
        <f t="shared" si="29"/>
        <v>2289.9700000000003</v>
      </c>
      <c r="R216" s="4">
        <f t="shared" si="29"/>
        <v>82.33</v>
      </c>
      <c r="S216" s="4">
        <f t="shared" si="29"/>
        <v>0.24</v>
      </c>
      <c r="T216" s="4">
        <f t="shared" si="29"/>
        <v>6.0000000000000005E-2</v>
      </c>
      <c r="U216" s="1"/>
      <c r="V216" s="3"/>
      <c r="W216" s="3"/>
      <c r="X216" s="3"/>
      <c r="Y216" s="3"/>
      <c r="Z216" s="3"/>
      <c r="AA216" s="3"/>
      <c r="AB216" s="3"/>
      <c r="AC216" s="3"/>
    </row>
    <row r="217" spans="1:29" ht="12.75" customHeight="1" x14ac:dyDescent="0.2">
      <c r="A217" s="3"/>
      <c r="B217" s="3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3.5" customHeight="1" x14ac:dyDescent="0.2">
      <c r="A218" s="13" t="s">
        <v>161</v>
      </c>
      <c r="B218" s="13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3"/>
      <c r="V218" s="3"/>
      <c r="W218" s="3"/>
      <c r="X218" s="3"/>
      <c r="Y218" s="3"/>
      <c r="Z218" s="3"/>
      <c r="AA218" s="3"/>
      <c r="AB218" s="3"/>
      <c r="AC218" s="3"/>
    </row>
    <row r="219" spans="1:29" ht="27.75" customHeight="1" x14ac:dyDescent="0.2">
      <c r="A219" s="57" t="s">
        <v>162</v>
      </c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9"/>
      <c r="V219" s="3"/>
      <c r="W219" s="3"/>
      <c r="X219" s="3"/>
      <c r="Y219" s="3"/>
      <c r="Z219" s="3"/>
      <c r="AA219" s="3"/>
      <c r="AB219" s="3"/>
      <c r="AC219" s="3"/>
    </row>
    <row r="220" spans="1:29" ht="12.75" customHeight="1" x14ac:dyDescent="0.2">
      <c r="A220" s="60" t="s">
        <v>4</v>
      </c>
      <c r="B220" s="60" t="s">
        <v>5</v>
      </c>
      <c r="C220" s="47" t="s">
        <v>6</v>
      </c>
      <c r="D220" s="48"/>
      <c r="E220" s="49"/>
      <c r="F220" s="50" t="s">
        <v>7</v>
      </c>
      <c r="G220" s="47" t="s">
        <v>8</v>
      </c>
      <c r="H220" s="48"/>
      <c r="I220" s="48"/>
      <c r="J220" s="48"/>
      <c r="K220" s="48"/>
      <c r="L220" s="49"/>
      <c r="M220" s="47" t="s">
        <v>9</v>
      </c>
      <c r="N220" s="48"/>
      <c r="O220" s="48"/>
      <c r="P220" s="48"/>
      <c r="Q220" s="48"/>
      <c r="R220" s="48"/>
      <c r="S220" s="48"/>
      <c r="T220" s="49"/>
      <c r="U220" s="60" t="s">
        <v>10</v>
      </c>
      <c r="V220" s="3"/>
      <c r="W220" s="3"/>
      <c r="X220" s="3"/>
      <c r="Y220" s="3"/>
      <c r="Z220" s="3"/>
      <c r="AA220" s="3"/>
      <c r="AB220" s="3"/>
      <c r="AC220" s="3"/>
    </row>
    <row r="221" spans="1:29" ht="26.25" customHeight="1" x14ac:dyDescent="0.2">
      <c r="A221" s="51"/>
      <c r="B221" s="51"/>
      <c r="C221" s="4" t="s">
        <v>11</v>
      </c>
      <c r="D221" s="4" t="s">
        <v>12</v>
      </c>
      <c r="E221" s="4" t="s">
        <v>13</v>
      </c>
      <c r="F221" s="51"/>
      <c r="G221" s="4" t="s">
        <v>14</v>
      </c>
      <c r="H221" s="4" t="s">
        <v>15</v>
      </c>
      <c r="I221" s="4" t="s">
        <v>16</v>
      </c>
      <c r="J221" s="4" t="s">
        <v>17</v>
      </c>
      <c r="K221" s="4" t="s">
        <v>18</v>
      </c>
      <c r="L221" s="4" t="s">
        <v>19</v>
      </c>
      <c r="M221" s="4" t="s">
        <v>20</v>
      </c>
      <c r="N221" s="4" t="s">
        <v>21</v>
      </c>
      <c r="O221" s="4" t="s">
        <v>22</v>
      </c>
      <c r="P221" s="4" t="s">
        <v>23</v>
      </c>
      <c r="Q221" s="4" t="s">
        <v>24</v>
      </c>
      <c r="R221" s="4" t="s">
        <v>25</v>
      </c>
      <c r="S221" s="4" t="s">
        <v>26</v>
      </c>
      <c r="T221" s="4" t="s">
        <v>27</v>
      </c>
      <c r="U221" s="51"/>
      <c r="V221" s="3"/>
      <c r="W221" s="3"/>
      <c r="X221" s="3"/>
      <c r="Y221" s="3"/>
      <c r="Z221" s="3"/>
      <c r="AA221" s="3"/>
      <c r="AB221" s="3"/>
      <c r="AC221" s="3"/>
    </row>
    <row r="222" spans="1:29" ht="14.25" customHeight="1" x14ac:dyDescent="0.2">
      <c r="A222" s="5" t="s">
        <v>28</v>
      </c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"/>
      <c r="V222" s="3"/>
      <c r="W222" s="3"/>
      <c r="X222" s="3"/>
      <c r="Y222" s="3"/>
      <c r="Z222" s="3"/>
      <c r="AA222" s="3"/>
      <c r="AB222" s="3"/>
      <c r="AC222" s="3"/>
    </row>
    <row r="223" spans="1:29" ht="12" customHeight="1" x14ac:dyDescent="0.2">
      <c r="A223" s="7" t="s">
        <v>163</v>
      </c>
      <c r="B223" s="8">
        <v>100</v>
      </c>
      <c r="C223" s="9">
        <v>1.32</v>
      </c>
      <c r="D223" s="9">
        <v>5.09</v>
      </c>
      <c r="E223" s="9">
        <v>6.42</v>
      </c>
      <c r="F223" s="9">
        <v>77.459999999999994</v>
      </c>
      <c r="G223" s="9">
        <v>0.02</v>
      </c>
      <c r="H223" s="9">
        <v>11.83</v>
      </c>
      <c r="I223" s="9">
        <v>0</v>
      </c>
      <c r="J223" s="9">
        <v>2.1800000000000002</v>
      </c>
      <c r="K223" s="9">
        <v>0</v>
      </c>
      <c r="L223" s="9">
        <v>0.03</v>
      </c>
      <c r="M223" s="9">
        <v>33.119999999999997</v>
      </c>
      <c r="N223" s="9">
        <v>12.68</v>
      </c>
      <c r="O223" s="9">
        <v>30.15</v>
      </c>
      <c r="P223" s="9">
        <v>0.82</v>
      </c>
      <c r="Q223" s="9">
        <v>157.72999999999999</v>
      </c>
      <c r="R223" s="9">
        <v>2.75</v>
      </c>
      <c r="S223" s="9">
        <v>0.01</v>
      </c>
      <c r="T223" s="9">
        <v>0</v>
      </c>
      <c r="U223" s="8">
        <v>29</v>
      </c>
      <c r="V223" s="3"/>
      <c r="W223" s="3"/>
      <c r="X223" s="3"/>
      <c r="Y223" s="3"/>
      <c r="Z223" s="3"/>
      <c r="AA223" s="3"/>
      <c r="AB223" s="3"/>
      <c r="AC223" s="3"/>
    </row>
    <row r="224" spans="1:29" ht="12" customHeight="1" x14ac:dyDescent="0.2">
      <c r="A224" s="7" t="s">
        <v>164</v>
      </c>
      <c r="B224" s="8">
        <v>180</v>
      </c>
      <c r="C224" s="9">
        <v>6.39</v>
      </c>
      <c r="D224" s="9">
        <v>5.18</v>
      </c>
      <c r="E224" s="9">
        <v>23.81</v>
      </c>
      <c r="F224" s="9">
        <v>241.12</v>
      </c>
      <c r="G224" s="9">
        <v>0.08</v>
      </c>
      <c r="H224" s="9">
        <v>0</v>
      </c>
      <c r="I224" s="9">
        <v>0.03</v>
      </c>
      <c r="J224" s="9">
        <v>1.39</v>
      </c>
      <c r="K224" s="9">
        <v>0.09</v>
      </c>
      <c r="L224" s="9">
        <v>0.02</v>
      </c>
      <c r="M224" s="9">
        <v>35.630000000000003</v>
      </c>
      <c r="N224" s="9">
        <v>12.43</v>
      </c>
      <c r="O224" s="9">
        <v>49.73</v>
      </c>
      <c r="P224" s="9">
        <v>1.1599999999999999</v>
      </c>
      <c r="Q224" s="9">
        <v>75.62</v>
      </c>
      <c r="R224" s="9">
        <v>0.89</v>
      </c>
      <c r="S224" s="9">
        <v>0.01</v>
      </c>
      <c r="T224" s="9">
        <v>0.02</v>
      </c>
      <c r="U224" s="8" t="s">
        <v>165</v>
      </c>
      <c r="V224" s="3"/>
      <c r="W224" s="3"/>
      <c r="X224" s="3"/>
      <c r="Y224" s="3"/>
      <c r="Z224" s="3"/>
      <c r="AA224" s="3"/>
      <c r="AB224" s="3"/>
      <c r="AC224" s="3"/>
    </row>
    <row r="225" spans="1:29" ht="12" customHeight="1" x14ac:dyDescent="0.2">
      <c r="A225" s="7" t="s">
        <v>166</v>
      </c>
      <c r="B225" s="8">
        <v>120</v>
      </c>
      <c r="C225" s="9">
        <v>8.41</v>
      </c>
      <c r="D225" s="9">
        <v>11.9</v>
      </c>
      <c r="E225" s="9">
        <v>15.94</v>
      </c>
      <c r="F225" s="9">
        <v>134.34</v>
      </c>
      <c r="G225" s="9">
        <v>0.14000000000000001</v>
      </c>
      <c r="H225" s="9">
        <v>0.93</v>
      </c>
      <c r="I225" s="9">
        <v>0.01</v>
      </c>
      <c r="J225" s="9">
        <v>2.02</v>
      </c>
      <c r="K225" s="9">
        <v>0</v>
      </c>
      <c r="L225" s="9">
        <v>0.15</v>
      </c>
      <c r="M225" s="9">
        <v>87.41</v>
      </c>
      <c r="N225" s="9">
        <v>72.680000000000007</v>
      </c>
      <c r="O225" s="9">
        <v>304.64</v>
      </c>
      <c r="P225" s="9">
        <v>1.96</v>
      </c>
      <c r="Q225" s="9">
        <v>556.54</v>
      </c>
      <c r="R225" s="9">
        <v>167.34</v>
      </c>
      <c r="S225" s="9">
        <v>0.7</v>
      </c>
      <c r="T225" s="9">
        <v>0.02</v>
      </c>
      <c r="U225" s="8" t="s">
        <v>167</v>
      </c>
      <c r="V225" s="3"/>
      <c r="W225" s="3"/>
      <c r="X225" s="3"/>
      <c r="Y225" s="3"/>
      <c r="Z225" s="3"/>
      <c r="AA225" s="3"/>
      <c r="AB225" s="3"/>
      <c r="AC225" s="3"/>
    </row>
    <row r="226" spans="1:29" ht="12" customHeight="1" x14ac:dyDescent="0.2">
      <c r="A226" s="7" t="s">
        <v>110</v>
      </c>
      <c r="B226" s="8">
        <v>200</v>
      </c>
      <c r="C226" s="9">
        <v>0</v>
      </c>
      <c r="D226" s="9">
        <v>0</v>
      </c>
      <c r="E226" s="9">
        <v>6.78</v>
      </c>
      <c r="F226" s="9">
        <v>27.09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8.23</v>
      </c>
      <c r="N226" s="9">
        <v>1.8</v>
      </c>
      <c r="O226" s="9">
        <v>0</v>
      </c>
      <c r="P226" s="9">
        <v>0</v>
      </c>
      <c r="Q226" s="9">
        <v>0.81</v>
      </c>
      <c r="R226" s="9">
        <v>0</v>
      </c>
      <c r="S226" s="9">
        <v>0</v>
      </c>
      <c r="T226" s="9">
        <v>0</v>
      </c>
      <c r="U226" s="8" t="s">
        <v>111</v>
      </c>
      <c r="V226" s="3"/>
      <c r="W226" s="3"/>
      <c r="X226" s="3"/>
      <c r="Y226" s="3"/>
      <c r="Z226" s="3"/>
      <c r="AA226" s="3"/>
      <c r="AB226" s="3"/>
      <c r="AC226" s="3"/>
    </row>
    <row r="227" spans="1:29" ht="12" customHeight="1" x14ac:dyDescent="0.2">
      <c r="A227" s="7" t="s">
        <v>47</v>
      </c>
      <c r="B227" s="8">
        <v>20</v>
      </c>
      <c r="C227" s="9">
        <v>1.53</v>
      </c>
      <c r="D227" s="9">
        <v>0.12</v>
      </c>
      <c r="E227" s="9">
        <v>10.039999999999999</v>
      </c>
      <c r="F227" s="9">
        <v>47.36</v>
      </c>
      <c r="G227" s="9">
        <v>0.03</v>
      </c>
      <c r="H227" s="9">
        <v>0</v>
      </c>
      <c r="I227" s="9">
        <v>0</v>
      </c>
      <c r="J227" s="9">
        <v>0.39</v>
      </c>
      <c r="K227" s="9">
        <v>0</v>
      </c>
      <c r="L227" s="9">
        <v>0.01</v>
      </c>
      <c r="M227" s="9">
        <v>4.5999999999999996</v>
      </c>
      <c r="N227" s="9">
        <v>6.6</v>
      </c>
      <c r="O227" s="9">
        <v>16.8</v>
      </c>
      <c r="P227" s="9">
        <v>0.4</v>
      </c>
      <c r="Q227" s="9">
        <v>25.8</v>
      </c>
      <c r="R227" s="9">
        <v>0</v>
      </c>
      <c r="S227" s="9">
        <v>0</v>
      </c>
      <c r="T227" s="9">
        <v>0</v>
      </c>
      <c r="U227" s="8">
        <v>1</v>
      </c>
      <c r="V227" s="3"/>
      <c r="W227" s="3"/>
      <c r="X227" s="3"/>
      <c r="Y227" s="3"/>
      <c r="Z227" s="3"/>
      <c r="AA227" s="3"/>
      <c r="AB227" s="3"/>
      <c r="AC227" s="3"/>
    </row>
    <row r="228" spans="1:29" ht="12" customHeight="1" x14ac:dyDescent="0.2">
      <c r="A228" s="7" t="s">
        <v>37</v>
      </c>
      <c r="B228" s="8">
        <v>30</v>
      </c>
      <c r="C228" s="9">
        <v>1.99</v>
      </c>
      <c r="D228" s="9">
        <v>0.26</v>
      </c>
      <c r="E228" s="9">
        <v>12.72</v>
      </c>
      <c r="F228" s="9">
        <v>61.19</v>
      </c>
      <c r="G228" s="9">
        <v>0.05</v>
      </c>
      <c r="H228" s="9">
        <v>0</v>
      </c>
      <c r="I228" s="9">
        <v>0</v>
      </c>
      <c r="J228" s="9">
        <v>0.66</v>
      </c>
      <c r="K228" s="9">
        <v>0</v>
      </c>
      <c r="L228" s="9">
        <v>0.02</v>
      </c>
      <c r="M228" s="9">
        <v>5.4</v>
      </c>
      <c r="N228" s="9">
        <v>5.7</v>
      </c>
      <c r="O228" s="9">
        <v>26.1</v>
      </c>
      <c r="P228" s="9">
        <v>1.2</v>
      </c>
      <c r="Q228" s="9">
        <v>40.799999999999997</v>
      </c>
      <c r="R228" s="9">
        <v>1.68</v>
      </c>
      <c r="S228" s="9">
        <v>0</v>
      </c>
      <c r="T228" s="9">
        <v>0</v>
      </c>
      <c r="U228" s="8">
        <v>2</v>
      </c>
      <c r="V228" s="3"/>
      <c r="W228" s="3"/>
      <c r="X228" s="3"/>
      <c r="Y228" s="3"/>
      <c r="Z228" s="3"/>
      <c r="AA228" s="3"/>
      <c r="AB228" s="3"/>
      <c r="AC228" s="3"/>
    </row>
    <row r="229" spans="1:29" ht="12" customHeight="1" x14ac:dyDescent="0.2">
      <c r="A229" s="11" t="s">
        <v>38</v>
      </c>
      <c r="B229" s="12">
        <f t="shared" ref="B229:T229" si="30">SUM(B223:B228)</f>
        <v>650</v>
      </c>
      <c r="C229" s="4">
        <f t="shared" si="30"/>
        <v>19.64</v>
      </c>
      <c r="D229" s="4">
        <f t="shared" si="30"/>
        <v>22.550000000000004</v>
      </c>
      <c r="E229" s="4">
        <f t="shared" si="30"/>
        <v>75.709999999999994</v>
      </c>
      <c r="F229" s="4">
        <f t="shared" si="30"/>
        <v>588.55999999999995</v>
      </c>
      <c r="G229" s="4">
        <f t="shared" si="30"/>
        <v>0.32</v>
      </c>
      <c r="H229" s="4">
        <f t="shared" si="30"/>
        <v>12.76</v>
      </c>
      <c r="I229" s="4">
        <f t="shared" si="30"/>
        <v>0.04</v>
      </c>
      <c r="J229" s="4">
        <f t="shared" si="30"/>
        <v>6.64</v>
      </c>
      <c r="K229" s="4">
        <f t="shared" si="30"/>
        <v>0.09</v>
      </c>
      <c r="L229" s="4">
        <f t="shared" si="30"/>
        <v>0.23</v>
      </c>
      <c r="M229" s="4">
        <f t="shared" si="30"/>
        <v>174.39</v>
      </c>
      <c r="N229" s="4">
        <f t="shared" si="30"/>
        <v>111.89</v>
      </c>
      <c r="O229" s="4">
        <f t="shared" si="30"/>
        <v>427.42</v>
      </c>
      <c r="P229" s="4">
        <f t="shared" si="30"/>
        <v>5.54</v>
      </c>
      <c r="Q229" s="4">
        <f t="shared" si="30"/>
        <v>857.29999999999984</v>
      </c>
      <c r="R229" s="4">
        <f t="shared" si="30"/>
        <v>172.66</v>
      </c>
      <c r="S229" s="4">
        <f t="shared" si="30"/>
        <v>0.72</v>
      </c>
      <c r="T229" s="4">
        <f t="shared" si="30"/>
        <v>0.04</v>
      </c>
      <c r="U229" s="1"/>
      <c r="V229" s="3"/>
      <c r="W229" s="3"/>
      <c r="X229" s="3"/>
      <c r="Y229" s="3"/>
      <c r="Z229" s="3"/>
      <c r="AA229" s="3"/>
      <c r="AB229" s="3"/>
      <c r="AC229" s="3"/>
    </row>
    <row r="230" spans="1:29" ht="14.25" customHeight="1" x14ac:dyDescent="0.2">
      <c r="A230" s="5" t="s">
        <v>39</v>
      </c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3"/>
      <c r="W230" s="3"/>
      <c r="X230" s="3"/>
      <c r="Y230" s="3"/>
      <c r="Z230" s="3"/>
      <c r="AA230" s="3"/>
      <c r="AB230" s="3"/>
      <c r="AC230" s="3"/>
    </row>
    <row r="231" spans="1:29" ht="12" customHeight="1" x14ac:dyDescent="0.2">
      <c r="A231" s="7" t="s">
        <v>88</v>
      </c>
      <c r="B231" s="8">
        <v>100</v>
      </c>
      <c r="C231" s="9">
        <v>1.9</v>
      </c>
      <c r="D231" s="9">
        <v>8.9</v>
      </c>
      <c r="E231" s="9">
        <v>7.7</v>
      </c>
      <c r="F231" s="9">
        <v>119</v>
      </c>
      <c r="G231" s="9">
        <v>0.02</v>
      </c>
      <c r="H231" s="9">
        <v>7</v>
      </c>
      <c r="I231" s="9">
        <v>0.19</v>
      </c>
      <c r="J231" s="9">
        <v>0</v>
      </c>
      <c r="K231" s="9">
        <v>0</v>
      </c>
      <c r="L231" s="9">
        <v>0.05</v>
      </c>
      <c r="M231" s="9">
        <v>41</v>
      </c>
      <c r="N231" s="9">
        <v>15</v>
      </c>
      <c r="O231" s="9">
        <v>37</v>
      </c>
      <c r="P231" s="9">
        <v>0.7</v>
      </c>
      <c r="Q231" s="9">
        <v>315</v>
      </c>
      <c r="R231" s="9">
        <v>0</v>
      </c>
      <c r="S231" s="9">
        <v>0</v>
      </c>
      <c r="T231" s="9">
        <v>0</v>
      </c>
      <c r="U231" s="8">
        <v>20</v>
      </c>
      <c r="V231" s="3"/>
      <c r="W231" s="3"/>
      <c r="X231" s="3"/>
      <c r="Y231" s="3"/>
      <c r="Z231" s="3"/>
      <c r="AA231" s="3"/>
      <c r="AB231" s="3"/>
      <c r="AC231" s="3"/>
    </row>
    <row r="232" spans="1:29" ht="12" customHeight="1" x14ac:dyDescent="0.2">
      <c r="A232" s="7" t="s">
        <v>101</v>
      </c>
      <c r="B232" s="8">
        <v>250</v>
      </c>
      <c r="C232" s="9">
        <v>3.48</v>
      </c>
      <c r="D232" s="9">
        <v>4.93</v>
      </c>
      <c r="E232" s="9">
        <v>23.05</v>
      </c>
      <c r="F232" s="9">
        <v>132.13999999999999</v>
      </c>
      <c r="G232" s="9">
        <v>0.12</v>
      </c>
      <c r="H232" s="9">
        <v>4.5999999999999996</v>
      </c>
      <c r="I232" s="9">
        <v>0.21</v>
      </c>
      <c r="J232" s="9">
        <v>1.76</v>
      </c>
      <c r="K232" s="9">
        <v>0.04</v>
      </c>
      <c r="L232" s="9">
        <v>0.05</v>
      </c>
      <c r="M232" s="9">
        <v>33.74</v>
      </c>
      <c r="N232" s="9">
        <v>32.619999999999997</v>
      </c>
      <c r="O232" s="9">
        <v>79.989999999999995</v>
      </c>
      <c r="P232" s="9">
        <v>1.23</v>
      </c>
      <c r="Q232" s="9">
        <v>365.01</v>
      </c>
      <c r="R232" s="9">
        <v>4.2</v>
      </c>
      <c r="S232" s="9">
        <v>0.03</v>
      </c>
      <c r="T232" s="9">
        <v>0</v>
      </c>
      <c r="U232" s="8" t="s">
        <v>102</v>
      </c>
      <c r="V232" s="3"/>
      <c r="W232" s="3"/>
      <c r="X232" s="3"/>
      <c r="Y232" s="3"/>
      <c r="Z232" s="3"/>
      <c r="AA232" s="3"/>
      <c r="AB232" s="3"/>
      <c r="AC232" s="3"/>
    </row>
    <row r="233" spans="1:29" ht="12" customHeight="1" x14ac:dyDescent="0.2">
      <c r="A233" s="7" t="s">
        <v>76</v>
      </c>
      <c r="B233" s="8">
        <v>180</v>
      </c>
      <c r="C233" s="9">
        <v>3.83</v>
      </c>
      <c r="D233" s="9">
        <v>5.87</v>
      </c>
      <c r="E233" s="9">
        <v>25.76</v>
      </c>
      <c r="F233" s="9">
        <v>177.34</v>
      </c>
      <c r="G233" s="9">
        <v>0.15</v>
      </c>
      <c r="H233" s="9">
        <v>12.48</v>
      </c>
      <c r="I233" s="9">
        <v>0.04</v>
      </c>
      <c r="J233" s="9">
        <v>0.3</v>
      </c>
      <c r="K233" s="9">
        <v>0.1</v>
      </c>
      <c r="L233" s="9">
        <v>0.13</v>
      </c>
      <c r="M233" s="9">
        <v>55.57</v>
      </c>
      <c r="N233" s="9">
        <v>36.53</v>
      </c>
      <c r="O233" s="9">
        <v>103.65</v>
      </c>
      <c r="P233" s="9">
        <v>1.48</v>
      </c>
      <c r="Q233" s="9">
        <v>918.83</v>
      </c>
      <c r="R233" s="9">
        <v>10.3</v>
      </c>
      <c r="S233" s="9">
        <v>0.04</v>
      </c>
      <c r="T233" s="9">
        <v>0</v>
      </c>
      <c r="U233" s="8" t="s">
        <v>96</v>
      </c>
      <c r="V233" s="3"/>
      <c r="W233" s="3"/>
      <c r="X233" s="3"/>
      <c r="Y233" s="3"/>
      <c r="Z233" s="3"/>
      <c r="AA233" s="3"/>
      <c r="AB233" s="3"/>
      <c r="AC233" s="3"/>
    </row>
    <row r="234" spans="1:29" ht="12" customHeight="1" x14ac:dyDescent="0.2">
      <c r="A234" s="7" t="s">
        <v>168</v>
      </c>
      <c r="B234" s="8">
        <v>100</v>
      </c>
      <c r="C234" s="9">
        <v>15.65</v>
      </c>
      <c r="D234" s="9">
        <v>11.51</v>
      </c>
      <c r="E234" s="9">
        <v>20.27</v>
      </c>
      <c r="F234" s="9">
        <v>257.74</v>
      </c>
      <c r="G234" s="9">
        <v>0.25</v>
      </c>
      <c r="H234" s="9">
        <v>2.06</v>
      </c>
      <c r="I234" s="9">
        <v>7.0000000000000007E-2</v>
      </c>
      <c r="J234" s="9">
        <v>2.11</v>
      </c>
      <c r="K234" s="9">
        <v>0.1</v>
      </c>
      <c r="L234" s="9">
        <v>0.6</v>
      </c>
      <c r="M234" s="9">
        <v>25.41</v>
      </c>
      <c r="N234" s="9">
        <v>22.02</v>
      </c>
      <c r="O234" s="9">
        <v>189.78</v>
      </c>
      <c r="P234" s="9">
        <v>4.24</v>
      </c>
      <c r="Q234" s="9">
        <v>284.89999999999998</v>
      </c>
      <c r="R234" s="9">
        <v>8.84</v>
      </c>
      <c r="S234" s="9">
        <v>0.05</v>
      </c>
      <c r="T234" s="9">
        <v>0.02</v>
      </c>
      <c r="U234" s="8">
        <v>17</v>
      </c>
      <c r="V234" s="3"/>
      <c r="W234" s="3"/>
      <c r="X234" s="3"/>
      <c r="Y234" s="3"/>
      <c r="Z234" s="3"/>
      <c r="AA234" s="3"/>
      <c r="AB234" s="3"/>
      <c r="AC234" s="3"/>
    </row>
    <row r="235" spans="1:29" ht="12" customHeight="1" x14ac:dyDescent="0.2">
      <c r="A235" s="7" t="s">
        <v>98</v>
      </c>
      <c r="B235" s="8">
        <v>180</v>
      </c>
      <c r="C235" s="9">
        <f>0.25*180/200</f>
        <v>0.22500000000000001</v>
      </c>
      <c r="D235" s="9">
        <f>0.01*180/200</f>
        <v>9.0000000000000011E-3</v>
      </c>
      <c r="E235" s="9">
        <f>10.29*180/200</f>
        <v>9.2609999999999992</v>
      </c>
      <c r="F235" s="9">
        <f>43.42*180/200</f>
        <v>39.078000000000003</v>
      </c>
      <c r="G235" s="9">
        <v>0</v>
      </c>
      <c r="H235" s="9">
        <v>1.1599999999999999</v>
      </c>
      <c r="I235" s="9">
        <v>0</v>
      </c>
      <c r="J235" s="9">
        <v>0</v>
      </c>
      <c r="K235" s="9">
        <v>0</v>
      </c>
      <c r="L235" s="9">
        <v>0.01</v>
      </c>
      <c r="M235" s="9">
        <v>15.43</v>
      </c>
      <c r="N235" s="9">
        <v>6.56</v>
      </c>
      <c r="O235" s="9">
        <v>8.81</v>
      </c>
      <c r="P235" s="9">
        <v>0.8</v>
      </c>
      <c r="Q235" s="9">
        <v>37.119999999999997</v>
      </c>
      <c r="R235" s="9">
        <v>0</v>
      </c>
      <c r="S235" s="9">
        <v>0</v>
      </c>
      <c r="T235" s="9">
        <v>0</v>
      </c>
      <c r="U235" s="8" t="s">
        <v>131</v>
      </c>
      <c r="V235" s="3"/>
      <c r="W235" s="3"/>
      <c r="X235" s="3"/>
      <c r="Y235" s="3"/>
      <c r="Z235" s="3"/>
      <c r="AA235" s="3"/>
      <c r="AB235" s="3"/>
      <c r="AC235" s="3"/>
    </row>
    <row r="236" spans="1:29" ht="12" customHeight="1" x14ac:dyDescent="0.2">
      <c r="A236" s="7" t="s">
        <v>35</v>
      </c>
      <c r="B236" s="8">
        <v>100</v>
      </c>
      <c r="C236" s="9">
        <v>0.4</v>
      </c>
      <c r="D236" s="9">
        <v>0.4</v>
      </c>
      <c r="E236" s="9">
        <v>9.8000000000000007</v>
      </c>
      <c r="F236" s="9">
        <v>47</v>
      </c>
      <c r="G236" s="10">
        <v>0.04</v>
      </c>
      <c r="H236" s="10">
        <v>12</v>
      </c>
      <c r="I236" s="10">
        <v>0.01</v>
      </c>
      <c r="J236" s="10">
        <v>0.76</v>
      </c>
      <c r="K236" s="10">
        <v>0</v>
      </c>
      <c r="L236" s="10">
        <v>0.02</v>
      </c>
      <c r="M236" s="10">
        <v>19.2</v>
      </c>
      <c r="N236" s="10">
        <v>9.6</v>
      </c>
      <c r="O236" s="10">
        <v>13.2</v>
      </c>
      <c r="P236" s="10">
        <v>2.64</v>
      </c>
      <c r="Q236" s="10">
        <v>333.6</v>
      </c>
      <c r="R236" s="10">
        <v>2.4</v>
      </c>
      <c r="S236" s="10">
        <v>0.01</v>
      </c>
      <c r="T236" s="10">
        <v>0</v>
      </c>
      <c r="U236" s="8" t="s">
        <v>36</v>
      </c>
      <c r="V236" s="3"/>
      <c r="W236" s="3"/>
      <c r="X236" s="3"/>
      <c r="Y236" s="3"/>
      <c r="Z236" s="3"/>
      <c r="AA236" s="3"/>
      <c r="AB236" s="3"/>
      <c r="AC236" s="3"/>
    </row>
    <row r="237" spans="1:29" ht="12" customHeight="1" x14ac:dyDescent="0.2">
      <c r="A237" s="7" t="s">
        <v>47</v>
      </c>
      <c r="B237" s="8">
        <v>50</v>
      </c>
      <c r="C237" s="9">
        <v>3.82</v>
      </c>
      <c r="D237" s="9">
        <v>0.31</v>
      </c>
      <c r="E237" s="9">
        <v>25.09</v>
      </c>
      <c r="F237" s="9">
        <v>118.41</v>
      </c>
      <c r="G237" s="9">
        <v>0.08</v>
      </c>
      <c r="H237" s="9">
        <v>0</v>
      </c>
      <c r="I237" s="9">
        <v>0</v>
      </c>
      <c r="J237" s="9">
        <v>0.98</v>
      </c>
      <c r="K237" s="9">
        <v>0</v>
      </c>
      <c r="L237" s="9">
        <v>0.03</v>
      </c>
      <c r="M237" s="9">
        <v>11.5</v>
      </c>
      <c r="N237" s="9">
        <v>16.5</v>
      </c>
      <c r="O237" s="9">
        <v>42</v>
      </c>
      <c r="P237" s="9">
        <v>1</v>
      </c>
      <c r="Q237" s="9">
        <v>64.5</v>
      </c>
      <c r="R237" s="9">
        <v>0</v>
      </c>
      <c r="S237" s="9">
        <v>0.01</v>
      </c>
      <c r="T237" s="9">
        <v>0</v>
      </c>
      <c r="U237" s="8">
        <v>1</v>
      </c>
      <c r="V237" s="3"/>
      <c r="W237" s="3"/>
      <c r="X237" s="3"/>
      <c r="Y237" s="3"/>
      <c r="Z237" s="3"/>
      <c r="AA237" s="3"/>
      <c r="AB237" s="3"/>
      <c r="AC237" s="3"/>
    </row>
    <row r="238" spans="1:29" ht="12" customHeight="1" x14ac:dyDescent="0.2">
      <c r="A238" s="7" t="s">
        <v>37</v>
      </c>
      <c r="B238" s="8">
        <v>30</v>
      </c>
      <c r="C238" s="9">
        <v>1.99</v>
      </c>
      <c r="D238" s="9">
        <v>0.26</v>
      </c>
      <c r="E238" s="9">
        <v>12.72</v>
      </c>
      <c r="F238" s="9">
        <v>61.19</v>
      </c>
      <c r="G238" s="9">
        <v>0.05</v>
      </c>
      <c r="H238" s="9">
        <v>0</v>
      </c>
      <c r="I238" s="9">
        <v>0</v>
      </c>
      <c r="J238" s="9">
        <v>0.66</v>
      </c>
      <c r="K238" s="9">
        <v>0</v>
      </c>
      <c r="L238" s="9">
        <v>0.02</v>
      </c>
      <c r="M238" s="9">
        <v>5.4</v>
      </c>
      <c r="N238" s="9">
        <v>5.7</v>
      </c>
      <c r="O238" s="9">
        <v>26.1</v>
      </c>
      <c r="P238" s="9">
        <v>1.2</v>
      </c>
      <c r="Q238" s="9">
        <v>40.799999999999997</v>
      </c>
      <c r="R238" s="9">
        <v>1.68</v>
      </c>
      <c r="S238" s="9">
        <v>0</v>
      </c>
      <c r="T238" s="9">
        <v>0</v>
      </c>
      <c r="U238" s="8">
        <v>2</v>
      </c>
      <c r="V238" s="3"/>
      <c r="W238" s="3"/>
      <c r="X238" s="3"/>
      <c r="Y238" s="3"/>
      <c r="Z238" s="3"/>
      <c r="AA238" s="3"/>
      <c r="AB238" s="3"/>
      <c r="AC238" s="3"/>
    </row>
    <row r="239" spans="1:29" ht="21" customHeight="1" x14ac:dyDescent="0.2">
      <c r="A239" s="11" t="s">
        <v>38</v>
      </c>
      <c r="B239" s="12">
        <f t="shared" ref="B239:T239" si="31">SUM(B231:B238)</f>
        <v>990</v>
      </c>
      <c r="C239" s="4">
        <f t="shared" si="31"/>
        <v>31.294999999999998</v>
      </c>
      <c r="D239" s="4">
        <f t="shared" si="31"/>
        <v>32.189</v>
      </c>
      <c r="E239" s="4">
        <f t="shared" si="31"/>
        <v>133.65100000000001</v>
      </c>
      <c r="F239" s="4">
        <f t="shared" si="31"/>
        <v>951.89799999999991</v>
      </c>
      <c r="G239" s="4">
        <f t="shared" si="31"/>
        <v>0.71000000000000008</v>
      </c>
      <c r="H239" s="4">
        <f t="shared" si="31"/>
        <v>39.299999999999997</v>
      </c>
      <c r="I239" s="4">
        <f t="shared" si="31"/>
        <v>0.52</v>
      </c>
      <c r="J239" s="4">
        <f t="shared" si="31"/>
        <v>6.57</v>
      </c>
      <c r="K239" s="4">
        <f t="shared" si="31"/>
        <v>0.24000000000000002</v>
      </c>
      <c r="L239" s="4">
        <f t="shared" si="31"/>
        <v>0.91</v>
      </c>
      <c r="M239" s="4">
        <f t="shared" si="31"/>
        <v>207.25</v>
      </c>
      <c r="N239" s="4">
        <f t="shared" si="31"/>
        <v>144.52999999999997</v>
      </c>
      <c r="O239" s="4">
        <f t="shared" si="31"/>
        <v>500.53</v>
      </c>
      <c r="P239" s="4">
        <f t="shared" si="31"/>
        <v>13.290000000000001</v>
      </c>
      <c r="Q239" s="4">
        <f t="shared" si="31"/>
        <v>2359.7600000000002</v>
      </c>
      <c r="R239" s="4">
        <f t="shared" si="31"/>
        <v>27.419999999999998</v>
      </c>
      <c r="S239" s="4">
        <f t="shared" si="31"/>
        <v>0.14000000000000001</v>
      </c>
      <c r="T239" s="4">
        <f t="shared" si="31"/>
        <v>0.02</v>
      </c>
      <c r="U239" s="1"/>
      <c r="V239" s="3"/>
      <c r="W239" s="3"/>
      <c r="X239" s="3"/>
      <c r="Y239" s="3"/>
      <c r="Z239" s="3"/>
      <c r="AA239" s="3"/>
      <c r="AB239" s="3"/>
      <c r="AC239" s="3"/>
    </row>
    <row r="240" spans="1:29" ht="21" customHeight="1" x14ac:dyDescent="0.2">
      <c r="A240" s="11" t="s">
        <v>49</v>
      </c>
      <c r="B240" s="11"/>
      <c r="C240" s="4">
        <f t="shared" ref="C240:T240" si="32">C239+C229</f>
        <v>50.935000000000002</v>
      </c>
      <c r="D240" s="4">
        <f t="shared" si="32"/>
        <v>54.739000000000004</v>
      </c>
      <c r="E240" s="4">
        <f t="shared" si="32"/>
        <v>209.36099999999999</v>
      </c>
      <c r="F240" s="4">
        <f t="shared" si="32"/>
        <v>1540.4579999999999</v>
      </c>
      <c r="G240" s="4">
        <f t="shared" si="32"/>
        <v>1.03</v>
      </c>
      <c r="H240" s="4">
        <f t="shared" si="32"/>
        <v>52.059999999999995</v>
      </c>
      <c r="I240" s="4">
        <f t="shared" si="32"/>
        <v>0.56000000000000005</v>
      </c>
      <c r="J240" s="4">
        <f t="shared" si="32"/>
        <v>13.21</v>
      </c>
      <c r="K240" s="4">
        <f t="shared" si="32"/>
        <v>0.33</v>
      </c>
      <c r="L240" s="4">
        <f t="shared" si="32"/>
        <v>1.1400000000000001</v>
      </c>
      <c r="M240" s="4">
        <f t="shared" si="32"/>
        <v>381.64</v>
      </c>
      <c r="N240" s="4">
        <f t="shared" si="32"/>
        <v>256.41999999999996</v>
      </c>
      <c r="O240" s="4">
        <f t="shared" si="32"/>
        <v>927.95</v>
      </c>
      <c r="P240" s="4">
        <f t="shared" si="32"/>
        <v>18.830000000000002</v>
      </c>
      <c r="Q240" s="4">
        <f t="shared" si="32"/>
        <v>3217.06</v>
      </c>
      <c r="R240" s="4">
        <f t="shared" si="32"/>
        <v>200.07999999999998</v>
      </c>
      <c r="S240" s="4">
        <f t="shared" si="32"/>
        <v>0.86</v>
      </c>
      <c r="T240" s="4">
        <f t="shared" si="32"/>
        <v>0.06</v>
      </c>
      <c r="U240" s="1"/>
      <c r="V240" s="3"/>
      <c r="W240" s="3"/>
      <c r="X240" s="3"/>
      <c r="Y240" s="3"/>
      <c r="Z240" s="3"/>
      <c r="AA240" s="3"/>
      <c r="AB240" s="3"/>
      <c r="AC240" s="3"/>
    </row>
    <row r="241" spans="1:29" ht="27.75" customHeight="1" x14ac:dyDescent="0.2">
      <c r="A241" s="57" t="s">
        <v>169</v>
      </c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9"/>
      <c r="V241" s="3"/>
      <c r="W241" s="3"/>
      <c r="X241" s="3"/>
      <c r="Y241" s="3"/>
      <c r="Z241" s="3"/>
      <c r="AA241" s="3"/>
      <c r="AB241" s="3"/>
      <c r="AC241" s="3"/>
    </row>
    <row r="242" spans="1:29" ht="12.75" customHeight="1" x14ac:dyDescent="0.2">
      <c r="A242" s="60" t="s">
        <v>4</v>
      </c>
      <c r="B242" s="60" t="s">
        <v>5</v>
      </c>
      <c r="C242" s="47" t="s">
        <v>6</v>
      </c>
      <c r="D242" s="48"/>
      <c r="E242" s="49"/>
      <c r="F242" s="50" t="s">
        <v>7</v>
      </c>
      <c r="G242" s="47" t="s">
        <v>8</v>
      </c>
      <c r="H242" s="48"/>
      <c r="I242" s="48"/>
      <c r="J242" s="48"/>
      <c r="K242" s="48"/>
      <c r="L242" s="49"/>
      <c r="M242" s="47" t="s">
        <v>9</v>
      </c>
      <c r="N242" s="48"/>
      <c r="O242" s="48"/>
      <c r="P242" s="48"/>
      <c r="Q242" s="48"/>
      <c r="R242" s="48"/>
      <c r="S242" s="48"/>
      <c r="T242" s="49"/>
      <c r="U242" s="60" t="s">
        <v>10</v>
      </c>
      <c r="V242" s="3"/>
      <c r="W242" s="3"/>
      <c r="X242" s="3"/>
      <c r="Y242" s="3"/>
      <c r="Z242" s="3"/>
      <c r="AA242" s="3"/>
      <c r="AB242" s="3"/>
      <c r="AC242" s="3"/>
    </row>
    <row r="243" spans="1:29" ht="26.25" customHeight="1" x14ac:dyDescent="0.2">
      <c r="A243" s="51"/>
      <c r="B243" s="51"/>
      <c r="C243" s="4" t="s">
        <v>11</v>
      </c>
      <c r="D243" s="4" t="s">
        <v>12</v>
      </c>
      <c r="E243" s="4" t="s">
        <v>13</v>
      </c>
      <c r="F243" s="51"/>
      <c r="G243" s="4" t="s">
        <v>14</v>
      </c>
      <c r="H243" s="4" t="s">
        <v>15</v>
      </c>
      <c r="I243" s="4" t="s">
        <v>16</v>
      </c>
      <c r="J243" s="4" t="s">
        <v>17</v>
      </c>
      <c r="K243" s="4" t="s">
        <v>18</v>
      </c>
      <c r="L243" s="4" t="s">
        <v>19</v>
      </c>
      <c r="M243" s="4" t="s">
        <v>20</v>
      </c>
      <c r="N243" s="4" t="s">
        <v>21</v>
      </c>
      <c r="O243" s="4" t="s">
        <v>22</v>
      </c>
      <c r="P243" s="4" t="s">
        <v>23</v>
      </c>
      <c r="Q243" s="4" t="s">
        <v>24</v>
      </c>
      <c r="R243" s="4" t="s">
        <v>25</v>
      </c>
      <c r="S243" s="4" t="s">
        <v>26</v>
      </c>
      <c r="T243" s="4" t="s">
        <v>27</v>
      </c>
      <c r="U243" s="51"/>
      <c r="V243" s="3"/>
      <c r="W243" s="3"/>
      <c r="X243" s="3"/>
      <c r="Y243" s="3"/>
      <c r="Z243" s="3"/>
      <c r="AA243" s="3"/>
      <c r="AB243" s="3"/>
      <c r="AC243" s="3"/>
    </row>
    <row r="244" spans="1:29" ht="14.25" customHeight="1" x14ac:dyDescent="0.2">
      <c r="A244" s="5" t="s">
        <v>28</v>
      </c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3"/>
      <c r="W244" s="3"/>
      <c r="X244" s="3"/>
      <c r="Y244" s="3"/>
      <c r="Z244" s="3"/>
      <c r="AA244" s="3"/>
      <c r="AB244" s="3"/>
      <c r="AC244" s="3"/>
    </row>
    <row r="245" spans="1:29" ht="12" customHeight="1" x14ac:dyDescent="0.2">
      <c r="A245" s="7" t="s">
        <v>170</v>
      </c>
      <c r="B245" s="8">
        <v>60</v>
      </c>
      <c r="C245" s="9">
        <v>4.55</v>
      </c>
      <c r="D245" s="9">
        <v>7.74</v>
      </c>
      <c r="E245" s="9">
        <v>28</v>
      </c>
      <c r="F245" s="9">
        <v>166</v>
      </c>
      <c r="G245" s="9">
        <v>0.06</v>
      </c>
      <c r="H245" s="9">
        <v>0</v>
      </c>
      <c r="I245" s="9">
        <v>0</v>
      </c>
      <c r="J245" s="9">
        <v>1.8</v>
      </c>
      <c r="K245" s="9">
        <v>0.03</v>
      </c>
      <c r="L245" s="9">
        <v>0.03</v>
      </c>
      <c r="M245" s="9">
        <v>10.68</v>
      </c>
      <c r="N245" s="9">
        <v>6.86</v>
      </c>
      <c r="O245" s="9">
        <v>38.369999999999997</v>
      </c>
      <c r="P245" s="9">
        <v>0.43</v>
      </c>
      <c r="Q245" s="9">
        <v>59.2</v>
      </c>
      <c r="R245" s="9">
        <v>0.89</v>
      </c>
      <c r="S245" s="9">
        <v>0.01</v>
      </c>
      <c r="T245" s="9">
        <v>0.01</v>
      </c>
      <c r="U245" s="8">
        <v>37</v>
      </c>
      <c r="V245" s="3"/>
      <c r="W245" s="3"/>
      <c r="X245" s="3"/>
      <c r="Y245" s="3"/>
      <c r="Z245" s="3"/>
      <c r="AA245" s="3"/>
      <c r="AB245" s="3"/>
      <c r="AC245" s="3"/>
    </row>
    <row r="246" spans="1:29" ht="12" customHeight="1" x14ac:dyDescent="0.2">
      <c r="A246" s="7" t="s">
        <v>171</v>
      </c>
      <c r="B246" s="8">
        <v>10</v>
      </c>
      <c r="C246" s="9">
        <v>2.3199999999999998</v>
      </c>
      <c r="D246" s="9">
        <v>2.95</v>
      </c>
      <c r="E246" s="9">
        <v>0</v>
      </c>
      <c r="F246" s="9">
        <v>36.4</v>
      </c>
      <c r="G246" s="9">
        <v>0</v>
      </c>
      <c r="H246" s="9">
        <v>7.0000000000000007E-2</v>
      </c>
      <c r="I246" s="9">
        <v>0.03</v>
      </c>
      <c r="J246" s="9">
        <v>0.03</v>
      </c>
      <c r="K246" s="9">
        <v>0</v>
      </c>
      <c r="L246" s="9">
        <v>0.03</v>
      </c>
      <c r="M246" s="9">
        <v>88</v>
      </c>
      <c r="N246" s="9">
        <v>3.5</v>
      </c>
      <c r="O246" s="9">
        <v>50</v>
      </c>
      <c r="P246" s="9">
        <v>0.1</v>
      </c>
      <c r="Q246" s="9">
        <v>8.8000000000000007</v>
      </c>
      <c r="R246" s="9">
        <v>0</v>
      </c>
      <c r="S246" s="9">
        <v>0</v>
      </c>
      <c r="T246" s="9">
        <v>0</v>
      </c>
      <c r="U246" s="8" t="s">
        <v>172</v>
      </c>
      <c r="V246" s="3"/>
      <c r="W246" s="3"/>
      <c r="X246" s="3"/>
      <c r="Y246" s="3"/>
      <c r="Z246" s="3"/>
      <c r="AA246" s="3"/>
      <c r="AB246" s="3"/>
      <c r="AC246" s="3"/>
    </row>
    <row r="247" spans="1:29" ht="12" customHeight="1" x14ac:dyDescent="0.2">
      <c r="A247" s="7" t="s">
        <v>173</v>
      </c>
      <c r="B247" s="8">
        <v>250</v>
      </c>
      <c r="C247" s="9">
        <v>9.83</v>
      </c>
      <c r="D247" s="9">
        <v>10.32</v>
      </c>
      <c r="E247" s="9">
        <v>19.23</v>
      </c>
      <c r="F247" s="9">
        <v>196.53</v>
      </c>
      <c r="G247" s="9">
        <v>0.17</v>
      </c>
      <c r="H247" s="9">
        <v>1.01</v>
      </c>
      <c r="I247" s="9">
        <v>0.06</v>
      </c>
      <c r="J247" s="9">
        <v>1.1499999999999999</v>
      </c>
      <c r="K247" s="9">
        <v>0.1</v>
      </c>
      <c r="L247" s="9">
        <v>0.22</v>
      </c>
      <c r="M247" s="9">
        <v>214.3</v>
      </c>
      <c r="N247" s="9">
        <v>51.49</v>
      </c>
      <c r="O247" s="9">
        <v>223.08</v>
      </c>
      <c r="P247" s="9">
        <v>1.23</v>
      </c>
      <c r="Q247" s="9">
        <v>367.71</v>
      </c>
      <c r="R247" s="9">
        <v>19.29</v>
      </c>
      <c r="S247" s="9">
        <v>0.01</v>
      </c>
      <c r="T247" s="9">
        <v>0</v>
      </c>
      <c r="U247" s="8" t="s">
        <v>120</v>
      </c>
      <c r="V247" s="3"/>
      <c r="W247" s="3"/>
      <c r="X247" s="3"/>
      <c r="Y247" s="3"/>
      <c r="Z247" s="3"/>
      <c r="AA247" s="3"/>
      <c r="AB247" s="3"/>
      <c r="AC247" s="3"/>
    </row>
    <row r="248" spans="1:29" ht="12" customHeight="1" x14ac:dyDescent="0.2">
      <c r="A248" s="7" t="s">
        <v>130</v>
      </c>
      <c r="B248" s="8">
        <v>200</v>
      </c>
      <c r="C248" s="9">
        <v>0.19</v>
      </c>
      <c r="D248" s="9">
        <v>0</v>
      </c>
      <c r="E248" s="9">
        <v>7.19</v>
      </c>
      <c r="F248" s="9">
        <v>29.5</v>
      </c>
      <c r="G248" s="9">
        <v>0</v>
      </c>
      <c r="H248" s="9">
        <v>0.04</v>
      </c>
      <c r="I248" s="9">
        <v>0</v>
      </c>
      <c r="J248" s="9">
        <v>0</v>
      </c>
      <c r="K248" s="9">
        <v>0</v>
      </c>
      <c r="L248" s="9">
        <v>0.01</v>
      </c>
      <c r="M248" s="9">
        <v>12.85</v>
      </c>
      <c r="N248" s="9">
        <v>5.8</v>
      </c>
      <c r="O248" s="9">
        <v>7.42</v>
      </c>
      <c r="P248" s="9">
        <v>0.74</v>
      </c>
      <c r="Q248" s="9">
        <v>25.62</v>
      </c>
      <c r="R248" s="9">
        <v>0</v>
      </c>
      <c r="S248" s="9">
        <v>0</v>
      </c>
      <c r="T248" s="9">
        <v>0</v>
      </c>
      <c r="U248" s="8" t="s">
        <v>131</v>
      </c>
      <c r="V248" s="3"/>
      <c r="W248" s="3"/>
      <c r="X248" s="3"/>
      <c r="Y248" s="3"/>
      <c r="Z248" s="3"/>
      <c r="AA248" s="3"/>
      <c r="AB248" s="3"/>
      <c r="AC248" s="3"/>
    </row>
    <row r="249" spans="1:29" ht="12" customHeight="1" x14ac:dyDescent="0.2">
      <c r="A249" s="15" t="s">
        <v>35</v>
      </c>
      <c r="B249" s="8">
        <v>100</v>
      </c>
      <c r="C249" s="10">
        <v>0.9</v>
      </c>
      <c r="D249" s="10">
        <v>0.2</v>
      </c>
      <c r="E249" s="10">
        <v>8</v>
      </c>
      <c r="F249" s="10">
        <v>47</v>
      </c>
      <c r="G249" s="10">
        <v>0.04</v>
      </c>
      <c r="H249" s="10">
        <v>12</v>
      </c>
      <c r="I249" s="10">
        <v>0.01</v>
      </c>
      <c r="J249" s="10">
        <v>0.76</v>
      </c>
      <c r="K249" s="10">
        <v>0</v>
      </c>
      <c r="L249" s="10">
        <v>0.02</v>
      </c>
      <c r="M249" s="10">
        <v>19.2</v>
      </c>
      <c r="N249" s="10">
        <v>9.6</v>
      </c>
      <c r="O249" s="10">
        <v>13.2</v>
      </c>
      <c r="P249" s="10">
        <v>2.64</v>
      </c>
      <c r="Q249" s="10">
        <v>333.6</v>
      </c>
      <c r="R249" s="10">
        <v>2.4</v>
      </c>
      <c r="S249" s="10">
        <v>0.01</v>
      </c>
      <c r="T249" s="10">
        <v>0</v>
      </c>
      <c r="U249" s="8" t="s">
        <v>36</v>
      </c>
      <c r="V249" s="3"/>
      <c r="W249" s="3"/>
      <c r="X249" s="3"/>
      <c r="Y249" s="3"/>
      <c r="Z249" s="3"/>
      <c r="AA249" s="3"/>
      <c r="AB249" s="3"/>
      <c r="AC249" s="3"/>
    </row>
    <row r="250" spans="1:29" ht="12" customHeight="1" x14ac:dyDescent="0.2">
      <c r="A250" s="7" t="s">
        <v>37</v>
      </c>
      <c r="B250" s="8">
        <v>30</v>
      </c>
      <c r="C250" s="9">
        <v>1.68</v>
      </c>
      <c r="D250" s="9">
        <v>0.33</v>
      </c>
      <c r="E250" s="9">
        <v>14.82</v>
      </c>
      <c r="F250" s="9">
        <v>68.97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8">
        <v>2</v>
      </c>
      <c r="V250" s="3"/>
      <c r="W250" s="3"/>
      <c r="X250" s="3"/>
      <c r="Y250" s="3"/>
      <c r="Z250" s="3"/>
      <c r="AA250" s="3"/>
      <c r="AB250" s="3"/>
      <c r="AC250" s="3"/>
    </row>
    <row r="251" spans="1:29" ht="12" customHeight="1" x14ac:dyDescent="0.2">
      <c r="A251" s="11" t="s">
        <v>38</v>
      </c>
      <c r="B251" s="12">
        <f t="shared" ref="B251:T251" si="33">SUM(B245:B250)</f>
        <v>650</v>
      </c>
      <c r="C251" s="4">
        <f t="shared" si="33"/>
        <v>19.47</v>
      </c>
      <c r="D251" s="4">
        <f t="shared" si="33"/>
        <v>21.54</v>
      </c>
      <c r="E251" s="4">
        <f t="shared" si="33"/>
        <v>77.240000000000009</v>
      </c>
      <c r="F251" s="4">
        <f t="shared" si="33"/>
        <v>544.4</v>
      </c>
      <c r="G251" s="4">
        <f t="shared" si="33"/>
        <v>0.27</v>
      </c>
      <c r="H251" s="4">
        <f t="shared" si="33"/>
        <v>13.120000000000001</v>
      </c>
      <c r="I251" s="4">
        <f t="shared" si="33"/>
        <v>9.9999999999999992E-2</v>
      </c>
      <c r="J251" s="4">
        <f t="shared" si="33"/>
        <v>3.74</v>
      </c>
      <c r="K251" s="4">
        <f t="shared" si="33"/>
        <v>0.13</v>
      </c>
      <c r="L251" s="4">
        <f t="shared" si="33"/>
        <v>0.31000000000000005</v>
      </c>
      <c r="M251" s="4">
        <f t="shared" si="33"/>
        <v>345.03000000000003</v>
      </c>
      <c r="N251" s="4">
        <f t="shared" si="33"/>
        <v>77.25</v>
      </c>
      <c r="O251" s="4">
        <f t="shared" si="33"/>
        <v>332.07000000000005</v>
      </c>
      <c r="P251" s="4">
        <f t="shared" si="33"/>
        <v>5.1400000000000006</v>
      </c>
      <c r="Q251" s="4">
        <f t="shared" si="33"/>
        <v>794.93000000000006</v>
      </c>
      <c r="R251" s="4">
        <f t="shared" si="33"/>
        <v>22.58</v>
      </c>
      <c r="S251" s="4">
        <f t="shared" si="33"/>
        <v>0.03</v>
      </c>
      <c r="T251" s="4">
        <f t="shared" si="33"/>
        <v>0.01</v>
      </c>
      <c r="U251" s="1"/>
      <c r="V251" s="3"/>
      <c r="W251" s="3"/>
      <c r="X251" s="3"/>
      <c r="Y251" s="3"/>
      <c r="Z251" s="3"/>
      <c r="AA251" s="3"/>
      <c r="AB251" s="3"/>
      <c r="AC251" s="3"/>
    </row>
    <row r="252" spans="1:29" ht="14.25" customHeight="1" x14ac:dyDescent="0.2">
      <c r="A252" s="5" t="s">
        <v>39</v>
      </c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"/>
      <c r="V252" s="3"/>
      <c r="W252" s="3"/>
      <c r="X252" s="3"/>
      <c r="Y252" s="3"/>
      <c r="Z252" s="3"/>
      <c r="AA252" s="3"/>
      <c r="AB252" s="3"/>
      <c r="AC252" s="3"/>
    </row>
    <row r="253" spans="1:29" ht="12" customHeight="1" x14ac:dyDescent="0.2">
      <c r="A253" s="15" t="s">
        <v>35</v>
      </c>
      <c r="B253" s="8">
        <v>100</v>
      </c>
      <c r="C253" s="9">
        <v>0.4</v>
      </c>
      <c r="D253" s="9">
        <v>0.3</v>
      </c>
      <c r="E253" s="9">
        <v>10.3</v>
      </c>
      <c r="F253" s="9">
        <v>47</v>
      </c>
      <c r="G253" s="10">
        <v>0.03</v>
      </c>
      <c r="H253" s="10">
        <v>10</v>
      </c>
      <c r="I253" s="10">
        <v>0.01</v>
      </c>
      <c r="J253" s="10">
        <v>0.63</v>
      </c>
      <c r="K253" s="10">
        <v>0</v>
      </c>
      <c r="L253" s="10">
        <v>0.02</v>
      </c>
      <c r="M253" s="10">
        <v>16</v>
      </c>
      <c r="N253" s="10">
        <v>8</v>
      </c>
      <c r="O253" s="10">
        <v>11</v>
      </c>
      <c r="P253" s="10">
        <v>2.2000000000000002</v>
      </c>
      <c r="Q253" s="10">
        <v>278</v>
      </c>
      <c r="R253" s="10">
        <v>2</v>
      </c>
      <c r="S253" s="10">
        <v>0.01</v>
      </c>
      <c r="T253" s="10">
        <v>0</v>
      </c>
      <c r="U253" s="8" t="s">
        <v>36</v>
      </c>
      <c r="V253" s="3"/>
      <c r="W253" s="3"/>
      <c r="X253" s="3"/>
      <c r="Y253" s="3"/>
      <c r="Z253" s="3"/>
      <c r="AA253" s="3"/>
      <c r="AB253" s="3"/>
      <c r="AC253" s="3"/>
    </row>
    <row r="254" spans="1:29" ht="12" customHeight="1" x14ac:dyDescent="0.2">
      <c r="A254" s="7" t="s">
        <v>174</v>
      </c>
      <c r="B254" s="8">
        <v>250</v>
      </c>
      <c r="C254" s="9">
        <v>4.6100000000000003</v>
      </c>
      <c r="D254" s="9">
        <v>5.9</v>
      </c>
      <c r="E254" s="9">
        <v>13.52</v>
      </c>
      <c r="F254" s="9">
        <v>132.35</v>
      </c>
      <c r="G254" s="9">
        <v>0.04</v>
      </c>
      <c r="H254" s="9">
        <v>0.65</v>
      </c>
      <c r="I254" s="9">
        <v>0.05</v>
      </c>
      <c r="J254" s="9">
        <v>0.12</v>
      </c>
      <c r="K254" s="9">
        <v>0.1</v>
      </c>
      <c r="L254" s="9">
        <v>0.14000000000000001</v>
      </c>
      <c r="M254" s="9">
        <v>139.41</v>
      </c>
      <c r="N254" s="9">
        <v>16.47</v>
      </c>
      <c r="O254" s="9">
        <v>101.44</v>
      </c>
      <c r="P254" s="9">
        <v>0.28000000000000003</v>
      </c>
      <c r="Q254" s="9">
        <v>196</v>
      </c>
      <c r="R254" s="9">
        <v>0</v>
      </c>
      <c r="S254" s="9">
        <v>0</v>
      </c>
      <c r="T254" s="9">
        <v>0</v>
      </c>
      <c r="U254" s="8">
        <v>124</v>
      </c>
      <c r="V254" s="3"/>
      <c r="W254" s="3"/>
      <c r="X254" s="3"/>
      <c r="Y254" s="3"/>
      <c r="Z254" s="3"/>
      <c r="AA254" s="3"/>
      <c r="AB254" s="3"/>
      <c r="AC254" s="3"/>
    </row>
    <row r="255" spans="1:29" ht="12" customHeight="1" x14ac:dyDescent="0.2">
      <c r="A255" s="7" t="s">
        <v>164</v>
      </c>
      <c r="B255" s="8">
        <v>180</v>
      </c>
      <c r="C255" s="9">
        <v>6.49</v>
      </c>
      <c r="D255" s="9">
        <v>5.2</v>
      </c>
      <c r="E255" s="9">
        <v>31.42</v>
      </c>
      <c r="F255" s="9">
        <v>184.07</v>
      </c>
      <c r="G255" s="9">
        <v>0.08</v>
      </c>
      <c r="H255" s="9">
        <v>0</v>
      </c>
      <c r="I255" s="9">
        <v>0.03</v>
      </c>
      <c r="J255" s="9">
        <v>1.41</v>
      </c>
      <c r="K255" s="9">
        <v>0.09</v>
      </c>
      <c r="L255" s="9">
        <v>0.02</v>
      </c>
      <c r="M255" s="9">
        <v>35.979999999999997</v>
      </c>
      <c r="N255" s="9">
        <v>12.6</v>
      </c>
      <c r="O255" s="9">
        <v>50.44</v>
      </c>
      <c r="P255" s="9">
        <v>1.18</v>
      </c>
      <c r="Q255" s="9">
        <v>76.739999999999995</v>
      </c>
      <c r="R255" s="9">
        <v>0.91</v>
      </c>
      <c r="S255" s="9">
        <v>0.01</v>
      </c>
      <c r="T255" s="9">
        <v>0.02</v>
      </c>
      <c r="U255" s="8" t="s">
        <v>165</v>
      </c>
      <c r="V255" s="3"/>
      <c r="W255" s="3"/>
      <c r="X255" s="3"/>
      <c r="Y255" s="3"/>
      <c r="Z255" s="3"/>
      <c r="AA255" s="3"/>
      <c r="AB255" s="3"/>
      <c r="AC255" s="3"/>
    </row>
    <row r="256" spans="1:29" ht="12" customHeight="1" x14ac:dyDescent="0.2">
      <c r="A256" s="7" t="s">
        <v>175</v>
      </c>
      <c r="B256" s="8">
        <v>100</v>
      </c>
      <c r="C256" s="9">
        <v>10.83</v>
      </c>
      <c r="D256" s="9">
        <v>15.45</v>
      </c>
      <c r="E256" s="9">
        <v>9.14</v>
      </c>
      <c r="F256" s="9">
        <v>214</v>
      </c>
      <c r="G256" s="9">
        <v>0.11</v>
      </c>
      <c r="H256" s="9">
        <v>2.58</v>
      </c>
      <c r="I256" s="9">
        <v>0.04</v>
      </c>
      <c r="J256" s="9">
        <v>3.74</v>
      </c>
      <c r="K256" s="9">
        <v>0.09</v>
      </c>
      <c r="L256" s="9">
        <v>0.12</v>
      </c>
      <c r="M256" s="9">
        <v>68.959999999999994</v>
      </c>
      <c r="N256" s="9">
        <v>59.5</v>
      </c>
      <c r="O256" s="9">
        <v>250.72</v>
      </c>
      <c r="P256" s="9">
        <v>1.88</v>
      </c>
      <c r="Q256" s="9">
        <v>465.94</v>
      </c>
      <c r="R256" s="9">
        <v>131.06</v>
      </c>
      <c r="S256" s="9">
        <v>0.56000000000000005</v>
      </c>
      <c r="T256" s="9">
        <v>0.01</v>
      </c>
      <c r="U256" s="8" t="s">
        <v>176</v>
      </c>
      <c r="V256" s="3"/>
      <c r="W256" s="3"/>
      <c r="X256" s="3"/>
      <c r="Y256" s="3"/>
      <c r="Z256" s="3"/>
      <c r="AA256" s="3"/>
      <c r="AB256" s="3"/>
      <c r="AC256" s="3"/>
    </row>
    <row r="257" spans="1:29" ht="12" customHeight="1" x14ac:dyDescent="0.2">
      <c r="A257" s="7" t="s">
        <v>177</v>
      </c>
      <c r="B257" s="8">
        <v>180</v>
      </c>
      <c r="C257" s="9">
        <f>0.97*180/200</f>
        <v>0.873</v>
      </c>
      <c r="D257" s="9">
        <f>0.19*180/200</f>
        <v>0.17100000000000001</v>
      </c>
      <c r="E257" s="9">
        <f>19.59*180/200</f>
        <v>17.631</v>
      </c>
      <c r="F257" s="9">
        <f>83.2*180/200</f>
        <v>74.88</v>
      </c>
      <c r="G257" s="9">
        <v>0.02</v>
      </c>
      <c r="H257" s="9">
        <v>1.6</v>
      </c>
      <c r="I257" s="9">
        <v>0</v>
      </c>
      <c r="J257" s="9">
        <v>0</v>
      </c>
      <c r="K257" s="9">
        <v>0</v>
      </c>
      <c r="L257" s="9">
        <v>0.02</v>
      </c>
      <c r="M257" s="9">
        <v>12.6</v>
      </c>
      <c r="N257" s="9">
        <v>7.2</v>
      </c>
      <c r="O257" s="9">
        <v>12.6</v>
      </c>
      <c r="P257" s="9">
        <v>2.52</v>
      </c>
      <c r="Q257" s="9">
        <v>240</v>
      </c>
      <c r="R257" s="9">
        <v>2</v>
      </c>
      <c r="S257" s="9">
        <v>0</v>
      </c>
      <c r="T257" s="9">
        <v>0</v>
      </c>
      <c r="U257" s="8" t="s">
        <v>46</v>
      </c>
      <c r="V257" s="3"/>
      <c r="W257" s="3"/>
      <c r="X257" s="3"/>
      <c r="Y257" s="3"/>
      <c r="Z257" s="3"/>
      <c r="AA257" s="3"/>
      <c r="AB257" s="3"/>
      <c r="AC257" s="3"/>
    </row>
    <row r="258" spans="1:29" ht="12" customHeight="1" x14ac:dyDescent="0.2">
      <c r="A258" s="7" t="s">
        <v>47</v>
      </c>
      <c r="B258" s="8">
        <v>40</v>
      </c>
      <c r="C258" s="9">
        <v>3.05</v>
      </c>
      <c r="D258" s="9">
        <v>0.25</v>
      </c>
      <c r="E258" s="9">
        <v>20.07</v>
      </c>
      <c r="F258" s="9">
        <v>94.73</v>
      </c>
      <c r="G258" s="9">
        <v>0.06</v>
      </c>
      <c r="H258" s="9">
        <v>0</v>
      </c>
      <c r="I258" s="9">
        <v>0</v>
      </c>
      <c r="J258" s="9">
        <v>0.78</v>
      </c>
      <c r="K258" s="9">
        <v>0</v>
      </c>
      <c r="L258" s="9">
        <v>0.02</v>
      </c>
      <c r="M258" s="9">
        <v>9.1999999999999993</v>
      </c>
      <c r="N258" s="9">
        <v>13.2</v>
      </c>
      <c r="O258" s="9">
        <v>33.6</v>
      </c>
      <c r="P258" s="9">
        <v>0.8</v>
      </c>
      <c r="Q258" s="9">
        <v>51.6</v>
      </c>
      <c r="R258" s="9">
        <v>0</v>
      </c>
      <c r="S258" s="9">
        <v>0.01</v>
      </c>
      <c r="T258" s="9">
        <v>0</v>
      </c>
      <c r="U258" s="8">
        <v>1</v>
      </c>
      <c r="V258" s="3"/>
      <c r="W258" s="3"/>
      <c r="X258" s="3"/>
      <c r="Y258" s="3"/>
      <c r="Z258" s="3"/>
      <c r="AA258" s="3"/>
      <c r="AB258" s="3"/>
      <c r="AC258" s="3"/>
    </row>
    <row r="259" spans="1:29" ht="12" customHeight="1" x14ac:dyDescent="0.2">
      <c r="A259" s="7" t="s">
        <v>37</v>
      </c>
      <c r="B259" s="8">
        <v>30</v>
      </c>
      <c r="C259" s="9">
        <v>1.68</v>
      </c>
      <c r="D259" s="9">
        <v>0.33</v>
      </c>
      <c r="E259" s="9">
        <v>14.82</v>
      </c>
      <c r="F259" s="9">
        <v>68.97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8">
        <v>2</v>
      </c>
      <c r="V259" s="3"/>
      <c r="W259" s="3"/>
      <c r="X259" s="3"/>
      <c r="Y259" s="3"/>
      <c r="Z259" s="3"/>
      <c r="AA259" s="3"/>
      <c r="AB259" s="3"/>
      <c r="AC259" s="3"/>
    </row>
    <row r="260" spans="1:29" ht="21" customHeight="1" x14ac:dyDescent="0.2">
      <c r="A260" s="11" t="s">
        <v>38</v>
      </c>
      <c r="B260" s="12">
        <f t="shared" ref="B260:T260" si="34">SUM(B253:B259)</f>
        <v>880</v>
      </c>
      <c r="C260" s="4">
        <f t="shared" si="34"/>
        <v>27.933</v>
      </c>
      <c r="D260" s="4">
        <f t="shared" si="34"/>
        <v>27.600999999999999</v>
      </c>
      <c r="E260" s="4">
        <f t="shared" si="34"/>
        <v>116.90099999999998</v>
      </c>
      <c r="F260" s="4">
        <f t="shared" si="34"/>
        <v>816</v>
      </c>
      <c r="G260" s="4">
        <f t="shared" si="34"/>
        <v>0.34</v>
      </c>
      <c r="H260" s="4">
        <f t="shared" si="34"/>
        <v>14.83</v>
      </c>
      <c r="I260" s="4">
        <f t="shared" si="34"/>
        <v>0.13</v>
      </c>
      <c r="J260" s="4">
        <f t="shared" si="34"/>
        <v>6.6800000000000006</v>
      </c>
      <c r="K260" s="4">
        <f t="shared" si="34"/>
        <v>0.28000000000000003</v>
      </c>
      <c r="L260" s="4">
        <f t="shared" si="34"/>
        <v>0.34</v>
      </c>
      <c r="M260" s="4">
        <f t="shared" si="34"/>
        <v>282.14999999999998</v>
      </c>
      <c r="N260" s="4">
        <f t="shared" si="34"/>
        <v>116.97</v>
      </c>
      <c r="O260" s="4">
        <f t="shared" si="34"/>
        <v>459.80000000000007</v>
      </c>
      <c r="P260" s="4">
        <f t="shared" si="34"/>
        <v>8.8600000000000012</v>
      </c>
      <c r="Q260" s="4">
        <f t="shared" si="34"/>
        <v>1308.28</v>
      </c>
      <c r="R260" s="4">
        <f t="shared" si="34"/>
        <v>135.97</v>
      </c>
      <c r="S260" s="4">
        <f t="shared" si="34"/>
        <v>0.59000000000000008</v>
      </c>
      <c r="T260" s="4">
        <f t="shared" si="34"/>
        <v>0.03</v>
      </c>
      <c r="U260" s="1"/>
      <c r="V260" s="3"/>
      <c r="W260" s="3"/>
      <c r="X260" s="3"/>
      <c r="Y260" s="3"/>
      <c r="Z260" s="3"/>
      <c r="AA260" s="3"/>
      <c r="AB260" s="3"/>
      <c r="AC260" s="3"/>
    </row>
    <row r="261" spans="1:29" ht="21" customHeight="1" x14ac:dyDescent="0.2">
      <c r="A261" s="11" t="s">
        <v>49</v>
      </c>
      <c r="B261" s="11"/>
      <c r="C261" s="4">
        <f t="shared" ref="C261:T261" si="35">C260+C251</f>
        <v>47.402999999999999</v>
      </c>
      <c r="D261" s="4">
        <f t="shared" si="35"/>
        <v>49.140999999999998</v>
      </c>
      <c r="E261" s="4">
        <f t="shared" si="35"/>
        <v>194.14099999999999</v>
      </c>
      <c r="F261" s="4">
        <f t="shared" si="35"/>
        <v>1360.4</v>
      </c>
      <c r="G261" s="4">
        <f t="shared" si="35"/>
        <v>0.6100000000000001</v>
      </c>
      <c r="H261" s="4">
        <f t="shared" si="35"/>
        <v>27.950000000000003</v>
      </c>
      <c r="I261" s="4">
        <f t="shared" si="35"/>
        <v>0.22999999999999998</v>
      </c>
      <c r="J261" s="4">
        <f t="shared" si="35"/>
        <v>10.420000000000002</v>
      </c>
      <c r="K261" s="4">
        <f t="shared" si="35"/>
        <v>0.41000000000000003</v>
      </c>
      <c r="L261" s="4">
        <f t="shared" si="35"/>
        <v>0.65000000000000013</v>
      </c>
      <c r="M261" s="4">
        <f t="shared" si="35"/>
        <v>627.18000000000006</v>
      </c>
      <c r="N261" s="4">
        <f t="shared" si="35"/>
        <v>194.22</v>
      </c>
      <c r="O261" s="4">
        <f t="shared" si="35"/>
        <v>791.87000000000012</v>
      </c>
      <c r="P261" s="4">
        <f t="shared" si="35"/>
        <v>14.000000000000002</v>
      </c>
      <c r="Q261" s="4">
        <f t="shared" si="35"/>
        <v>2103.21</v>
      </c>
      <c r="R261" s="4">
        <f t="shared" si="35"/>
        <v>158.55000000000001</v>
      </c>
      <c r="S261" s="4">
        <f t="shared" si="35"/>
        <v>0.62000000000000011</v>
      </c>
      <c r="T261" s="4">
        <f t="shared" si="35"/>
        <v>0.04</v>
      </c>
      <c r="U261" s="1"/>
      <c r="V261" s="3"/>
      <c r="W261" s="3"/>
      <c r="X261" s="3"/>
      <c r="Y261" s="3"/>
      <c r="Z261" s="3"/>
      <c r="AA261" s="3"/>
      <c r="AB261" s="3"/>
      <c r="AC261" s="3"/>
    </row>
    <row r="262" spans="1:29" ht="12" customHeight="1" x14ac:dyDescent="0.2">
      <c r="A262" s="3"/>
      <c r="B262" s="3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2" customHeight="1" x14ac:dyDescent="0.2">
      <c r="A263" s="61" t="s">
        <v>178</v>
      </c>
      <c r="B263" s="48"/>
      <c r="C263" s="48"/>
      <c r="D263" s="48"/>
      <c r="E263" s="48"/>
      <c r="F263" s="49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21"/>
      <c r="V263" s="3"/>
      <c r="W263" s="3"/>
      <c r="X263" s="3"/>
      <c r="Y263" s="3"/>
      <c r="Z263" s="3"/>
      <c r="AA263" s="3"/>
      <c r="AB263" s="3"/>
      <c r="AC263" s="3"/>
    </row>
    <row r="264" spans="1:29" ht="12" customHeight="1" x14ac:dyDescent="0.2">
      <c r="A264" s="12" t="s">
        <v>4</v>
      </c>
      <c r="B264" s="12"/>
      <c r="C264" s="47" t="s">
        <v>6</v>
      </c>
      <c r="D264" s="48"/>
      <c r="E264" s="49"/>
      <c r="F264" s="50" t="s">
        <v>7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21"/>
      <c r="V264" s="3"/>
      <c r="W264" s="3"/>
      <c r="X264" s="3"/>
      <c r="Y264" s="3"/>
      <c r="Z264" s="3"/>
      <c r="AA264" s="3"/>
      <c r="AB264" s="3"/>
      <c r="AC264" s="3"/>
    </row>
    <row r="265" spans="1:29" ht="12" customHeight="1" x14ac:dyDescent="0.2">
      <c r="A265" s="22"/>
      <c r="B265" s="22"/>
      <c r="C265" s="4" t="s">
        <v>11</v>
      </c>
      <c r="D265" s="4" t="s">
        <v>12</v>
      </c>
      <c r="E265" s="4" t="s">
        <v>13</v>
      </c>
      <c r="F265" s="51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21"/>
      <c r="V265" s="3"/>
      <c r="W265" s="3"/>
      <c r="X265" s="3"/>
      <c r="Y265" s="3"/>
      <c r="Z265" s="3"/>
      <c r="AA265" s="3"/>
      <c r="AB265" s="3"/>
      <c r="AC265" s="3"/>
    </row>
    <row r="266" spans="1:29" ht="12" customHeight="1" x14ac:dyDescent="0.2">
      <c r="A266" s="7" t="s">
        <v>179</v>
      </c>
      <c r="B266" s="23"/>
      <c r="C266" s="24">
        <f t="shared" ref="C266:F266" si="36">C261+C240+C216+C196+C174+C151+C131+C110+C89+C68+C45+C23</f>
        <v>604.18988888888885</v>
      </c>
      <c r="D266" s="24">
        <f t="shared" si="36"/>
        <v>634.16911111111119</v>
      </c>
      <c r="E266" s="24">
        <f t="shared" si="36"/>
        <v>2568.203</v>
      </c>
      <c r="F266" s="24">
        <f t="shared" si="36"/>
        <v>18651.559555555556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21"/>
      <c r="V266" s="3"/>
      <c r="W266" s="3"/>
      <c r="X266" s="3"/>
      <c r="Y266" s="3"/>
      <c r="Z266" s="3"/>
      <c r="AA266" s="3"/>
      <c r="AB266" s="3"/>
      <c r="AC266" s="3"/>
    </row>
    <row r="267" spans="1:29" ht="12" customHeight="1" x14ac:dyDescent="0.2">
      <c r="A267" s="7" t="s">
        <v>180</v>
      </c>
      <c r="B267" s="23"/>
      <c r="C267" s="24">
        <f t="shared" ref="C267:F267" si="37">C266/12</f>
        <v>50.349157407407404</v>
      </c>
      <c r="D267" s="24">
        <f t="shared" si="37"/>
        <v>52.847425925925933</v>
      </c>
      <c r="E267" s="24">
        <f t="shared" si="37"/>
        <v>214.01691666666667</v>
      </c>
      <c r="F267" s="24">
        <f t="shared" si="37"/>
        <v>1554.2966296296297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21"/>
      <c r="V267" s="3"/>
      <c r="W267" s="3"/>
      <c r="X267" s="3"/>
      <c r="Y267" s="3"/>
      <c r="Z267" s="3"/>
      <c r="AA267" s="3"/>
      <c r="AB267" s="3"/>
      <c r="AC267" s="3"/>
    </row>
    <row r="268" spans="1:29" ht="12" customHeight="1" x14ac:dyDescent="0.2">
      <c r="A268" s="7" t="s">
        <v>181</v>
      </c>
      <c r="B268" s="25"/>
      <c r="C268" s="24">
        <v>1</v>
      </c>
      <c r="D268" s="24">
        <v>1</v>
      </c>
      <c r="E268" s="24">
        <v>4</v>
      </c>
      <c r="F268" s="24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21"/>
      <c r="V268" s="3"/>
      <c r="W268" s="3"/>
      <c r="X268" s="3"/>
      <c r="Y268" s="3"/>
      <c r="Z268" s="3"/>
      <c r="AA268" s="3"/>
      <c r="AB268" s="3"/>
      <c r="AC268" s="3"/>
    </row>
    <row r="269" spans="1:29" ht="12" customHeight="1" x14ac:dyDescent="0.2">
      <c r="A269" s="62" t="s">
        <v>182</v>
      </c>
      <c r="B269" s="48"/>
      <c r="C269" s="48"/>
      <c r="D269" s="48"/>
      <c r="E269" s="48"/>
      <c r="F269" s="49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21"/>
      <c r="V269" s="3"/>
      <c r="W269" s="3"/>
      <c r="X269" s="3"/>
      <c r="Y269" s="3"/>
      <c r="Z269" s="3"/>
      <c r="AA269" s="3"/>
      <c r="AB269" s="3"/>
      <c r="AC269" s="3"/>
    </row>
    <row r="270" spans="1:29" ht="12" customHeight="1" x14ac:dyDescent="0.2">
      <c r="A270" s="26"/>
      <c r="B270" s="25"/>
      <c r="C270" s="24" t="s">
        <v>28</v>
      </c>
      <c r="D270" s="24" t="s">
        <v>39</v>
      </c>
      <c r="E270" s="24"/>
      <c r="F270" s="24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21"/>
      <c r="V270" s="3"/>
      <c r="W270" s="3"/>
      <c r="X270" s="3"/>
      <c r="Y270" s="3"/>
      <c r="Z270" s="3"/>
      <c r="AA270" s="3"/>
      <c r="AB270" s="3"/>
      <c r="AC270" s="3"/>
    </row>
    <row r="271" spans="1:29" ht="12" customHeight="1" x14ac:dyDescent="0.2">
      <c r="A271" s="7" t="s">
        <v>179</v>
      </c>
      <c r="B271" s="25"/>
      <c r="C271" s="24">
        <f>B251+B229+B207+B186+B164+B142+B122+B101+B80+B58+B35+B13</f>
        <v>7190</v>
      </c>
      <c r="D271" s="24">
        <f>B260+B239+B215+B195+B173+B150+B130+B109+B88+B67+B44+B22</f>
        <v>11265</v>
      </c>
      <c r="E271" s="24"/>
      <c r="F271" s="24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21"/>
      <c r="V271" s="3"/>
      <c r="W271" s="3"/>
      <c r="X271" s="3"/>
      <c r="Y271" s="3"/>
      <c r="Z271" s="3"/>
      <c r="AA271" s="3"/>
      <c r="AB271" s="3"/>
      <c r="AC271" s="3"/>
    </row>
    <row r="272" spans="1:29" ht="12" customHeight="1" x14ac:dyDescent="0.2">
      <c r="A272" s="7" t="s">
        <v>180</v>
      </c>
      <c r="B272" s="25"/>
      <c r="C272" s="24">
        <f t="shared" ref="C272:D272" si="38">C271/12</f>
        <v>599.16666666666663</v>
      </c>
      <c r="D272" s="24">
        <f t="shared" si="38"/>
        <v>938.75</v>
      </c>
      <c r="E272" s="24"/>
      <c r="F272" s="24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21"/>
      <c r="V272" s="3"/>
      <c r="W272" s="3"/>
      <c r="X272" s="3"/>
      <c r="Y272" s="3"/>
      <c r="Z272" s="3"/>
      <c r="AA272" s="3"/>
      <c r="AB272" s="3"/>
      <c r="AC272" s="3"/>
    </row>
    <row r="273" spans="1:29" ht="12" customHeight="1" x14ac:dyDescent="0.2">
      <c r="A273" s="3"/>
      <c r="B273" s="3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2" customHeight="1" x14ac:dyDescent="0.2">
      <c r="A274" s="3"/>
      <c r="B274" s="3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2" customHeight="1" x14ac:dyDescent="0.2">
      <c r="A275" s="27" t="s">
        <v>183</v>
      </c>
      <c r="B275" s="21"/>
      <c r="C275" s="16"/>
      <c r="D275" s="16"/>
      <c r="E275" s="16"/>
      <c r="F275" s="16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3"/>
      <c r="W275" s="3"/>
      <c r="X275" s="3"/>
      <c r="Y275" s="3"/>
      <c r="Z275" s="3"/>
      <c r="AA275" s="3"/>
      <c r="AB275" s="3"/>
      <c r="AC275" s="3"/>
    </row>
    <row r="276" spans="1:29" ht="12" customHeight="1" x14ac:dyDescent="0.2">
      <c r="A276" s="27" t="s">
        <v>184</v>
      </c>
      <c r="B276" s="21"/>
      <c r="C276" s="16"/>
      <c r="D276" s="16"/>
      <c r="E276" s="16"/>
      <c r="F276" s="16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3"/>
      <c r="W276" s="3"/>
      <c r="X276" s="3"/>
      <c r="Y276" s="3"/>
      <c r="Z276" s="3"/>
      <c r="AA276" s="3"/>
      <c r="AB276" s="3"/>
      <c r="AC276" s="3"/>
    </row>
    <row r="277" spans="1:29" ht="12" customHeight="1" x14ac:dyDescent="0.2">
      <c r="A277" s="3" t="s">
        <v>185</v>
      </c>
      <c r="B277" s="21"/>
      <c r="C277" s="16"/>
      <c r="D277" s="16"/>
      <c r="E277" s="16"/>
      <c r="F277" s="16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3"/>
      <c r="W277" s="3"/>
      <c r="X277" s="3"/>
      <c r="Y277" s="3"/>
      <c r="Z277" s="3"/>
      <c r="AA277" s="3"/>
      <c r="AB277" s="3"/>
      <c r="AC277" s="3"/>
    </row>
    <row r="278" spans="1:29" ht="12" customHeight="1" x14ac:dyDescent="0.2">
      <c r="A278" s="3" t="s">
        <v>186</v>
      </c>
      <c r="B278" s="21"/>
      <c r="C278" s="16"/>
      <c r="D278" s="16"/>
      <c r="E278" s="16"/>
      <c r="F278" s="16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3"/>
      <c r="W278" s="3"/>
      <c r="X278" s="3"/>
      <c r="Y278" s="3"/>
      <c r="Z278" s="3"/>
      <c r="AA278" s="3"/>
      <c r="AB278" s="3"/>
      <c r="AC278" s="3"/>
    </row>
    <row r="279" spans="1:29" ht="12" customHeight="1" x14ac:dyDescent="0.2">
      <c r="A279" s="3" t="s">
        <v>187</v>
      </c>
      <c r="B279" s="21"/>
      <c r="C279" s="16"/>
      <c r="D279" s="16"/>
      <c r="E279" s="16"/>
      <c r="F279" s="16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3"/>
      <c r="W279" s="3"/>
      <c r="X279" s="3"/>
      <c r="Y279" s="3"/>
      <c r="Z279" s="3"/>
      <c r="AA279" s="3"/>
      <c r="AB279" s="3"/>
      <c r="AC279" s="3"/>
    </row>
    <row r="280" spans="1:29" ht="12" customHeight="1" x14ac:dyDescent="0.2">
      <c r="A280" s="3" t="s">
        <v>188</v>
      </c>
      <c r="B280" s="21"/>
      <c r="C280" s="16"/>
      <c r="D280" s="16"/>
      <c r="E280" s="16"/>
      <c r="F280" s="16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3"/>
      <c r="W280" s="3"/>
      <c r="X280" s="3"/>
      <c r="Y280" s="3"/>
      <c r="Z280" s="3"/>
      <c r="AA280" s="3"/>
      <c r="AB280" s="3"/>
      <c r="AC280" s="3"/>
    </row>
    <row r="281" spans="1:29" ht="12" customHeight="1" x14ac:dyDescent="0.2">
      <c r="A281" s="3" t="s">
        <v>189</v>
      </c>
      <c r="B281" s="21"/>
      <c r="C281" s="16"/>
      <c r="D281" s="16"/>
      <c r="E281" s="16"/>
      <c r="F281" s="16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3"/>
      <c r="W281" s="3"/>
      <c r="X281" s="3"/>
      <c r="Y281" s="3"/>
      <c r="Z281" s="3"/>
      <c r="AA281" s="3"/>
      <c r="AB281" s="3"/>
      <c r="AC281" s="3"/>
    </row>
    <row r="282" spans="1:29" ht="12" customHeight="1" x14ac:dyDescent="0.2">
      <c r="A282" s="3" t="s">
        <v>190</v>
      </c>
      <c r="B282" s="21"/>
      <c r="C282" s="16"/>
      <c r="D282" s="16"/>
      <c r="E282" s="16"/>
      <c r="F282" s="16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3"/>
      <c r="W282" s="3"/>
      <c r="X282" s="3"/>
      <c r="Y282" s="3"/>
      <c r="Z282" s="3"/>
      <c r="AA282" s="3"/>
      <c r="AB282" s="3"/>
      <c r="AC282" s="3"/>
    </row>
    <row r="283" spans="1:29" ht="12" customHeight="1" x14ac:dyDescent="0.2">
      <c r="A283" s="3"/>
      <c r="B283" s="3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2" customHeight="1" x14ac:dyDescent="0.2">
      <c r="A284" s="3"/>
      <c r="B284" s="3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2" customHeight="1" x14ac:dyDescent="0.2">
      <c r="A285" s="3"/>
      <c r="B285" s="3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2" customHeight="1" x14ac:dyDescent="0.2">
      <c r="A286" s="3"/>
      <c r="B286" s="3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2" customHeight="1" x14ac:dyDescent="0.2">
      <c r="A287" s="3"/>
      <c r="B287" s="3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2" customHeight="1" x14ac:dyDescent="0.2">
      <c r="A288" s="3"/>
      <c r="B288" s="3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2" customHeight="1" x14ac:dyDescent="0.2">
      <c r="A289" s="3"/>
      <c r="B289" s="3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2" customHeight="1" x14ac:dyDescent="0.2">
      <c r="A290" s="3"/>
      <c r="B290" s="3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2" customHeight="1" x14ac:dyDescent="0.2">
      <c r="A291" s="3"/>
      <c r="B291" s="3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2" customHeight="1" x14ac:dyDescent="0.2">
      <c r="A292" s="3"/>
      <c r="B292" s="3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2" customHeight="1" x14ac:dyDescent="0.2">
      <c r="A293" s="3"/>
      <c r="B293" s="3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2" customHeight="1" x14ac:dyDescent="0.2">
      <c r="A294" s="3"/>
      <c r="B294" s="3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2" customHeight="1" x14ac:dyDescent="0.2">
      <c r="A295" s="3"/>
      <c r="B295" s="3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2" customHeight="1" x14ac:dyDescent="0.2">
      <c r="A296" s="3"/>
      <c r="B296" s="3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2" customHeight="1" x14ac:dyDescent="0.2">
      <c r="A297" s="3"/>
      <c r="B297" s="3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2" customHeight="1" x14ac:dyDescent="0.2">
      <c r="A298" s="3"/>
      <c r="B298" s="3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2" customHeight="1" x14ac:dyDescent="0.2">
      <c r="A299" s="3"/>
      <c r="B299" s="3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2" customHeight="1" x14ac:dyDescent="0.2">
      <c r="A300" s="3"/>
      <c r="B300" s="3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2" customHeight="1" x14ac:dyDescent="0.2">
      <c r="A301" s="3"/>
      <c r="B301" s="3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2" customHeight="1" x14ac:dyDescent="0.2">
      <c r="A302" s="3"/>
      <c r="B302" s="3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2" customHeight="1" x14ac:dyDescent="0.2">
      <c r="A303" s="3"/>
      <c r="B303" s="3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2" customHeight="1" x14ac:dyDescent="0.2">
      <c r="A304" s="3"/>
      <c r="B304" s="3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2" customHeight="1" x14ac:dyDescent="0.2">
      <c r="A305" s="3"/>
      <c r="B305" s="3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2" customHeight="1" x14ac:dyDescent="0.2">
      <c r="A306" s="3"/>
      <c r="B306" s="3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2" customHeight="1" x14ac:dyDescent="0.2">
      <c r="A307" s="3"/>
      <c r="B307" s="3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2" customHeight="1" x14ac:dyDescent="0.2">
      <c r="A308" s="3"/>
      <c r="B308" s="3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2" customHeight="1" x14ac:dyDescent="0.2">
      <c r="A309" s="3"/>
      <c r="B309" s="3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2" customHeight="1" x14ac:dyDescent="0.2">
      <c r="A310" s="3"/>
      <c r="B310" s="3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2" customHeight="1" x14ac:dyDescent="0.2">
      <c r="A311" s="3"/>
      <c r="B311" s="3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2" customHeight="1" x14ac:dyDescent="0.2">
      <c r="A312" s="3"/>
      <c r="B312" s="3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2" customHeight="1" x14ac:dyDescent="0.2">
      <c r="A313" s="3"/>
      <c r="B313" s="3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2" customHeight="1" x14ac:dyDescent="0.2">
      <c r="A314" s="3"/>
      <c r="B314" s="3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2" customHeight="1" x14ac:dyDescent="0.2">
      <c r="A315" s="3"/>
      <c r="B315" s="3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2" customHeight="1" x14ac:dyDescent="0.2">
      <c r="A316" s="3"/>
      <c r="B316" s="3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2" customHeight="1" x14ac:dyDescent="0.2">
      <c r="A317" s="3"/>
      <c r="B317" s="3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2" customHeight="1" x14ac:dyDescent="0.2">
      <c r="A318" s="3"/>
      <c r="B318" s="3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2" customHeight="1" x14ac:dyDescent="0.2">
      <c r="A319" s="3"/>
      <c r="B319" s="3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2" customHeight="1" x14ac:dyDescent="0.2">
      <c r="A320" s="3"/>
      <c r="B320" s="3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2" customHeight="1" x14ac:dyDescent="0.2">
      <c r="A321" s="3"/>
      <c r="B321" s="3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2" customHeight="1" x14ac:dyDescent="0.2">
      <c r="A322" s="3"/>
      <c r="B322" s="3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2" customHeight="1" x14ac:dyDescent="0.2">
      <c r="A323" s="3"/>
      <c r="B323" s="3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2" customHeight="1" x14ac:dyDescent="0.2">
      <c r="A324" s="3"/>
      <c r="B324" s="3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2" customHeight="1" x14ac:dyDescent="0.2">
      <c r="A325" s="3"/>
      <c r="B325" s="3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2" customHeight="1" x14ac:dyDescent="0.2">
      <c r="A326" s="3"/>
      <c r="B326" s="3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2" customHeight="1" x14ac:dyDescent="0.2">
      <c r="A327" s="3"/>
      <c r="B327" s="3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2" customHeight="1" x14ac:dyDescent="0.2">
      <c r="A328" s="3"/>
      <c r="B328" s="3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2" customHeight="1" x14ac:dyDescent="0.2">
      <c r="A329" s="3"/>
      <c r="B329" s="3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2" customHeight="1" x14ac:dyDescent="0.2">
      <c r="A330" s="3"/>
      <c r="B330" s="3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2" customHeight="1" x14ac:dyDescent="0.2">
      <c r="A331" s="3"/>
      <c r="B331" s="3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2" customHeight="1" x14ac:dyDescent="0.2">
      <c r="A332" s="3"/>
      <c r="B332" s="3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2" customHeight="1" x14ac:dyDescent="0.2">
      <c r="A333" s="3"/>
      <c r="B333" s="3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2" customHeight="1" x14ac:dyDescent="0.2">
      <c r="A334" s="3"/>
      <c r="B334" s="3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2" customHeight="1" x14ac:dyDescent="0.2">
      <c r="A335" s="3"/>
      <c r="B335" s="3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2" customHeight="1" x14ac:dyDescent="0.2">
      <c r="A336" s="3"/>
      <c r="B336" s="3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2" customHeight="1" x14ac:dyDescent="0.2">
      <c r="A337" s="3"/>
      <c r="B337" s="3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2" customHeight="1" x14ac:dyDescent="0.2">
      <c r="A338" s="3"/>
      <c r="B338" s="3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2" customHeight="1" x14ac:dyDescent="0.2">
      <c r="A339" s="3"/>
      <c r="B339" s="3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2" customHeight="1" x14ac:dyDescent="0.2">
      <c r="A340" s="3"/>
      <c r="B340" s="3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2" customHeight="1" x14ac:dyDescent="0.2">
      <c r="A341" s="3"/>
      <c r="B341" s="3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2" customHeight="1" x14ac:dyDescent="0.2">
      <c r="A342" s="3"/>
      <c r="B342" s="3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2" customHeight="1" x14ac:dyDescent="0.2">
      <c r="A343" s="3"/>
      <c r="B343" s="3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2" customHeight="1" x14ac:dyDescent="0.2">
      <c r="A344" s="3"/>
      <c r="B344" s="3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2" customHeight="1" x14ac:dyDescent="0.2">
      <c r="A345" s="3"/>
      <c r="B345" s="3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2" customHeight="1" x14ac:dyDescent="0.2">
      <c r="A346" s="3"/>
      <c r="B346" s="3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2" customHeight="1" x14ac:dyDescent="0.2">
      <c r="A347" s="3"/>
      <c r="B347" s="3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2" customHeight="1" x14ac:dyDescent="0.2">
      <c r="A348" s="3"/>
      <c r="B348" s="3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2" customHeight="1" x14ac:dyDescent="0.2">
      <c r="A349" s="3"/>
      <c r="B349" s="3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2" customHeight="1" x14ac:dyDescent="0.2">
      <c r="A350" s="3"/>
      <c r="B350" s="3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2" customHeight="1" x14ac:dyDescent="0.2">
      <c r="A351" s="3"/>
      <c r="B351" s="3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2" customHeight="1" x14ac:dyDescent="0.2">
      <c r="A352" s="3"/>
      <c r="B352" s="3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2" customHeight="1" x14ac:dyDescent="0.2">
      <c r="A353" s="3"/>
      <c r="B353" s="3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2" customHeight="1" x14ac:dyDescent="0.2">
      <c r="A354" s="3"/>
      <c r="B354" s="3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2" customHeight="1" x14ac:dyDescent="0.2">
      <c r="A355" s="3"/>
      <c r="B355" s="3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2" customHeight="1" x14ac:dyDescent="0.2">
      <c r="A356" s="3"/>
      <c r="B356" s="3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2" customHeight="1" x14ac:dyDescent="0.2">
      <c r="A357" s="3"/>
      <c r="B357" s="3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2" customHeight="1" x14ac:dyDescent="0.2">
      <c r="A358" s="3"/>
      <c r="B358" s="3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2" customHeight="1" x14ac:dyDescent="0.2">
      <c r="A359" s="3"/>
      <c r="B359" s="3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2" customHeight="1" x14ac:dyDescent="0.2">
      <c r="A360" s="3"/>
      <c r="B360" s="3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2" customHeight="1" x14ac:dyDescent="0.2">
      <c r="A361" s="3"/>
      <c r="B361" s="3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2" customHeight="1" x14ac:dyDescent="0.2">
      <c r="A362" s="3"/>
      <c r="B362" s="3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2" customHeight="1" x14ac:dyDescent="0.2">
      <c r="A363" s="3"/>
      <c r="B363" s="3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2" customHeight="1" x14ac:dyDescent="0.2">
      <c r="A364" s="3"/>
      <c r="B364" s="3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2" customHeight="1" x14ac:dyDescent="0.2">
      <c r="A365" s="3"/>
      <c r="B365" s="3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2" customHeight="1" x14ac:dyDescent="0.2">
      <c r="A366" s="3"/>
      <c r="B366" s="3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2" customHeight="1" x14ac:dyDescent="0.2">
      <c r="A367" s="3"/>
      <c r="B367" s="3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2" customHeight="1" x14ac:dyDescent="0.2">
      <c r="A368" s="3"/>
      <c r="B368" s="3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2" customHeight="1" x14ac:dyDescent="0.2">
      <c r="A369" s="3"/>
      <c r="B369" s="3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2" customHeight="1" x14ac:dyDescent="0.2">
      <c r="A370" s="3"/>
      <c r="B370" s="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2" customHeight="1" x14ac:dyDescent="0.2">
      <c r="A371" s="3"/>
      <c r="B371" s="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2" customHeight="1" x14ac:dyDescent="0.2">
      <c r="A372" s="3"/>
      <c r="B372" s="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2" customHeight="1" x14ac:dyDescent="0.2">
      <c r="A373" s="3"/>
      <c r="B373" s="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2" customHeight="1" x14ac:dyDescent="0.2">
      <c r="A374" s="3"/>
      <c r="B374" s="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2" customHeight="1" x14ac:dyDescent="0.2">
      <c r="A375" s="3"/>
      <c r="B375" s="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2" customHeight="1" x14ac:dyDescent="0.2">
      <c r="A376" s="3"/>
      <c r="B376" s="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2" customHeight="1" x14ac:dyDescent="0.2">
      <c r="A377" s="3"/>
      <c r="B377" s="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2" customHeight="1" x14ac:dyDescent="0.2">
      <c r="A378" s="3"/>
      <c r="B378" s="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2" customHeight="1" x14ac:dyDescent="0.2">
      <c r="A379" s="3"/>
      <c r="B379" s="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2" customHeight="1" x14ac:dyDescent="0.2">
      <c r="A380" s="3"/>
      <c r="B380" s="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2" customHeight="1" x14ac:dyDescent="0.2">
      <c r="A381" s="3"/>
      <c r="B381" s="3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2" customHeight="1" x14ac:dyDescent="0.2">
      <c r="A382" s="3"/>
      <c r="B382" s="3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2" customHeight="1" x14ac:dyDescent="0.2">
      <c r="A383" s="3"/>
      <c r="B383" s="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2" customHeight="1" x14ac:dyDescent="0.2">
      <c r="A384" s="3"/>
      <c r="B384" s="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2" customHeight="1" x14ac:dyDescent="0.2">
      <c r="A385" s="3"/>
      <c r="B385" s="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2" customHeight="1" x14ac:dyDescent="0.2">
      <c r="A386" s="3"/>
      <c r="B386" s="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2" customHeight="1" x14ac:dyDescent="0.2">
      <c r="A387" s="3"/>
      <c r="B387" s="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2" customHeight="1" x14ac:dyDescent="0.2">
      <c r="A388" s="3"/>
      <c r="B388" s="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2" customHeight="1" x14ac:dyDescent="0.2">
      <c r="A389" s="3"/>
      <c r="B389" s="3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2" customHeight="1" x14ac:dyDescent="0.2">
      <c r="A390" s="3"/>
      <c r="B390" s="3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2" customHeight="1" x14ac:dyDescent="0.2">
      <c r="A391" s="3"/>
      <c r="B391" s="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2" customHeight="1" x14ac:dyDescent="0.2">
      <c r="A392" s="3"/>
      <c r="B392" s="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2" customHeight="1" x14ac:dyDescent="0.2">
      <c r="A393" s="3"/>
      <c r="B393" s="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2" customHeight="1" x14ac:dyDescent="0.2">
      <c r="A394" s="3"/>
      <c r="B394" s="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2" customHeight="1" x14ac:dyDescent="0.2">
      <c r="A395" s="3"/>
      <c r="B395" s="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2" customHeight="1" x14ac:dyDescent="0.2">
      <c r="A396" s="3"/>
      <c r="B396" s="3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2" customHeight="1" x14ac:dyDescent="0.2">
      <c r="A397" s="3"/>
      <c r="B397" s="3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2" customHeight="1" x14ac:dyDescent="0.2">
      <c r="A398" s="3"/>
      <c r="B398" s="3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2" customHeight="1" x14ac:dyDescent="0.2">
      <c r="A399" s="3"/>
      <c r="B399" s="3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2" customHeight="1" x14ac:dyDescent="0.2">
      <c r="A400" s="3"/>
      <c r="B400" s="3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2" customHeight="1" x14ac:dyDescent="0.2">
      <c r="A401" s="3"/>
      <c r="B401" s="3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2" customHeight="1" x14ac:dyDescent="0.2">
      <c r="A402" s="3"/>
      <c r="B402" s="3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2" customHeight="1" x14ac:dyDescent="0.2">
      <c r="A403" s="3"/>
      <c r="B403" s="3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2" customHeight="1" x14ac:dyDescent="0.2">
      <c r="A404" s="3"/>
      <c r="B404" s="3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2" customHeight="1" x14ac:dyDescent="0.2">
      <c r="A405" s="3"/>
      <c r="B405" s="3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2" customHeight="1" x14ac:dyDescent="0.2">
      <c r="A406" s="3"/>
      <c r="B406" s="3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2" customHeight="1" x14ac:dyDescent="0.2">
      <c r="A407" s="3"/>
      <c r="B407" s="3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2" customHeight="1" x14ac:dyDescent="0.2">
      <c r="A408" s="3"/>
      <c r="B408" s="3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2" customHeight="1" x14ac:dyDescent="0.2">
      <c r="A409" s="3"/>
      <c r="B409" s="3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2" customHeight="1" x14ac:dyDescent="0.2">
      <c r="A410" s="3"/>
      <c r="B410" s="3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2" customHeight="1" x14ac:dyDescent="0.2">
      <c r="A411" s="3"/>
      <c r="B411" s="3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2" customHeight="1" x14ac:dyDescent="0.2">
      <c r="A412" s="3"/>
      <c r="B412" s="3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2" customHeight="1" x14ac:dyDescent="0.2">
      <c r="A413" s="3"/>
      <c r="B413" s="3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2" customHeight="1" x14ac:dyDescent="0.2">
      <c r="A414" s="3"/>
      <c r="B414" s="3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2" customHeight="1" x14ac:dyDescent="0.2">
      <c r="A415" s="3"/>
      <c r="B415" s="3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2" customHeight="1" x14ac:dyDescent="0.2">
      <c r="A416" s="3"/>
      <c r="B416" s="3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2" customHeight="1" x14ac:dyDescent="0.2">
      <c r="A417" s="3"/>
      <c r="B417" s="3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2" customHeight="1" x14ac:dyDescent="0.2">
      <c r="A418" s="3"/>
      <c r="B418" s="3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2" customHeight="1" x14ac:dyDescent="0.2">
      <c r="A419" s="3"/>
      <c r="B419" s="3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2" customHeight="1" x14ac:dyDescent="0.2">
      <c r="A420" s="3"/>
      <c r="B420" s="3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2" customHeight="1" x14ac:dyDescent="0.2">
      <c r="A421" s="3"/>
      <c r="B421" s="3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2" customHeight="1" x14ac:dyDescent="0.2">
      <c r="A422" s="3"/>
      <c r="B422" s="3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2" customHeight="1" x14ac:dyDescent="0.2">
      <c r="A423" s="3"/>
      <c r="B423" s="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2" customHeight="1" x14ac:dyDescent="0.2">
      <c r="A424" s="3"/>
      <c r="B424" s="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2" customHeight="1" x14ac:dyDescent="0.2">
      <c r="A425" s="3"/>
      <c r="B425" s="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2" customHeight="1" x14ac:dyDescent="0.2">
      <c r="A426" s="3"/>
      <c r="B426" s="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2" customHeight="1" x14ac:dyDescent="0.2">
      <c r="A427" s="3"/>
      <c r="B427" s="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2" customHeight="1" x14ac:dyDescent="0.2">
      <c r="A428" s="3"/>
      <c r="B428" s="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2" customHeight="1" x14ac:dyDescent="0.2">
      <c r="A429" s="3"/>
      <c r="B429" s="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2" customHeight="1" x14ac:dyDescent="0.2">
      <c r="A430" s="3"/>
      <c r="B430" s="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2" customHeight="1" x14ac:dyDescent="0.2">
      <c r="A431" s="3"/>
      <c r="B431" s="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2" customHeight="1" x14ac:dyDescent="0.2">
      <c r="A432" s="3"/>
      <c r="B432" s="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2" customHeight="1" x14ac:dyDescent="0.2">
      <c r="A433" s="3"/>
      <c r="B433" s="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2" customHeight="1" x14ac:dyDescent="0.2">
      <c r="A434" s="3"/>
      <c r="B434" s="3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2" customHeight="1" x14ac:dyDescent="0.2">
      <c r="A435" s="3"/>
      <c r="B435" s="3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2" customHeight="1" x14ac:dyDescent="0.2">
      <c r="A436" s="3"/>
      <c r="B436" s="3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2" customHeight="1" x14ac:dyDescent="0.2">
      <c r="A437" s="3"/>
      <c r="B437" s="3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2" customHeight="1" x14ac:dyDescent="0.2">
      <c r="A438" s="3"/>
      <c r="B438" s="3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2" customHeight="1" x14ac:dyDescent="0.2">
      <c r="A439" s="3"/>
      <c r="B439" s="3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2" customHeight="1" x14ac:dyDescent="0.2">
      <c r="A440" s="3"/>
      <c r="B440" s="3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2" customHeight="1" x14ac:dyDescent="0.2">
      <c r="A441" s="3"/>
      <c r="B441" s="3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2" customHeight="1" x14ac:dyDescent="0.2">
      <c r="A442" s="3"/>
      <c r="B442" s="3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2" customHeight="1" x14ac:dyDescent="0.2">
      <c r="A443" s="3"/>
      <c r="B443" s="3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2" customHeight="1" x14ac:dyDescent="0.2">
      <c r="A444" s="3"/>
      <c r="B444" s="3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2" customHeight="1" x14ac:dyDescent="0.2">
      <c r="A445" s="3"/>
      <c r="B445" s="3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2" customHeight="1" x14ac:dyDescent="0.2">
      <c r="A446" s="3"/>
      <c r="B446" s="3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2" customHeight="1" x14ac:dyDescent="0.2">
      <c r="A447" s="3"/>
      <c r="B447" s="3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2" customHeight="1" x14ac:dyDescent="0.2">
      <c r="A448" s="3"/>
      <c r="B448" s="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2" customHeight="1" x14ac:dyDescent="0.2">
      <c r="A449" s="3"/>
      <c r="B449" s="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2" customHeight="1" x14ac:dyDescent="0.2">
      <c r="A450" s="3"/>
      <c r="B450" s="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2" customHeight="1" x14ac:dyDescent="0.2">
      <c r="A451" s="3"/>
      <c r="B451" s="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2" customHeight="1" x14ac:dyDescent="0.2">
      <c r="A452" s="3"/>
      <c r="B452" s="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2" customHeight="1" x14ac:dyDescent="0.2">
      <c r="A453" s="3"/>
      <c r="B453" s="3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2" customHeight="1" x14ac:dyDescent="0.2">
      <c r="A454" s="3"/>
      <c r="B454" s="3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2" customHeight="1" x14ac:dyDescent="0.2">
      <c r="A455" s="3"/>
      <c r="B455" s="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2" customHeight="1" x14ac:dyDescent="0.2">
      <c r="A456" s="3"/>
      <c r="B456" s="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2" customHeight="1" x14ac:dyDescent="0.2">
      <c r="A457" s="3"/>
      <c r="B457" s="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2" customHeight="1" x14ac:dyDescent="0.2">
      <c r="A458" s="3"/>
      <c r="B458" s="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2" customHeight="1" x14ac:dyDescent="0.2">
      <c r="A459" s="3"/>
      <c r="B459" s="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2" customHeight="1" x14ac:dyDescent="0.2">
      <c r="A460" s="3"/>
      <c r="B460" s="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2" customHeight="1" x14ac:dyDescent="0.2">
      <c r="A461" s="3"/>
      <c r="B461" s="3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2" customHeight="1" x14ac:dyDescent="0.2">
      <c r="A462" s="3"/>
      <c r="B462" s="3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2" customHeight="1" x14ac:dyDescent="0.2">
      <c r="A463" s="3"/>
      <c r="B463" s="3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2" customHeight="1" x14ac:dyDescent="0.2">
      <c r="A464" s="3"/>
      <c r="B464" s="3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2" customHeight="1" x14ac:dyDescent="0.2">
      <c r="A465" s="3"/>
      <c r="B465" s="3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2" customHeight="1" x14ac:dyDescent="0.2">
      <c r="A466" s="3"/>
      <c r="B466" s="3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2" customHeight="1" x14ac:dyDescent="0.2">
      <c r="A467" s="3"/>
      <c r="B467" s="3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2" customHeight="1" x14ac:dyDescent="0.2">
      <c r="A468" s="3"/>
      <c r="B468" s="3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2" customHeight="1" x14ac:dyDescent="0.2">
      <c r="A469" s="3"/>
      <c r="B469" s="3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2" customHeight="1" x14ac:dyDescent="0.2">
      <c r="A470" s="3"/>
      <c r="B470" s="3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2" customHeight="1" x14ac:dyDescent="0.2">
      <c r="A471" s="3"/>
      <c r="B471" s="3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2" customHeight="1" x14ac:dyDescent="0.2">
      <c r="A472" s="3"/>
      <c r="B472" s="3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2" customHeight="1" x14ac:dyDescent="0.2">
      <c r="A473" s="3"/>
      <c r="B473" s="3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2" customHeight="1" x14ac:dyDescent="0.2">
      <c r="A474" s="3"/>
      <c r="B474" s="3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2" customHeight="1" x14ac:dyDescent="0.2">
      <c r="A475" s="3"/>
      <c r="B475" s="3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2" customHeight="1" x14ac:dyDescent="0.2">
      <c r="A476" s="3"/>
      <c r="B476" s="3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2" customHeight="1" x14ac:dyDescent="0.2">
      <c r="A477" s="3"/>
      <c r="B477" s="3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2" customHeight="1" x14ac:dyDescent="0.2">
      <c r="A478" s="3"/>
      <c r="B478" s="3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2" customHeight="1" x14ac:dyDescent="0.2">
      <c r="A479" s="3"/>
      <c r="B479" s="3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2" customHeight="1" x14ac:dyDescent="0.2">
      <c r="A480" s="3"/>
      <c r="B480" s="3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2" customHeight="1" x14ac:dyDescent="0.2">
      <c r="A481" s="3"/>
      <c r="B481" s="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2" customHeight="1" x14ac:dyDescent="0.2">
      <c r="A482" s="3"/>
      <c r="B482" s="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2" customHeight="1" x14ac:dyDescent="0.2">
      <c r="A483" s="3"/>
      <c r="B483" s="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2" customHeight="1" x14ac:dyDescent="0.2">
      <c r="A484" s="3"/>
      <c r="B484" s="3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2" customHeight="1" x14ac:dyDescent="0.2">
      <c r="A485" s="3"/>
      <c r="B485" s="3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2" customHeight="1" x14ac:dyDescent="0.2">
      <c r="A486" s="3"/>
      <c r="B486" s="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2" customHeight="1" x14ac:dyDescent="0.2">
      <c r="A487" s="3"/>
      <c r="B487" s="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2" customHeight="1" x14ac:dyDescent="0.2">
      <c r="A488" s="3"/>
      <c r="B488" s="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2" customHeight="1" x14ac:dyDescent="0.2">
      <c r="A489" s="3"/>
      <c r="B489" s="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2" customHeight="1" x14ac:dyDescent="0.2">
      <c r="A490" s="3"/>
      <c r="B490" s="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2" customHeight="1" x14ac:dyDescent="0.2">
      <c r="A491" s="3"/>
      <c r="B491" s="3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2" customHeight="1" x14ac:dyDescent="0.2">
      <c r="A492" s="3"/>
      <c r="B492" s="3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2" customHeight="1" x14ac:dyDescent="0.2">
      <c r="A493" s="3"/>
      <c r="B493" s="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2" customHeight="1" x14ac:dyDescent="0.2">
      <c r="A494" s="3"/>
      <c r="B494" s="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2" customHeight="1" x14ac:dyDescent="0.2">
      <c r="A495" s="3"/>
      <c r="B495" s="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2" customHeight="1" x14ac:dyDescent="0.2">
      <c r="A496" s="3"/>
      <c r="B496" s="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2" customHeight="1" x14ac:dyDescent="0.2">
      <c r="A497" s="3"/>
      <c r="B497" s="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2" customHeight="1" x14ac:dyDescent="0.2">
      <c r="A498" s="3"/>
      <c r="B498" s="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2" customHeight="1" x14ac:dyDescent="0.2">
      <c r="A499" s="3"/>
      <c r="B499" s="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2" customHeight="1" x14ac:dyDescent="0.2">
      <c r="A500" s="3"/>
      <c r="B500" s="3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2" customHeight="1" x14ac:dyDescent="0.2">
      <c r="A501" s="3"/>
      <c r="B501" s="3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2" customHeight="1" x14ac:dyDescent="0.2">
      <c r="A502" s="3"/>
      <c r="B502" s="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2" customHeight="1" x14ac:dyDescent="0.2">
      <c r="A503" s="3"/>
      <c r="B503" s="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2" customHeight="1" x14ac:dyDescent="0.2">
      <c r="A504" s="3"/>
      <c r="B504" s="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2" customHeight="1" x14ac:dyDescent="0.2">
      <c r="A505" s="3"/>
      <c r="B505" s="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2" customHeight="1" x14ac:dyDescent="0.2">
      <c r="A506" s="3"/>
      <c r="B506" s="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2" customHeight="1" x14ac:dyDescent="0.2">
      <c r="A507" s="3"/>
      <c r="B507" s="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2" customHeight="1" x14ac:dyDescent="0.2">
      <c r="A508" s="3"/>
      <c r="B508" s="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2" customHeight="1" x14ac:dyDescent="0.2">
      <c r="A509" s="3"/>
      <c r="B509" s="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2" customHeight="1" x14ac:dyDescent="0.2">
      <c r="A510" s="3"/>
      <c r="B510" s="3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2" customHeight="1" x14ac:dyDescent="0.2">
      <c r="A511" s="3"/>
      <c r="B511" s="3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2" customHeight="1" x14ac:dyDescent="0.2">
      <c r="A512" s="3"/>
      <c r="B512" s="3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2" customHeight="1" x14ac:dyDescent="0.2">
      <c r="A513" s="3"/>
      <c r="B513" s="3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2" customHeight="1" x14ac:dyDescent="0.2">
      <c r="A514" s="3"/>
      <c r="B514" s="3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2" customHeight="1" x14ac:dyDescent="0.2">
      <c r="A515" s="3"/>
      <c r="B515" s="3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2" customHeight="1" x14ac:dyDescent="0.2">
      <c r="A516" s="3"/>
      <c r="B516" s="3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2" customHeight="1" x14ac:dyDescent="0.2">
      <c r="A517" s="3"/>
      <c r="B517" s="3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2" customHeight="1" x14ac:dyDescent="0.2">
      <c r="A518" s="3"/>
      <c r="B518" s="3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2" customHeight="1" x14ac:dyDescent="0.2">
      <c r="A519" s="3"/>
      <c r="B519" s="3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2" customHeight="1" x14ac:dyDescent="0.2">
      <c r="A520" s="3"/>
      <c r="B520" s="3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2" customHeight="1" x14ac:dyDescent="0.2">
      <c r="A521" s="3"/>
      <c r="B521" s="3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2" customHeight="1" x14ac:dyDescent="0.2">
      <c r="A522" s="3"/>
      <c r="B522" s="3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2" customHeight="1" x14ac:dyDescent="0.2">
      <c r="A523" s="3"/>
      <c r="B523" s="3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2" customHeight="1" x14ac:dyDescent="0.2">
      <c r="A524" s="3"/>
      <c r="B524" s="3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2" customHeight="1" x14ac:dyDescent="0.2">
      <c r="A525" s="3"/>
      <c r="B525" s="3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2" customHeight="1" x14ac:dyDescent="0.2">
      <c r="A526" s="3"/>
      <c r="B526" s="3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2" customHeight="1" x14ac:dyDescent="0.2">
      <c r="A527" s="3"/>
      <c r="B527" s="3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2" customHeight="1" x14ac:dyDescent="0.2">
      <c r="A528" s="3"/>
      <c r="B528" s="3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2" customHeight="1" x14ac:dyDescent="0.2">
      <c r="A529" s="3"/>
      <c r="B529" s="3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2" customHeight="1" x14ac:dyDescent="0.2">
      <c r="A530" s="3"/>
      <c r="B530" s="3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2" customHeight="1" x14ac:dyDescent="0.2">
      <c r="A531" s="3"/>
      <c r="B531" s="3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2" customHeight="1" x14ac:dyDescent="0.2">
      <c r="A532" s="3"/>
      <c r="B532" s="3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2" customHeight="1" x14ac:dyDescent="0.2">
      <c r="A533" s="3"/>
      <c r="B533" s="3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2" customHeight="1" x14ac:dyDescent="0.2">
      <c r="A534" s="3"/>
      <c r="B534" s="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2" customHeight="1" x14ac:dyDescent="0.2">
      <c r="A535" s="3"/>
      <c r="B535" s="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2" customHeight="1" x14ac:dyDescent="0.2">
      <c r="A536" s="3"/>
      <c r="B536" s="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2" customHeight="1" x14ac:dyDescent="0.2">
      <c r="A537" s="3"/>
      <c r="B537" s="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2" customHeight="1" x14ac:dyDescent="0.2">
      <c r="A538" s="3"/>
      <c r="B538" s="3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2" customHeight="1" x14ac:dyDescent="0.2">
      <c r="A539" s="3"/>
      <c r="B539" s="3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2" customHeight="1" x14ac:dyDescent="0.2">
      <c r="A540" s="3"/>
      <c r="B540" s="3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2" customHeight="1" x14ac:dyDescent="0.2">
      <c r="A541" s="3"/>
      <c r="B541" s="3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2" customHeight="1" x14ac:dyDescent="0.2">
      <c r="A542" s="3"/>
      <c r="B542" s="3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2" customHeight="1" x14ac:dyDescent="0.2">
      <c r="A543" s="3"/>
      <c r="B543" s="3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2" customHeight="1" x14ac:dyDescent="0.2">
      <c r="A544" s="3"/>
      <c r="B544" s="3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2" customHeight="1" x14ac:dyDescent="0.2">
      <c r="A545" s="3"/>
      <c r="B545" s="3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2" customHeight="1" x14ac:dyDescent="0.2">
      <c r="A546" s="3"/>
      <c r="B546" s="3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2" customHeight="1" x14ac:dyDescent="0.2">
      <c r="A547" s="3"/>
      <c r="B547" s="3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2" customHeight="1" x14ac:dyDescent="0.2">
      <c r="A548" s="3"/>
      <c r="B548" s="3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2" customHeight="1" x14ac:dyDescent="0.2">
      <c r="A549" s="3"/>
      <c r="B549" s="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2" customHeight="1" x14ac:dyDescent="0.2">
      <c r="A550" s="3"/>
      <c r="B550" s="3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2" customHeight="1" x14ac:dyDescent="0.2">
      <c r="A551" s="3"/>
      <c r="B551" s="3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2" customHeight="1" x14ac:dyDescent="0.2">
      <c r="A552" s="3"/>
      <c r="B552" s="3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2" customHeight="1" x14ac:dyDescent="0.2">
      <c r="A553" s="3"/>
      <c r="B553" s="3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2" customHeight="1" x14ac:dyDescent="0.2">
      <c r="A554" s="3"/>
      <c r="B554" s="3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2" customHeight="1" x14ac:dyDescent="0.2">
      <c r="A555" s="3"/>
      <c r="B555" s="3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2" customHeight="1" x14ac:dyDescent="0.2">
      <c r="A556" s="3"/>
      <c r="B556" s="3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2" customHeight="1" x14ac:dyDescent="0.2">
      <c r="A557" s="3"/>
      <c r="B557" s="3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2" customHeight="1" x14ac:dyDescent="0.2">
      <c r="A558" s="3"/>
      <c r="B558" s="3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2" customHeight="1" x14ac:dyDescent="0.2">
      <c r="A559" s="3"/>
      <c r="B559" s="3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2" customHeight="1" x14ac:dyDescent="0.2">
      <c r="A560" s="3"/>
      <c r="B560" s="3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2" customHeight="1" x14ac:dyDescent="0.2">
      <c r="A561" s="3"/>
      <c r="B561" s="3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2" customHeight="1" x14ac:dyDescent="0.2">
      <c r="A562" s="3"/>
      <c r="B562" s="3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2" customHeight="1" x14ac:dyDescent="0.2">
      <c r="A563" s="3"/>
      <c r="B563" s="3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2" customHeight="1" x14ac:dyDescent="0.2">
      <c r="A564" s="3"/>
      <c r="B564" s="3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2" customHeight="1" x14ac:dyDescent="0.2">
      <c r="A565" s="3"/>
      <c r="B565" s="3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2" customHeight="1" x14ac:dyDescent="0.2">
      <c r="A566" s="3"/>
      <c r="B566" s="3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2" customHeight="1" x14ac:dyDescent="0.2">
      <c r="A567" s="3"/>
      <c r="B567" s="3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2" customHeight="1" x14ac:dyDescent="0.2">
      <c r="A568" s="3"/>
      <c r="B568" s="3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2" customHeight="1" x14ac:dyDescent="0.2">
      <c r="A569" s="3"/>
      <c r="B569" s="3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2" customHeight="1" x14ac:dyDescent="0.2">
      <c r="A570" s="3"/>
      <c r="B570" s="3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2" customHeight="1" x14ac:dyDescent="0.2">
      <c r="A571" s="3"/>
      <c r="B571" s="3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2" customHeight="1" x14ac:dyDescent="0.2">
      <c r="A572" s="3"/>
      <c r="B572" s="3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2" customHeight="1" x14ac:dyDescent="0.2">
      <c r="A573" s="3"/>
      <c r="B573" s="3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2" customHeight="1" x14ac:dyDescent="0.2">
      <c r="A574" s="3"/>
      <c r="B574" s="3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2" customHeight="1" x14ac:dyDescent="0.2">
      <c r="A575" s="3"/>
      <c r="B575" s="3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2" customHeight="1" x14ac:dyDescent="0.2">
      <c r="A576" s="3"/>
      <c r="B576" s="3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2" customHeight="1" x14ac:dyDescent="0.2">
      <c r="A577" s="3"/>
      <c r="B577" s="3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2" customHeight="1" x14ac:dyDescent="0.2">
      <c r="A578" s="3"/>
      <c r="B578" s="3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2" customHeight="1" x14ac:dyDescent="0.2">
      <c r="A579" s="3"/>
      <c r="B579" s="3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2" customHeight="1" x14ac:dyDescent="0.2">
      <c r="A580" s="3"/>
      <c r="B580" s="3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2" customHeight="1" x14ac:dyDescent="0.2">
      <c r="A581" s="3"/>
      <c r="B581" s="3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2" customHeight="1" x14ac:dyDescent="0.2">
      <c r="A582" s="3"/>
      <c r="B582" s="3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2" customHeight="1" x14ac:dyDescent="0.2">
      <c r="A583" s="3"/>
      <c r="B583" s="3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2" customHeight="1" x14ac:dyDescent="0.2">
      <c r="A584" s="3"/>
      <c r="B584" s="3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2" customHeight="1" x14ac:dyDescent="0.2">
      <c r="A585" s="3"/>
      <c r="B585" s="3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2" customHeight="1" x14ac:dyDescent="0.2">
      <c r="A586" s="3"/>
      <c r="B586" s="3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2" customHeight="1" x14ac:dyDescent="0.2">
      <c r="A587" s="3"/>
      <c r="B587" s="3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2" customHeight="1" x14ac:dyDescent="0.2">
      <c r="A588" s="3"/>
      <c r="B588" s="3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2" customHeight="1" x14ac:dyDescent="0.2">
      <c r="A589" s="3"/>
      <c r="B589" s="3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2" customHeight="1" x14ac:dyDescent="0.2">
      <c r="A590" s="3"/>
      <c r="B590" s="3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2" customHeight="1" x14ac:dyDescent="0.2">
      <c r="A591" s="3"/>
      <c r="B591" s="3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2" customHeight="1" x14ac:dyDescent="0.2">
      <c r="A592" s="3"/>
      <c r="B592" s="3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2" customHeight="1" x14ac:dyDescent="0.2">
      <c r="A593" s="3"/>
      <c r="B593" s="3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2" customHeight="1" x14ac:dyDescent="0.2">
      <c r="A594" s="3"/>
      <c r="B594" s="3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2" customHeight="1" x14ac:dyDescent="0.2">
      <c r="A595" s="3"/>
      <c r="B595" s="3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2" customHeight="1" x14ac:dyDescent="0.2">
      <c r="A596" s="3"/>
      <c r="B596" s="3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2" customHeight="1" x14ac:dyDescent="0.2">
      <c r="A597" s="3"/>
      <c r="B597" s="3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2" customHeight="1" x14ac:dyDescent="0.2">
      <c r="A598" s="3"/>
      <c r="B598" s="3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2" customHeight="1" x14ac:dyDescent="0.2">
      <c r="A599" s="3"/>
      <c r="B599" s="3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2" customHeight="1" x14ac:dyDescent="0.2">
      <c r="A600" s="3"/>
      <c r="B600" s="3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2" customHeight="1" x14ac:dyDescent="0.2">
      <c r="A601" s="3"/>
      <c r="B601" s="3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2" customHeight="1" x14ac:dyDescent="0.2">
      <c r="A602" s="3"/>
      <c r="B602" s="3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2" customHeight="1" x14ac:dyDescent="0.2">
      <c r="A603" s="3"/>
      <c r="B603" s="3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2" customHeight="1" x14ac:dyDescent="0.2">
      <c r="A604" s="3"/>
      <c r="B604" s="3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2" customHeight="1" x14ac:dyDescent="0.2">
      <c r="A605" s="3"/>
      <c r="B605" s="3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2" customHeight="1" x14ac:dyDescent="0.2">
      <c r="A606" s="3"/>
      <c r="B606" s="3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2" customHeight="1" x14ac:dyDescent="0.2">
      <c r="A607" s="3"/>
      <c r="B607" s="3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2" customHeight="1" x14ac:dyDescent="0.2">
      <c r="A608" s="3"/>
      <c r="B608" s="3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2" customHeight="1" x14ac:dyDescent="0.2">
      <c r="A609" s="3"/>
      <c r="B609" s="3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2" customHeight="1" x14ac:dyDescent="0.2">
      <c r="A610" s="3"/>
      <c r="B610" s="3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2" customHeight="1" x14ac:dyDescent="0.2">
      <c r="A611" s="3"/>
      <c r="B611" s="3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2" customHeight="1" x14ac:dyDescent="0.2">
      <c r="A612" s="3"/>
      <c r="B612" s="3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2" customHeight="1" x14ac:dyDescent="0.2">
      <c r="A613" s="3"/>
      <c r="B613" s="3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2" customHeight="1" x14ac:dyDescent="0.2">
      <c r="A614" s="3"/>
      <c r="B614" s="3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2" customHeight="1" x14ac:dyDescent="0.2">
      <c r="A615" s="3"/>
      <c r="B615" s="3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2" customHeight="1" x14ac:dyDescent="0.2">
      <c r="A616" s="3"/>
      <c r="B616" s="3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2" customHeight="1" x14ac:dyDescent="0.2">
      <c r="A617" s="3"/>
      <c r="B617" s="3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2" customHeight="1" x14ac:dyDescent="0.2">
      <c r="A618" s="3"/>
      <c r="B618" s="3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2" customHeight="1" x14ac:dyDescent="0.2">
      <c r="A619" s="3"/>
      <c r="B619" s="3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2" customHeight="1" x14ac:dyDescent="0.2">
      <c r="A620" s="3"/>
      <c r="B620" s="3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2" customHeight="1" x14ac:dyDescent="0.2">
      <c r="A621" s="3"/>
      <c r="B621" s="3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2" customHeight="1" x14ac:dyDescent="0.2">
      <c r="A622" s="3"/>
      <c r="B622" s="3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2" customHeight="1" x14ac:dyDescent="0.2">
      <c r="A623" s="3"/>
      <c r="B623" s="3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2" customHeight="1" x14ac:dyDescent="0.2">
      <c r="A624" s="3"/>
      <c r="B624" s="3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2" customHeight="1" x14ac:dyDescent="0.2">
      <c r="A625" s="3"/>
      <c r="B625" s="3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2" customHeight="1" x14ac:dyDescent="0.2">
      <c r="A626" s="3"/>
      <c r="B626" s="3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2" customHeight="1" x14ac:dyDescent="0.2">
      <c r="A627" s="3"/>
      <c r="B627" s="3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2" customHeight="1" x14ac:dyDescent="0.2">
      <c r="A628" s="3"/>
      <c r="B628" s="3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2" customHeight="1" x14ac:dyDescent="0.2">
      <c r="A629" s="3"/>
      <c r="B629" s="3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2" customHeight="1" x14ac:dyDescent="0.2">
      <c r="A630" s="3"/>
      <c r="B630" s="3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2" customHeight="1" x14ac:dyDescent="0.2">
      <c r="A631" s="3"/>
      <c r="B631" s="3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2" customHeight="1" x14ac:dyDescent="0.2">
      <c r="A632" s="3"/>
      <c r="B632" s="3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2" customHeight="1" x14ac:dyDescent="0.2">
      <c r="A633" s="3"/>
      <c r="B633" s="3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2" customHeight="1" x14ac:dyDescent="0.2">
      <c r="A634" s="3"/>
      <c r="B634" s="3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2" customHeight="1" x14ac:dyDescent="0.2">
      <c r="A635" s="3"/>
      <c r="B635" s="3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2" customHeight="1" x14ac:dyDescent="0.2">
      <c r="A636" s="3"/>
      <c r="B636" s="3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2" customHeight="1" x14ac:dyDescent="0.2">
      <c r="A637" s="3"/>
      <c r="B637" s="3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2" customHeight="1" x14ac:dyDescent="0.2">
      <c r="A638" s="3"/>
      <c r="B638" s="3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2" customHeight="1" x14ac:dyDescent="0.2">
      <c r="A639" s="3"/>
      <c r="B639" s="3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2" customHeight="1" x14ac:dyDescent="0.2">
      <c r="A640" s="3"/>
      <c r="B640" s="3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2" customHeight="1" x14ac:dyDescent="0.2">
      <c r="A641" s="3"/>
      <c r="B641" s="3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2" customHeight="1" x14ac:dyDescent="0.2">
      <c r="A642" s="3"/>
      <c r="B642" s="3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2" customHeight="1" x14ac:dyDescent="0.2">
      <c r="A643" s="3"/>
      <c r="B643" s="3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2" customHeight="1" x14ac:dyDescent="0.2">
      <c r="A644" s="3"/>
      <c r="B644" s="3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2" customHeight="1" x14ac:dyDescent="0.2">
      <c r="A645" s="3"/>
      <c r="B645" s="3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2" customHeight="1" x14ac:dyDescent="0.2">
      <c r="A646" s="3"/>
      <c r="B646" s="3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2" customHeight="1" x14ac:dyDescent="0.2">
      <c r="A647" s="3"/>
      <c r="B647" s="3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2" customHeight="1" x14ac:dyDescent="0.2">
      <c r="A648" s="3"/>
      <c r="B648" s="3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2" customHeight="1" x14ac:dyDescent="0.2">
      <c r="A649" s="3"/>
      <c r="B649" s="3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2" customHeight="1" x14ac:dyDescent="0.2">
      <c r="A650" s="3"/>
      <c r="B650" s="3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2" customHeight="1" x14ac:dyDescent="0.2">
      <c r="A651" s="3"/>
      <c r="B651" s="3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2" customHeight="1" x14ac:dyDescent="0.2">
      <c r="A652" s="3"/>
      <c r="B652" s="3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2" customHeight="1" x14ac:dyDescent="0.2">
      <c r="A653" s="3"/>
      <c r="B653" s="3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2" customHeight="1" x14ac:dyDescent="0.2">
      <c r="A654" s="3"/>
      <c r="B654" s="3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2" customHeight="1" x14ac:dyDescent="0.2">
      <c r="A655" s="3"/>
      <c r="B655" s="3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2" customHeight="1" x14ac:dyDescent="0.2">
      <c r="A656" s="3"/>
      <c r="B656" s="3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2" customHeight="1" x14ac:dyDescent="0.2">
      <c r="A657" s="3"/>
      <c r="B657" s="3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2" customHeight="1" x14ac:dyDescent="0.2">
      <c r="A658" s="3"/>
      <c r="B658" s="3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2" customHeight="1" x14ac:dyDescent="0.2">
      <c r="A659" s="3"/>
      <c r="B659" s="3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2" customHeight="1" x14ac:dyDescent="0.2">
      <c r="A660" s="3"/>
      <c r="B660" s="3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2" customHeight="1" x14ac:dyDescent="0.2">
      <c r="A661" s="3"/>
      <c r="B661" s="3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2" customHeight="1" x14ac:dyDescent="0.2">
      <c r="A662" s="3"/>
      <c r="B662" s="3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2" customHeight="1" x14ac:dyDescent="0.2">
      <c r="A663" s="3"/>
      <c r="B663" s="3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2" customHeight="1" x14ac:dyDescent="0.2">
      <c r="A664" s="3"/>
      <c r="B664" s="3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2" customHeight="1" x14ac:dyDescent="0.2">
      <c r="A665" s="3"/>
      <c r="B665" s="3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2" customHeight="1" x14ac:dyDescent="0.2">
      <c r="A666" s="3"/>
      <c r="B666" s="3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2" customHeight="1" x14ac:dyDescent="0.2">
      <c r="A667" s="3"/>
      <c r="B667" s="3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2" customHeight="1" x14ac:dyDescent="0.2">
      <c r="A668" s="3"/>
      <c r="B668" s="3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2" customHeight="1" x14ac:dyDescent="0.2">
      <c r="A669" s="3"/>
      <c r="B669" s="3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2" customHeight="1" x14ac:dyDescent="0.2">
      <c r="A670" s="3"/>
      <c r="B670" s="3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2" customHeight="1" x14ac:dyDescent="0.2">
      <c r="A671" s="3"/>
      <c r="B671" s="3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2" customHeight="1" x14ac:dyDescent="0.2">
      <c r="A672" s="3"/>
      <c r="B672" s="3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2" customHeight="1" x14ac:dyDescent="0.2">
      <c r="A673" s="3"/>
      <c r="B673" s="3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2" customHeight="1" x14ac:dyDescent="0.2">
      <c r="A674" s="3"/>
      <c r="B674" s="3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2" customHeight="1" x14ac:dyDescent="0.2">
      <c r="A675" s="3"/>
      <c r="B675" s="3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2" customHeight="1" x14ac:dyDescent="0.2">
      <c r="A676" s="3"/>
      <c r="B676" s="3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2" customHeight="1" x14ac:dyDescent="0.2">
      <c r="A677" s="3"/>
      <c r="B677" s="3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2" customHeight="1" x14ac:dyDescent="0.2">
      <c r="A678" s="3"/>
      <c r="B678" s="3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2" customHeight="1" x14ac:dyDescent="0.2">
      <c r="A679" s="3"/>
      <c r="B679" s="3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2" customHeight="1" x14ac:dyDescent="0.2">
      <c r="A680" s="3"/>
      <c r="B680" s="3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2" customHeight="1" x14ac:dyDescent="0.2">
      <c r="A681" s="3"/>
      <c r="B681" s="3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2" customHeight="1" x14ac:dyDescent="0.2">
      <c r="A682" s="3"/>
      <c r="B682" s="3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2" customHeight="1" x14ac:dyDescent="0.2">
      <c r="A683" s="3"/>
      <c r="B683" s="3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2" customHeight="1" x14ac:dyDescent="0.2">
      <c r="A684" s="3"/>
      <c r="B684" s="3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2" customHeight="1" x14ac:dyDescent="0.2">
      <c r="A685" s="3"/>
      <c r="B685" s="3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2" customHeight="1" x14ac:dyDescent="0.2">
      <c r="A686" s="3"/>
      <c r="B686" s="3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2" customHeight="1" x14ac:dyDescent="0.2">
      <c r="A687" s="3"/>
      <c r="B687" s="3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2" customHeight="1" x14ac:dyDescent="0.2">
      <c r="A688" s="3"/>
      <c r="B688" s="3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2" customHeight="1" x14ac:dyDescent="0.2">
      <c r="A689" s="3"/>
      <c r="B689" s="3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2" customHeight="1" x14ac:dyDescent="0.2">
      <c r="A690" s="3"/>
      <c r="B690" s="3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2" customHeight="1" x14ac:dyDescent="0.2">
      <c r="A691" s="3"/>
      <c r="B691" s="3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2" customHeight="1" x14ac:dyDescent="0.2">
      <c r="A692" s="3"/>
      <c r="B692" s="3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2" customHeight="1" x14ac:dyDescent="0.2">
      <c r="A693" s="3"/>
      <c r="B693" s="3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2" customHeight="1" x14ac:dyDescent="0.2">
      <c r="A694" s="3"/>
      <c r="B694" s="3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2" customHeight="1" x14ac:dyDescent="0.2">
      <c r="A695" s="3"/>
      <c r="B695" s="3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2" customHeight="1" x14ac:dyDescent="0.2">
      <c r="A696" s="3"/>
      <c r="B696" s="3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2" customHeight="1" x14ac:dyDescent="0.2">
      <c r="A697" s="3"/>
      <c r="B697" s="3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2" customHeight="1" x14ac:dyDescent="0.2">
      <c r="A698" s="3"/>
      <c r="B698" s="3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2" customHeight="1" x14ac:dyDescent="0.2">
      <c r="A699" s="3"/>
      <c r="B699" s="3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2" customHeight="1" x14ac:dyDescent="0.2">
      <c r="A700" s="3"/>
      <c r="B700" s="3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2" customHeight="1" x14ac:dyDescent="0.2">
      <c r="A701" s="3"/>
      <c r="B701" s="3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2" customHeight="1" x14ac:dyDescent="0.2">
      <c r="A702" s="3"/>
      <c r="B702" s="3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2" customHeight="1" x14ac:dyDescent="0.2">
      <c r="A703" s="3"/>
      <c r="B703" s="3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2" customHeight="1" x14ac:dyDescent="0.2">
      <c r="A704" s="3"/>
      <c r="B704" s="3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2" customHeight="1" x14ac:dyDescent="0.2">
      <c r="A705" s="3"/>
      <c r="B705" s="3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2" customHeight="1" x14ac:dyDescent="0.2">
      <c r="A706" s="3"/>
      <c r="B706" s="3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2" customHeight="1" x14ac:dyDescent="0.2">
      <c r="A707" s="3"/>
      <c r="B707" s="3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2" customHeight="1" x14ac:dyDescent="0.2">
      <c r="A708" s="3"/>
      <c r="B708" s="3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2" customHeight="1" x14ac:dyDescent="0.2">
      <c r="A709" s="3"/>
      <c r="B709" s="3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2" customHeight="1" x14ac:dyDescent="0.2">
      <c r="A710" s="3"/>
      <c r="B710" s="3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2" customHeight="1" x14ac:dyDescent="0.2">
      <c r="A711" s="3"/>
      <c r="B711" s="3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2" customHeight="1" x14ac:dyDescent="0.2">
      <c r="A712" s="3"/>
      <c r="B712" s="3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2" customHeight="1" x14ac:dyDescent="0.2">
      <c r="A713" s="3"/>
      <c r="B713" s="3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2" customHeight="1" x14ac:dyDescent="0.2">
      <c r="A714" s="3"/>
      <c r="B714" s="3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2" customHeight="1" x14ac:dyDescent="0.2">
      <c r="A715" s="3"/>
      <c r="B715" s="3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2" customHeight="1" x14ac:dyDescent="0.2">
      <c r="A716" s="3"/>
      <c r="B716" s="3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2" customHeight="1" x14ac:dyDescent="0.2">
      <c r="A717" s="3"/>
      <c r="B717" s="3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2" customHeight="1" x14ac:dyDescent="0.2">
      <c r="A718" s="3"/>
      <c r="B718" s="3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2" customHeight="1" x14ac:dyDescent="0.2">
      <c r="A719" s="3"/>
      <c r="B719" s="3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2" customHeight="1" x14ac:dyDescent="0.2">
      <c r="A720" s="3"/>
      <c r="B720" s="3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2" customHeight="1" x14ac:dyDescent="0.2">
      <c r="A721" s="3"/>
      <c r="B721" s="3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2" customHeight="1" x14ac:dyDescent="0.2">
      <c r="A722" s="3"/>
      <c r="B722" s="3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2" customHeight="1" x14ac:dyDescent="0.2">
      <c r="A723" s="3"/>
      <c r="B723" s="3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2" customHeight="1" x14ac:dyDescent="0.2">
      <c r="A724" s="3"/>
      <c r="B724" s="3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2" customHeight="1" x14ac:dyDescent="0.2">
      <c r="A725" s="3"/>
      <c r="B725" s="3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2" customHeight="1" x14ac:dyDescent="0.2">
      <c r="A726" s="3"/>
      <c r="B726" s="3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2" customHeight="1" x14ac:dyDescent="0.2">
      <c r="A727" s="3"/>
      <c r="B727" s="3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2" customHeight="1" x14ac:dyDescent="0.2">
      <c r="A728" s="3"/>
      <c r="B728" s="3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2" customHeight="1" x14ac:dyDescent="0.2">
      <c r="A729" s="3"/>
      <c r="B729" s="3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2" customHeight="1" x14ac:dyDescent="0.2">
      <c r="A730" s="3"/>
      <c r="B730" s="3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2" customHeight="1" x14ac:dyDescent="0.2">
      <c r="A731" s="3"/>
      <c r="B731" s="3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2" customHeight="1" x14ac:dyDescent="0.2">
      <c r="A732" s="3"/>
      <c r="B732" s="3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2" customHeight="1" x14ac:dyDescent="0.2">
      <c r="A733" s="3"/>
      <c r="B733" s="3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2" customHeight="1" x14ac:dyDescent="0.2">
      <c r="A734" s="3"/>
      <c r="B734" s="3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2" customHeight="1" x14ac:dyDescent="0.2">
      <c r="A735" s="3"/>
      <c r="B735" s="3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2" customHeight="1" x14ac:dyDescent="0.2">
      <c r="A736" s="3"/>
      <c r="B736" s="3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2" customHeight="1" x14ac:dyDescent="0.2">
      <c r="A737" s="3"/>
      <c r="B737" s="3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2" customHeight="1" x14ac:dyDescent="0.2">
      <c r="A738" s="3"/>
      <c r="B738" s="3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2" customHeight="1" x14ac:dyDescent="0.2">
      <c r="A739" s="3"/>
      <c r="B739" s="3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2" customHeight="1" x14ac:dyDescent="0.2">
      <c r="A740" s="3"/>
      <c r="B740" s="3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2" customHeight="1" x14ac:dyDescent="0.2">
      <c r="A741" s="3"/>
      <c r="B741" s="3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2" customHeight="1" x14ac:dyDescent="0.2">
      <c r="A742" s="3"/>
      <c r="B742" s="3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2" customHeight="1" x14ac:dyDescent="0.2">
      <c r="A743" s="3"/>
      <c r="B743" s="3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2" customHeight="1" x14ac:dyDescent="0.2">
      <c r="A744" s="3"/>
      <c r="B744" s="3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2" customHeight="1" x14ac:dyDescent="0.2">
      <c r="A745" s="3"/>
      <c r="B745" s="3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2" customHeight="1" x14ac:dyDescent="0.2">
      <c r="A746" s="3"/>
      <c r="B746" s="3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2" customHeight="1" x14ac:dyDescent="0.2">
      <c r="A747" s="3"/>
      <c r="B747" s="3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2" customHeight="1" x14ac:dyDescent="0.2">
      <c r="A748" s="3"/>
      <c r="B748" s="3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2" customHeight="1" x14ac:dyDescent="0.2">
      <c r="A749" s="3"/>
      <c r="B749" s="3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2" customHeight="1" x14ac:dyDescent="0.2">
      <c r="A750" s="3"/>
      <c r="B750" s="3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2" customHeight="1" x14ac:dyDescent="0.2">
      <c r="A751" s="3"/>
      <c r="B751" s="3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2" customHeight="1" x14ac:dyDescent="0.2">
      <c r="A752" s="3"/>
      <c r="B752" s="3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2" customHeight="1" x14ac:dyDescent="0.2">
      <c r="A753" s="3"/>
      <c r="B753" s="3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2" customHeight="1" x14ac:dyDescent="0.2">
      <c r="A754" s="3"/>
      <c r="B754" s="3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2" customHeight="1" x14ac:dyDescent="0.2">
      <c r="A755" s="3"/>
      <c r="B755" s="3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2" customHeight="1" x14ac:dyDescent="0.2">
      <c r="A756" s="3"/>
      <c r="B756" s="3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2" customHeight="1" x14ac:dyDescent="0.2">
      <c r="A757" s="3"/>
      <c r="B757" s="3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2" customHeight="1" x14ac:dyDescent="0.2">
      <c r="A758" s="3"/>
      <c r="B758" s="3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2" customHeight="1" x14ac:dyDescent="0.2">
      <c r="A759" s="3"/>
      <c r="B759" s="3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2" customHeight="1" x14ac:dyDescent="0.2">
      <c r="A760" s="3"/>
      <c r="B760" s="3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2" customHeight="1" x14ac:dyDescent="0.2">
      <c r="A761" s="3"/>
      <c r="B761" s="3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2" customHeight="1" x14ac:dyDescent="0.2">
      <c r="A762" s="3"/>
      <c r="B762" s="3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2" customHeight="1" x14ac:dyDescent="0.2">
      <c r="A763" s="3"/>
      <c r="B763" s="3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2" customHeight="1" x14ac:dyDescent="0.2">
      <c r="A764" s="3"/>
      <c r="B764" s="3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2" customHeight="1" x14ac:dyDescent="0.2">
      <c r="A765" s="3"/>
      <c r="B765" s="3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2" customHeight="1" x14ac:dyDescent="0.2">
      <c r="A766" s="3"/>
      <c r="B766" s="3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2" customHeight="1" x14ac:dyDescent="0.2">
      <c r="A767" s="3"/>
      <c r="B767" s="3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2" customHeight="1" x14ac:dyDescent="0.2">
      <c r="A768" s="3"/>
      <c r="B768" s="3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2" customHeight="1" x14ac:dyDescent="0.2">
      <c r="A769" s="3"/>
      <c r="B769" s="3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2" customHeight="1" x14ac:dyDescent="0.2">
      <c r="A770" s="3"/>
      <c r="B770" s="3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2" customHeight="1" x14ac:dyDescent="0.2">
      <c r="A771" s="3"/>
      <c r="B771" s="3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2" customHeight="1" x14ac:dyDescent="0.2">
      <c r="A772" s="3"/>
      <c r="B772" s="3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2" customHeight="1" x14ac:dyDescent="0.2">
      <c r="A773" s="3"/>
      <c r="B773" s="3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2" customHeight="1" x14ac:dyDescent="0.2">
      <c r="A774" s="3"/>
      <c r="B774" s="3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2" customHeight="1" x14ac:dyDescent="0.2">
      <c r="A775" s="3"/>
      <c r="B775" s="3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2" customHeight="1" x14ac:dyDescent="0.2">
      <c r="A776" s="3"/>
      <c r="B776" s="3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2" customHeight="1" x14ac:dyDescent="0.2">
      <c r="A777" s="3"/>
      <c r="B777" s="3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2" customHeight="1" x14ac:dyDescent="0.2">
      <c r="A778" s="3"/>
      <c r="B778" s="3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2" customHeight="1" x14ac:dyDescent="0.2">
      <c r="A779" s="3"/>
      <c r="B779" s="3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2" customHeight="1" x14ac:dyDescent="0.2">
      <c r="A780" s="3"/>
      <c r="B780" s="3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2" customHeight="1" x14ac:dyDescent="0.2">
      <c r="A781" s="3"/>
      <c r="B781" s="3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2" customHeight="1" x14ac:dyDescent="0.2">
      <c r="A782" s="3"/>
      <c r="B782" s="3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2" customHeight="1" x14ac:dyDescent="0.2">
      <c r="A783" s="3"/>
      <c r="B783" s="3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2" customHeight="1" x14ac:dyDescent="0.2">
      <c r="A784" s="3"/>
      <c r="B784" s="3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2" customHeight="1" x14ac:dyDescent="0.2">
      <c r="A785" s="3"/>
      <c r="B785" s="3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2" customHeight="1" x14ac:dyDescent="0.2">
      <c r="A786" s="3"/>
      <c r="B786" s="3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2" customHeight="1" x14ac:dyDescent="0.2">
      <c r="A787" s="3"/>
      <c r="B787" s="3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2" customHeight="1" x14ac:dyDescent="0.2">
      <c r="A788" s="3"/>
      <c r="B788" s="3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2" customHeight="1" x14ac:dyDescent="0.2">
      <c r="A789" s="3"/>
      <c r="B789" s="3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2" customHeight="1" x14ac:dyDescent="0.2">
      <c r="A790" s="3"/>
      <c r="B790" s="3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2" customHeight="1" x14ac:dyDescent="0.2">
      <c r="A791" s="3"/>
      <c r="B791" s="3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2" customHeight="1" x14ac:dyDescent="0.2">
      <c r="A792" s="3"/>
      <c r="B792" s="3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2" customHeight="1" x14ac:dyDescent="0.2">
      <c r="A793" s="3"/>
      <c r="B793" s="3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2" customHeight="1" x14ac:dyDescent="0.2">
      <c r="A794" s="3"/>
      <c r="B794" s="3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2" customHeight="1" x14ac:dyDescent="0.2">
      <c r="A795" s="3"/>
      <c r="B795" s="3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2" customHeight="1" x14ac:dyDescent="0.2">
      <c r="A796" s="3"/>
      <c r="B796" s="3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2" customHeight="1" x14ac:dyDescent="0.2">
      <c r="A797" s="3"/>
      <c r="B797" s="3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2" customHeight="1" x14ac:dyDescent="0.2">
      <c r="A798" s="3"/>
      <c r="B798" s="3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2" customHeight="1" x14ac:dyDescent="0.2">
      <c r="A799" s="3"/>
      <c r="B799" s="3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2" customHeight="1" x14ac:dyDescent="0.2">
      <c r="A800" s="3"/>
      <c r="B800" s="3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2" customHeight="1" x14ac:dyDescent="0.2">
      <c r="A801" s="3"/>
      <c r="B801" s="3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2" customHeight="1" x14ac:dyDescent="0.2">
      <c r="A802" s="3"/>
      <c r="B802" s="3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2" customHeight="1" x14ac:dyDescent="0.2">
      <c r="A803" s="3"/>
      <c r="B803" s="3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2" customHeight="1" x14ac:dyDescent="0.2">
      <c r="A804" s="3"/>
      <c r="B804" s="3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2" customHeight="1" x14ac:dyDescent="0.2">
      <c r="A805" s="3"/>
      <c r="B805" s="3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2" customHeight="1" x14ac:dyDescent="0.2">
      <c r="A806" s="3"/>
      <c r="B806" s="3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2" customHeight="1" x14ac:dyDescent="0.2">
      <c r="A807" s="3"/>
      <c r="B807" s="3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2" customHeight="1" x14ac:dyDescent="0.2">
      <c r="A808" s="3"/>
      <c r="B808" s="3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2" customHeight="1" x14ac:dyDescent="0.2">
      <c r="A809" s="3"/>
      <c r="B809" s="3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2" customHeight="1" x14ac:dyDescent="0.2">
      <c r="A810" s="3"/>
      <c r="B810" s="3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2" customHeight="1" x14ac:dyDescent="0.2">
      <c r="A811" s="3"/>
      <c r="B811" s="3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2" customHeight="1" x14ac:dyDescent="0.2">
      <c r="A812" s="3"/>
      <c r="B812" s="3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2" customHeight="1" x14ac:dyDescent="0.2">
      <c r="A813" s="3"/>
      <c r="B813" s="3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2" customHeight="1" x14ac:dyDescent="0.2">
      <c r="A814" s="3"/>
      <c r="B814" s="3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2" customHeight="1" x14ac:dyDescent="0.2">
      <c r="A815" s="3"/>
      <c r="B815" s="3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2" customHeight="1" x14ac:dyDescent="0.2">
      <c r="A816" s="3"/>
      <c r="B816" s="3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2" customHeight="1" x14ac:dyDescent="0.2">
      <c r="A817" s="3"/>
      <c r="B817" s="3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2" customHeight="1" x14ac:dyDescent="0.2">
      <c r="A818" s="3"/>
      <c r="B818" s="3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2" customHeight="1" x14ac:dyDescent="0.2">
      <c r="A819" s="3"/>
      <c r="B819" s="3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2" customHeight="1" x14ac:dyDescent="0.2">
      <c r="A820" s="3"/>
      <c r="B820" s="3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2" customHeight="1" x14ac:dyDescent="0.2">
      <c r="A821" s="3"/>
      <c r="B821" s="3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2" customHeight="1" x14ac:dyDescent="0.2">
      <c r="A822" s="3"/>
      <c r="B822" s="3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2" customHeight="1" x14ac:dyDescent="0.2">
      <c r="A823" s="3"/>
      <c r="B823" s="3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2" customHeight="1" x14ac:dyDescent="0.2">
      <c r="A824" s="3"/>
      <c r="B824" s="3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2" customHeight="1" x14ac:dyDescent="0.2">
      <c r="A825" s="3"/>
      <c r="B825" s="3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2" customHeight="1" x14ac:dyDescent="0.2">
      <c r="A826" s="3"/>
      <c r="B826" s="3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2" customHeight="1" x14ac:dyDescent="0.2">
      <c r="A827" s="3"/>
      <c r="B827" s="3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2" customHeight="1" x14ac:dyDescent="0.2">
      <c r="A828" s="3"/>
      <c r="B828" s="3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2" customHeight="1" x14ac:dyDescent="0.2">
      <c r="A829" s="3"/>
      <c r="B829" s="3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2" customHeight="1" x14ac:dyDescent="0.2">
      <c r="A830" s="3"/>
      <c r="B830" s="3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2" customHeight="1" x14ac:dyDescent="0.2">
      <c r="A831" s="3"/>
      <c r="B831" s="3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2" customHeight="1" x14ac:dyDescent="0.2">
      <c r="A832" s="3"/>
      <c r="B832" s="3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2" customHeight="1" x14ac:dyDescent="0.2">
      <c r="A833" s="3"/>
      <c r="B833" s="3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2" customHeight="1" x14ac:dyDescent="0.2">
      <c r="A834" s="3"/>
      <c r="B834" s="3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2" customHeight="1" x14ac:dyDescent="0.2">
      <c r="A835" s="3"/>
      <c r="B835" s="3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2" customHeight="1" x14ac:dyDescent="0.2">
      <c r="A836" s="3"/>
      <c r="B836" s="3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2" customHeight="1" x14ac:dyDescent="0.2">
      <c r="A837" s="3"/>
      <c r="B837" s="3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2" customHeight="1" x14ac:dyDescent="0.2">
      <c r="A838" s="3"/>
      <c r="B838" s="3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2" customHeight="1" x14ac:dyDescent="0.2">
      <c r="A839" s="3"/>
      <c r="B839" s="3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2" customHeight="1" x14ac:dyDescent="0.2">
      <c r="A840" s="3"/>
      <c r="B840" s="3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2" customHeight="1" x14ac:dyDescent="0.2">
      <c r="A841" s="3"/>
      <c r="B841" s="3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2" customHeight="1" x14ac:dyDescent="0.2">
      <c r="A842" s="3"/>
      <c r="B842" s="3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2" customHeight="1" x14ac:dyDescent="0.2">
      <c r="A843" s="3"/>
      <c r="B843" s="3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2" customHeight="1" x14ac:dyDescent="0.2">
      <c r="A844" s="3"/>
      <c r="B844" s="3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2" customHeight="1" x14ac:dyDescent="0.2">
      <c r="A845" s="3"/>
      <c r="B845" s="3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2" customHeight="1" x14ac:dyDescent="0.2">
      <c r="A846" s="3"/>
      <c r="B846" s="3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2" customHeight="1" x14ac:dyDescent="0.2">
      <c r="A847" s="3"/>
      <c r="B847" s="3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2" customHeight="1" x14ac:dyDescent="0.2">
      <c r="A848" s="3"/>
      <c r="B848" s="3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2" customHeight="1" x14ac:dyDescent="0.2">
      <c r="A849" s="3"/>
      <c r="B849" s="3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2" customHeight="1" x14ac:dyDescent="0.2">
      <c r="A850" s="3"/>
      <c r="B850" s="3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2" customHeight="1" x14ac:dyDescent="0.2">
      <c r="A851" s="3"/>
      <c r="B851" s="3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2" customHeight="1" x14ac:dyDescent="0.2">
      <c r="A852" s="3"/>
      <c r="B852" s="3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2" customHeight="1" x14ac:dyDescent="0.2">
      <c r="A853" s="3"/>
      <c r="B853" s="3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2" customHeight="1" x14ac:dyDescent="0.2">
      <c r="A854" s="3"/>
      <c r="B854" s="3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2" customHeight="1" x14ac:dyDescent="0.2">
      <c r="A855" s="3"/>
      <c r="B855" s="3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2" customHeight="1" x14ac:dyDescent="0.2">
      <c r="A856" s="3"/>
      <c r="B856" s="3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2" customHeight="1" x14ac:dyDescent="0.2">
      <c r="A857" s="3"/>
      <c r="B857" s="3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2" customHeight="1" x14ac:dyDescent="0.2">
      <c r="A858" s="3"/>
      <c r="B858" s="3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2" customHeight="1" x14ac:dyDescent="0.2">
      <c r="A859" s="3"/>
      <c r="B859" s="3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2" customHeight="1" x14ac:dyDescent="0.2">
      <c r="A860" s="3"/>
      <c r="B860" s="3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2" customHeight="1" x14ac:dyDescent="0.2">
      <c r="A861" s="3"/>
      <c r="B861" s="3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2" customHeight="1" x14ac:dyDescent="0.2">
      <c r="A862" s="3"/>
      <c r="B862" s="3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2" customHeight="1" x14ac:dyDescent="0.2">
      <c r="A863" s="3"/>
      <c r="B863" s="3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2" customHeight="1" x14ac:dyDescent="0.2">
      <c r="A864" s="3"/>
      <c r="B864" s="3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2" customHeight="1" x14ac:dyDescent="0.2">
      <c r="A865" s="3"/>
      <c r="B865" s="3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2" customHeight="1" x14ac:dyDescent="0.2">
      <c r="A866" s="3"/>
      <c r="B866" s="3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2" customHeight="1" x14ac:dyDescent="0.2">
      <c r="A867" s="3"/>
      <c r="B867" s="3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2" customHeight="1" x14ac:dyDescent="0.2">
      <c r="A868" s="3"/>
      <c r="B868" s="3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2" customHeight="1" x14ac:dyDescent="0.2">
      <c r="A869" s="3"/>
      <c r="B869" s="3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2" customHeight="1" x14ac:dyDescent="0.2">
      <c r="A870" s="3"/>
      <c r="B870" s="3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2" customHeight="1" x14ac:dyDescent="0.2">
      <c r="A871" s="3"/>
      <c r="B871" s="3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2" customHeight="1" x14ac:dyDescent="0.2">
      <c r="A872" s="3"/>
      <c r="B872" s="3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2" customHeight="1" x14ac:dyDescent="0.2">
      <c r="A873" s="3"/>
      <c r="B873" s="3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2" customHeight="1" x14ac:dyDescent="0.2">
      <c r="A874" s="3"/>
      <c r="B874" s="3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2" customHeight="1" x14ac:dyDescent="0.2">
      <c r="A875" s="3"/>
      <c r="B875" s="3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2" customHeight="1" x14ac:dyDescent="0.2">
      <c r="A876" s="3"/>
      <c r="B876" s="3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2" customHeight="1" x14ac:dyDescent="0.2">
      <c r="A877" s="3"/>
      <c r="B877" s="3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2" customHeight="1" x14ac:dyDescent="0.2">
      <c r="A878" s="3"/>
      <c r="B878" s="3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2" customHeight="1" x14ac:dyDescent="0.2">
      <c r="A879" s="3"/>
      <c r="B879" s="3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2" customHeight="1" x14ac:dyDescent="0.2">
      <c r="A880" s="3"/>
      <c r="B880" s="3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2" customHeight="1" x14ac:dyDescent="0.2">
      <c r="A881" s="3"/>
      <c r="B881" s="3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2" customHeight="1" x14ac:dyDescent="0.2">
      <c r="A882" s="3"/>
      <c r="B882" s="3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2" customHeight="1" x14ac:dyDescent="0.2">
      <c r="A883" s="3"/>
      <c r="B883" s="3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2" customHeight="1" x14ac:dyDescent="0.2">
      <c r="A884" s="3"/>
      <c r="B884" s="3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2" customHeight="1" x14ac:dyDescent="0.2">
      <c r="A885" s="3"/>
      <c r="B885" s="3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2" customHeight="1" x14ac:dyDescent="0.2">
      <c r="A886" s="3"/>
      <c r="B886" s="3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2" customHeight="1" x14ac:dyDescent="0.2">
      <c r="A887" s="3"/>
      <c r="B887" s="3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2" customHeight="1" x14ac:dyDescent="0.2">
      <c r="A888" s="3"/>
      <c r="B888" s="3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2" customHeight="1" x14ac:dyDescent="0.2">
      <c r="A889" s="3"/>
      <c r="B889" s="3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2" customHeight="1" x14ac:dyDescent="0.2">
      <c r="A890" s="3"/>
      <c r="B890" s="3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2" customHeight="1" x14ac:dyDescent="0.2">
      <c r="A891" s="3"/>
      <c r="B891" s="3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2" customHeight="1" x14ac:dyDescent="0.2">
      <c r="A892" s="3"/>
      <c r="B892" s="3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2" customHeight="1" x14ac:dyDescent="0.2">
      <c r="A893" s="3"/>
      <c r="B893" s="3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2" customHeight="1" x14ac:dyDescent="0.2">
      <c r="A894" s="3"/>
      <c r="B894" s="3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2" customHeight="1" x14ac:dyDescent="0.2">
      <c r="A895" s="3"/>
      <c r="B895" s="3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2" customHeight="1" x14ac:dyDescent="0.2">
      <c r="A896" s="3"/>
      <c r="B896" s="3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2" customHeight="1" x14ac:dyDescent="0.2">
      <c r="A897" s="3"/>
      <c r="B897" s="3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2" customHeight="1" x14ac:dyDescent="0.2">
      <c r="A898" s="3"/>
      <c r="B898" s="3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2" customHeight="1" x14ac:dyDescent="0.2">
      <c r="A899" s="3"/>
      <c r="B899" s="3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2" customHeight="1" x14ac:dyDescent="0.2">
      <c r="A900" s="3"/>
      <c r="B900" s="3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2" customHeight="1" x14ac:dyDescent="0.2">
      <c r="A901" s="3"/>
      <c r="B901" s="3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2" customHeight="1" x14ac:dyDescent="0.2">
      <c r="A902" s="3"/>
      <c r="B902" s="3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2" customHeight="1" x14ac:dyDescent="0.2">
      <c r="A903" s="3"/>
      <c r="B903" s="3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2" customHeight="1" x14ac:dyDescent="0.2">
      <c r="A904" s="3"/>
      <c r="B904" s="3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2" customHeight="1" x14ac:dyDescent="0.2">
      <c r="A905" s="3"/>
      <c r="B905" s="3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2" customHeight="1" x14ac:dyDescent="0.2">
      <c r="A906" s="3"/>
      <c r="B906" s="3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2" customHeight="1" x14ac:dyDescent="0.2">
      <c r="A907" s="3"/>
      <c r="B907" s="3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2" customHeight="1" x14ac:dyDescent="0.2">
      <c r="A908" s="3"/>
      <c r="B908" s="3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2" customHeight="1" x14ac:dyDescent="0.2">
      <c r="A909" s="3"/>
      <c r="B909" s="3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2" customHeight="1" x14ac:dyDescent="0.2">
      <c r="A910" s="3"/>
      <c r="B910" s="3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2" customHeight="1" x14ac:dyDescent="0.2">
      <c r="A911" s="3"/>
      <c r="B911" s="3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2" customHeight="1" x14ac:dyDescent="0.2">
      <c r="A912" s="3"/>
      <c r="B912" s="3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2" customHeight="1" x14ac:dyDescent="0.2">
      <c r="A913" s="3"/>
      <c r="B913" s="3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2" customHeight="1" x14ac:dyDescent="0.2">
      <c r="A914" s="3"/>
      <c r="B914" s="3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2" customHeight="1" x14ac:dyDescent="0.2">
      <c r="A915" s="3"/>
      <c r="B915" s="3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2" customHeight="1" x14ac:dyDescent="0.2">
      <c r="A916" s="3"/>
      <c r="B916" s="3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2" customHeight="1" x14ac:dyDescent="0.2">
      <c r="A917" s="3"/>
      <c r="B917" s="3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2" customHeight="1" x14ac:dyDescent="0.2">
      <c r="A918" s="3"/>
      <c r="B918" s="3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2" customHeight="1" x14ac:dyDescent="0.2">
      <c r="A919" s="3"/>
      <c r="B919" s="3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2" customHeight="1" x14ac:dyDescent="0.2">
      <c r="A920" s="3"/>
      <c r="B920" s="3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2" customHeight="1" x14ac:dyDescent="0.2">
      <c r="A921" s="3"/>
      <c r="B921" s="3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2" customHeight="1" x14ac:dyDescent="0.2">
      <c r="A922" s="3"/>
      <c r="B922" s="3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2" customHeight="1" x14ac:dyDescent="0.2">
      <c r="A923" s="3"/>
      <c r="B923" s="3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2" customHeight="1" x14ac:dyDescent="0.2">
      <c r="A924" s="3"/>
      <c r="B924" s="3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2" customHeight="1" x14ac:dyDescent="0.2">
      <c r="A925" s="3"/>
      <c r="B925" s="3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2" customHeight="1" x14ac:dyDescent="0.2">
      <c r="A926" s="3"/>
      <c r="B926" s="3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2" customHeight="1" x14ac:dyDescent="0.2">
      <c r="A927" s="3"/>
      <c r="B927" s="3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2" customHeight="1" x14ac:dyDescent="0.2">
      <c r="A928" s="3"/>
      <c r="B928" s="3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2" customHeight="1" x14ac:dyDescent="0.2">
      <c r="A929" s="3"/>
      <c r="B929" s="3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2" customHeight="1" x14ac:dyDescent="0.2">
      <c r="A930" s="3"/>
      <c r="B930" s="3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2" customHeight="1" x14ac:dyDescent="0.2">
      <c r="A931" s="3"/>
      <c r="B931" s="3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2" customHeight="1" x14ac:dyDescent="0.2">
      <c r="A932" s="3"/>
      <c r="B932" s="3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2" customHeight="1" x14ac:dyDescent="0.2">
      <c r="A933" s="3"/>
      <c r="B933" s="3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2" customHeight="1" x14ac:dyDescent="0.2">
      <c r="A934" s="3"/>
      <c r="B934" s="3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2" customHeight="1" x14ac:dyDescent="0.2">
      <c r="A935" s="3"/>
      <c r="B935" s="3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2" customHeight="1" x14ac:dyDescent="0.2">
      <c r="A936" s="3"/>
      <c r="B936" s="3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2" customHeight="1" x14ac:dyDescent="0.2">
      <c r="A937" s="3"/>
      <c r="B937" s="3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2" customHeight="1" x14ac:dyDescent="0.2">
      <c r="A938" s="3"/>
      <c r="B938" s="3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2" customHeight="1" x14ac:dyDescent="0.2">
      <c r="A939" s="3"/>
      <c r="B939" s="3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2" customHeight="1" x14ac:dyDescent="0.2">
      <c r="A940" s="3"/>
      <c r="B940" s="3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2" customHeight="1" x14ac:dyDescent="0.2">
      <c r="A941" s="3"/>
      <c r="B941" s="3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2" customHeight="1" x14ac:dyDescent="0.2">
      <c r="A942" s="3"/>
      <c r="B942" s="3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2" customHeight="1" x14ac:dyDescent="0.2">
      <c r="A943" s="3"/>
      <c r="B943" s="3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2" customHeight="1" x14ac:dyDescent="0.2">
      <c r="A944" s="3"/>
      <c r="B944" s="3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2" customHeight="1" x14ac:dyDescent="0.2">
      <c r="A945" s="3"/>
      <c r="B945" s="3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2" customHeight="1" x14ac:dyDescent="0.2">
      <c r="A946" s="3"/>
      <c r="B946" s="3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2" customHeight="1" x14ac:dyDescent="0.2">
      <c r="A947" s="3"/>
      <c r="B947" s="3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2" customHeight="1" x14ac:dyDescent="0.2">
      <c r="A948" s="3"/>
      <c r="B948" s="3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2" customHeight="1" x14ac:dyDescent="0.2">
      <c r="A949" s="3"/>
      <c r="B949" s="3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2" customHeight="1" x14ac:dyDescent="0.2">
      <c r="A950" s="3"/>
      <c r="B950" s="3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2" customHeight="1" x14ac:dyDescent="0.2">
      <c r="A951" s="3"/>
      <c r="B951" s="3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2" customHeight="1" x14ac:dyDescent="0.2">
      <c r="A952" s="3"/>
      <c r="B952" s="3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2" customHeight="1" x14ac:dyDescent="0.2">
      <c r="A953" s="3"/>
      <c r="B953" s="3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2" customHeight="1" x14ac:dyDescent="0.2">
      <c r="A954" s="3"/>
      <c r="B954" s="3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2" customHeight="1" x14ac:dyDescent="0.2">
      <c r="A955" s="3"/>
      <c r="B955" s="3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2" customHeight="1" x14ac:dyDescent="0.2">
      <c r="A956" s="3"/>
      <c r="B956" s="3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2" customHeight="1" x14ac:dyDescent="0.2">
      <c r="A957" s="3"/>
      <c r="B957" s="3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2" customHeight="1" x14ac:dyDescent="0.2">
      <c r="A958" s="3"/>
      <c r="B958" s="3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2" customHeight="1" x14ac:dyDescent="0.2">
      <c r="A959" s="3"/>
      <c r="B959" s="3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2" customHeight="1" x14ac:dyDescent="0.2">
      <c r="A960" s="3"/>
      <c r="B960" s="3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2" customHeight="1" x14ac:dyDescent="0.2">
      <c r="A961" s="3"/>
      <c r="B961" s="3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2" customHeight="1" x14ac:dyDescent="0.2">
      <c r="A962" s="3"/>
      <c r="B962" s="3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2" customHeight="1" x14ac:dyDescent="0.2">
      <c r="A963" s="3"/>
      <c r="B963" s="3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2" customHeight="1" x14ac:dyDescent="0.2">
      <c r="A964" s="3"/>
      <c r="B964" s="3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2" customHeight="1" x14ac:dyDescent="0.2">
      <c r="A965" s="3"/>
      <c r="B965" s="3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2" customHeight="1" x14ac:dyDescent="0.2">
      <c r="A966" s="3"/>
      <c r="B966" s="3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2" customHeight="1" x14ac:dyDescent="0.2">
      <c r="A967" s="3"/>
      <c r="B967" s="3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2" customHeight="1" x14ac:dyDescent="0.2">
      <c r="A968" s="3"/>
      <c r="B968" s="3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2" customHeight="1" x14ac:dyDescent="0.2">
      <c r="A969" s="3"/>
      <c r="B969" s="3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2" customHeight="1" x14ac:dyDescent="0.2">
      <c r="A970" s="3"/>
      <c r="B970" s="3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2" customHeight="1" x14ac:dyDescent="0.2">
      <c r="A971" s="3"/>
      <c r="B971" s="3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2" customHeight="1" x14ac:dyDescent="0.2">
      <c r="A972" s="3"/>
      <c r="B972" s="3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2" customHeight="1" x14ac:dyDescent="0.2">
      <c r="A973" s="3"/>
      <c r="B973" s="3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2" customHeight="1" x14ac:dyDescent="0.2">
      <c r="A974" s="3"/>
      <c r="B974" s="3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2" customHeight="1" x14ac:dyDescent="0.2">
      <c r="A975" s="3"/>
      <c r="B975" s="3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2" customHeight="1" x14ac:dyDescent="0.2">
      <c r="A976" s="3"/>
      <c r="B976" s="3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2" customHeight="1" x14ac:dyDescent="0.2">
      <c r="A977" s="3"/>
      <c r="B977" s="3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2" customHeight="1" x14ac:dyDescent="0.2">
      <c r="A978" s="3"/>
      <c r="B978" s="3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2" customHeight="1" x14ac:dyDescent="0.2">
      <c r="A979" s="3"/>
      <c r="B979" s="3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2" customHeight="1" x14ac:dyDescent="0.2">
      <c r="A980" s="3"/>
      <c r="B980" s="3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2" customHeight="1" x14ac:dyDescent="0.2">
      <c r="A981" s="3"/>
      <c r="B981" s="3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2" customHeight="1" x14ac:dyDescent="0.2">
      <c r="A982" s="3"/>
      <c r="B982" s="3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2" customHeight="1" x14ac:dyDescent="0.2">
      <c r="A983" s="3"/>
      <c r="B983" s="3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2" customHeight="1" x14ac:dyDescent="0.2">
      <c r="A984" s="3"/>
      <c r="B984" s="3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2" customHeight="1" x14ac:dyDescent="0.2">
      <c r="A985" s="3"/>
      <c r="B985" s="3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2" customHeight="1" x14ac:dyDescent="0.2">
      <c r="A986" s="3"/>
      <c r="B986" s="3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2" customHeight="1" x14ac:dyDescent="0.2">
      <c r="A987" s="3"/>
      <c r="B987" s="3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2" customHeight="1" x14ac:dyDescent="0.2">
      <c r="A988" s="3"/>
      <c r="B988" s="3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2" customHeight="1" x14ac:dyDescent="0.2">
      <c r="A989" s="3"/>
      <c r="B989" s="3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2" customHeight="1" x14ac:dyDescent="0.2">
      <c r="A990" s="3"/>
      <c r="B990" s="3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2" customHeight="1" x14ac:dyDescent="0.2">
      <c r="A991" s="3"/>
      <c r="B991" s="3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2" customHeight="1" x14ac:dyDescent="0.2">
      <c r="A992" s="3"/>
      <c r="B992" s="3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2" customHeight="1" x14ac:dyDescent="0.2">
      <c r="A993" s="3"/>
      <c r="B993" s="3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2" customHeight="1" x14ac:dyDescent="0.2">
      <c r="A994" s="3"/>
      <c r="B994" s="3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2" customHeight="1" x14ac:dyDescent="0.2">
      <c r="A995" s="3"/>
      <c r="B995" s="3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2" customHeight="1" x14ac:dyDescent="0.2">
      <c r="A996" s="3"/>
      <c r="B996" s="3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2" customHeight="1" x14ac:dyDescent="0.2">
      <c r="A997" s="3"/>
      <c r="B997" s="3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2" customHeight="1" x14ac:dyDescent="0.2">
      <c r="A998" s="3"/>
      <c r="B998" s="3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2" customHeight="1" x14ac:dyDescent="0.2">
      <c r="A999" s="3"/>
      <c r="B999" s="3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2" customHeight="1" x14ac:dyDescent="0.2">
      <c r="A1000" s="3"/>
      <c r="B1000" s="3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04">
    <mergeCell ref="A91:U91"/>
    <mergeCell ref="A112:U112"/>
    <mergeCell ref="C133:E133"/>
    <mergeCell ref="G133:L133"/>
    <mergeCell ref="G199:L199"/>
    <mergeCell ref="M199:T199"/>
    <mergeCell ref="A219:U219"/>
    <mergeCell ref="B220:B221"/>
    <mergeCell ref="C220:E220"/>
    <mergeCell ref="F220:F221"/>
    <mergeCell ref="G220:L220"/>
    <mergeCell ref="A241:U241"/>
    <mergeCell ref="B92:B93"/>
    <mergeCell ref="C92:E92"/>
    <mergeCell ref="F92:F93"/>
    <mergeCell ref="G92:L92"/>
    <mergeCell ref="M92:T92"/>
    <mergeCell ref="U92:U93"/>
    <mergeCell ref="A92:A93"/>
    <mergeCell ref="A113:A114"/>
    <mergeCell ref="B113:B114"/>
    <mergeCell ref="A133:A134"/>
    <mergeCell ref="B133:B134"/>
    <mergeCell ref="M220:T220"/>
    <mergeCell ref="U220:U221"/>
    <mergeCell ref="A220:A221"/>
    <mergeCell ref="A242:A243"/>
    <mergeCell ref="B242:B243"/>
    <mergeCell ref="A263:F263"/>
    <mergeCell ref="C264:E264"/>
    <mergeCell ref="F264:F265"/>
    <mergeCell ref="A269:F269"/>
    <mergeCell ref="C242:E242"/>
    <mergeCell ref="F242:F243"/>
    <mergeCell ref="G242:L242"/>
    <mergeCell ref="M242:T242"/>
    <mergeCell ref="U242:U243"/>
    <mergeCell ref="A177:A178"/>
    <mergeCell ref="B177:B178"/>
    <mergeCell ref="C177:E177"/>
    <mergeCell ref="F177:F178"/>
    <mergeCell ref="G177:L177"/>
    <mergeCell ref="M177:T177"/>
    <mergeCell ref="U177:U178"/>
    <mergeCell ref="A198:U198"/>
    <mergeCell ref="A199:A200"/>
    <mergeCell ref="B199:B200"/>
    <mergeCell ref="F199:F200"/>
    <mergeCell ref="U199:U200"/>
    <mergeCell ref="C199:E199"/>
    <mergeCell ref="A154:U154"/>
    <mergeCell ref="A155:A156"/>
    <mergeCell ref="B155:B156"/>
    <mergeCell ref="C155:E155"/>
    <mergeCell ref="F155:F156"/>
    <mergeCell ref="G155:L155"/>
    <mergeCell ref="U155:U156"/>
    <mergeCell ref="M155:T155"/>
    <mergeCell ref="A176:U176"/>
    <mergeCell ref="M133:T133"/>
    <mergeCell ref="U133:U134"/>
    <mergeCell ref="C113:E113"/>
    <mergeCell ref="F113:F114"/>
    <mergeCell ref="G113:L113"/>
    <mergeCell ref="M113:T113"/>
    <mergeCell ref="U113:U114"/>
    <mergeCell ref="A132:U132"/>
    <mergeCell ref="F133:F134"/>
    <mergeCell ref="M49:T49"/>
    <mergeCell ref="U49:U50"/>
    <mergeCell ref="A49:A50"/>
    <mergeCell ref="A71:A72"/>
    <mergeCell ref="B71:B72"/>
    <mergeCell ref="C26:E26"/>
    <mergeCell ref="A48:U48"/>
    <mergeCell ref="B49:B50"/>
    <mergeCell ref="C49:E49"/>
    <mergeCell ref="F49:F50"/>
    <mergeCell ref="G49:L49"/>
    <mergeCell ref="A70:U70"/>
    <mergeCell ref="C71:E71"/>
    <mergeCell ref="F71:F72"/>
    <mergeCell ref="G71:L71"/>
    <mergeCell ref="M71:T71"/>
    <mergeCell ref="U71:U72"/>
    <mergeCell ref="G26:L26"/>
    <mergeCell ref="M26:T26"/>
    <mergeCell ref="G5:L5"/>
    <mergeCell ref="M5:T5"/>
    <mergeCell ref="A25:U25"/>
    <mergeCell ref="A26:A27"/>
    <mergeCell ref="B26:B27"/>
    <mergeCell ref="F26:F27"/>
    <mergeCell ref="U26:U27"/>
    <mergeCell ref="C5:E5"/>
    <mergeCell ref="F5:F6"/>
    <mergeCell ref="D1:F1"/>
    <mergeCell ref="AA1:AC1"/>
    <mergeCell ref="A2:U2"/>
    <mergeCell ref="A3:U3"/>
    <mergeCell ref="A4:U4"/>
    <mergeCell ref="A5:A6"/>
    <mergeCell ref="B5:B6"/>
    <mergeCell ref="U5:U6"/>
  </mergeCells>
  <pageMargins left="0" right="0" top="0.74803149606299213" bottom="0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topLeftCell="A235" zoomScale="60" zoomScaleNormal="100" workbookViewId="0">
      <selection activeCell="Y261" sqref="Y261"/>
    </sheetView>
  </sheetViews>
  <sheetFormatPr defaultColWidth="16.83203125" defaultRowHeight="15" customHeight="1" x14ac:dyDescent="0.2"/>
  <cols>
    <col min="1" max="1" width="69" customWidth="1"/>
    <col min="2" max="2" width="10.1640625" customWidth="1"/>
    <col min="3" max="3" width="13.33203125" customWidth="1"/>
    <col min="4" max="4" width="16.83203125" customWidth="1"/>
    <col min="5" max="5" width="15" customWidth="1"/>
    <col min="6" max="6" width="17.1640625" customWidth="1"/>
    <col min="7" max="16" width="10.1640625" hidden="1" customWidth="1"/>
    <col min="17" max="17" width="13.83203125" hidden="1" customWidth="1"/>
    <col min="18" max="20" width="10.1640625" hidden="1" customWidth="1"/>
    <col min="21" max="21" width="11" customWidth="1"/>
    <col min="22" max="26" width="10.6640625" customWidth="1"/>
  </cols>
  <sheetData>
    <row r="1" spans="1:26" ht="82.5" customHeight="1" x14ac:dyDescent="0.2">
      <c r="A1" s="63" t="s">
        <v>0</v>
      </c>
      <c r="B1" s="53"/>
      <c r="C1" s="54"/>
      <c r="D1" s="28"/>
      <c r="E1" s="52" t="s">
        <v>1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4"/>
      <c r="V1" s="3"/>
      <c r="W1" s="3"/>
      <c r="X1" s="3"/>
      <c r="Y1" s="3"/>
      <c r="Z1" s="3"/>
    </row>
    <row r="2" spans="1:26" ht="49.5" customHeight="1" x14ac:dyDescent="0.2">
      <c r="A2" s="55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3"/>
      <c r="W2" s="3"/>
      <c r="X2" s="3"/>
      <c r="Y2" s="3"/>
      <c r="Z2" s="3"/>
    </row>
    <row r="3" spans="1:26" ht="12.75" customHeight="1" x14ac:dyDescent="0.2">
      <c r="A3" s="56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/>
      <c r="V3" s="3"/>
      <c r="W3" s="3"/>
      <c r="X3" s="3"/>
      <c r="Y3" s="3"/>
      <c r="Z3" s="3"/>
    </row>
    <row r="4" spans="1:26" ht="27.75" customHeight="1" x14ac:dyDescent="0.2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3"/>
      <c r="W4" s="3"/>
      <c r="X4" s="3"/>
      <c r="Y4" s="3"/>
      <c r="Z4" s="3"/>
    </row>
    <row r="5" spans="1:26" ht="12.75" customHeight="1" x14ac:dyDescent="0.2">
      <c r="A5" s="60" t="s">
        <v>4</v>
      </c>
      <c r="B5" s="60" t="s">
        <v>5</v>
      </c>
      <c r="C5" s="47" t="s">
        <v>6</v>
      </c>
      <c r="D5" s="48"/>
      <c r="E5" s="49"/>
      <c r="F5" s="50" t="s">
        <v>7</v>
      </c>
      <c r="G5" s="47" t="s">
        <v>8</v>
      </c>
      <c r="H5" s="48"/>
      <c r="I5" s="48"/>
      <c r="J5" s="48"/>
      <c r="K5" s="48"/>
      <c r="L5" s="49"/>
      <c r="M5" s="47" t="s">
        <v>9</v>
      </c>
      <c r="N5" s="48"/>
      <c r="O5" s="48"/>
      <c r="P5" s="48"/>
      <c r="Q5" s="48"/>
      <c r="R5" s="48"/>
      <c r="S5" s="48"/>
      <c r="T5" s="49"/>
      <c r="U5" s="60" t="s">
        <v>10</v>
      </c>
      <c r="V5" s="3"/>
      <c r="W5" s="3"/>
      <c r="X5" s="3"/>
      <c r="Y5" s="3"/>
      <c r="Z5" s="3"/>
    </row>
    <row r="6" spans="1:26" ht="26.25" customHeight="1" x14ac:dyDescent="0.2">
      <c r="A6" s="51"/>
      <c r="B6" s="51"/>
      <c r="C6" s="4" t="s">
        <v>11</v>
      </c>
      <c r="D6" s="4" t="s">
        <v>12</v>
      </c>
      <c r="E6" s="4" t="s">
        <v>13</v>
      </c>
      <c r="F6" s="51"/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  <c r="S6" s="4" t="s">
        <v>26</v>
      </c>
      <c r="T6" s="4" t="s">
        <v>27</v>
      </c>
      <c r="U6" s="51"/>
      <c r="V6" s="3"/>
      <c r="W6" s="3"/>
      <c r="X6" s="3"/>
      <c r="Y6" s="3"/>
      <c r="Z6" s="3"/>
    </row>
    <row r="7" spans="1:26" ht="14.25" customHeight="1" x14ac:dyDescent="0.2">
      <c r="A7" s="5" t="s">
        <v>39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3"/>
      <c r="W7" s="3"/>
      <c r="X7" s="3"/>
      <c r="Y7" s="3"/>
      <c r="Z7" s="3"/>
    </row>
    <row r="8" spans="1:26" ht="12" customHeight="1" x14ac:dyDescent="0.2">
      <c r="A8" s="7" t="s">
        <v>40</v>
      </c>
      <c r="B8" s="8">
        <v>100</v>
      </c>
      <c r="C8" s="9">
        <v>0.92</v>
      </c>
      <c r="D8" s="9">
        <v>0.15</v>
      </c>
      <c r="E8" s="9">
        <v>3.06</v>
      </c>
      <c r="F8" s="9">
        <v>18.43</v>
      </c>
      <c r="G8" s="9">
        <v>0.03</v>
      </c>
      <c r="H8" s="9">
        <v>7</v>
      </c>
      <c r="I8" s="9">
        <v>7.0000000000000007E-2</v>
      </c>
      <c r="J8" s="9">
        <v>0.25</v>
      </c>
      <c r="K8" s="9">
        <v>0</v>
      </c>
      <c r="L8" s="9">
        <v>0.03</v>
      </c>
      <c r="M8" s="9">
        <v>16.649999999999999</v>
      </c>
      <c r="N8" s="9">
        <v>15.3</v>
      </c>
      <c r="O8" s="9">
        <v>30.6</v>
      </c>
      <c r="P8" s="9">
        <v>0.9</v>
      </c>
      <c r="Q8" s="9">
        <v>215.5</v>
      </c>
      <c r="R8" s="9">
        <v>2.5</v>
      </c>
      <c r="S8" s="9">
        <v>0.01</v>
      </c>
      <c r="T8" s="9">
        <v>0</v>
      </c>
      <c r="U8" s="8">
        <v>9</v>
      </c>
      <c r="V8" s="3"/>
      <c r="W8" s="3"/>
      <c r="X8" s="3"/>
      <c r="Y8" s="3"/>
      <c r="Z8" s="3"/>
    </row>
    <row r="9" spans="1:26" ht="12" customHeight="1" x14ac:dyDescent="0.2">
      <c r="A9" s="7" t="s">
        <v>41</v>
      </c>
      <c r="B9" s="8">
        <v>250</v>
      </c>
      <c r="C9" s="9">
        <v>7.32</v>
      </c>
      <c r="D9" s="9">
        <v>5.99</v>
      </c>
      <c r="E9" s="9">
        <v>10.15</v>
      </c>
      <c r="F9" s="9">
        <v>129.04</v>
      </c>
      <c r="G9" s="9">
        <v>0.12</v>
      </c>
      <c r="H9" s="9">
        <v>8.4499999999999993</v>
      </c>
      <c r="I9" s="9">
        <v>0.25</v>
      </c>
      <c r="J9" s="9">
        <v>1.51</v>
      </c>
      <c r="K9" s="9">
        <v>0.04</v>
      </c>
      <c r="L9" s="9">
        <v>0.11</v>
      </c>
      <c r="M9" s="9">
        <v>49.09</v>
      </c>
      <c r="N9" s="9">
        <v>53.65</v>
      </c>
      <c r="O9" s="9">
        <v>179.58</v>
      </c>
      <c r="P9" s="9">
        <v>1.37</v>
      </c>
      <c r="Q9" s="9">
        <v>725.99</v>
      </c>
      <c r="R9" s="9">
        <v>94.58</v>
      </c>
      <c r="S9" s="9">
        <v>0.41</v>
      </c>
      <c r="T9" s="9">
        <v>0.01</v>
      </c>
      <c r="U9" s="8" t="s">
        <v>42</v>
      </c>
      <c r="V9" s="3"/>
      <c r="W9" s="3"/>
      <c r="X9" s="3"/>
      <c r="Y9" s="3"/>
      <c r="Z9" s="3"/>
    </row>
    <row r="10" spans="1:26" ht="12" customHeight="1" x14ac:dyDescent="0.2">
      <c r="A10" s="7" t="s">
        <v>43</v>
      </c>
      <c r="B10" s="8">
        <v>280</v>
      </c>
      <c r="C10" s="9">
        <v>12.15</v>
      </c>
      <c r="D10" s="9">
        <v>22.09</v>
      </c>
      <c r="E10" s="9">
        <v>29.24</v>
      </c>
      <c r="F10" s="9">
        <v>357</v>
      </c>
      <c r="G10" s="9">
        <v>7.0000000000000007E-2</v>
      </c>
      <c r="H10" s="9">
        <v>1.37</v>
      </c>
      <c r="I10" s="9">
        <v>0.22</v>
      </c>
      <c r="J10" s="9">
        <v>2.4900000000000002</v>
      </c>
      <c r="K10" s="9">
        <v>0</v>
      </c>
      <c r="L10" s="9">
        <v>0.11</v>
      </c>
      <c r="M10" s="9">
        <v>19.3</v>
      </c>
      <c r="N10" s="9">
        <v>32.22</v>
      </c>
      <c r="O10" s="9">
        <v>165.11</v>
      </c>
      <c r="P10" s="9">
        <v>1.55</v>
      </c>
      <c r="Q10" s="9">
        <v>224.12</v>
      </c>
      <c r="R10" s="9">
        <v>5.69</v>
      </c>
      <c r="S10" s="9">
        <v>0.11</v>
      </c>
      <c r="T10" s="9">
        <v>0.02</v>
      </c>
      <c r="U10" s="8" t="s">
        <v>44</v>
      </c>
      <c r="V10" s="3"/>
      <c r="W10" s="3"/>
      <c r="X10" s="3"/>
      <c r="Y10" s="3"/>
      <c r="Z10" s="3"/>
    </row>
    <row r="11" spans="1:26" ht="12" customHeight="1" x14ac:dyDescent="0.2">
      <c r="A11" s="7" t="s">
        <v>45</v>
      </c>
      <c r="B11" s="8">
        <v>180</v>
      </c>
      <c r="C11" s="9">
        <f>0.97*180/200</f>
        <v>0.873</v>
      </c>
      <c r="D11" s="9">
        <f>0.19*180/200</f>
        <v>0.17100000000000001</v>
      </c>
      <c r="E11" s="9">
        <f>19.59*180/200</f>
        <v>17.631</v>
      </c>
      <c r="F11" s="9">
        <f>83.42*180/200</f>
        <v>75.078000000000003</v>
      </c>
      <c r="G11" s="9">
        <v>0.02</v>
      </c>
      <c r="H11" s="9">
        <v>1.6</v>
      </c>
      <c r="I11" s="9">
        <v>0</v>
      </c>
      <c r="J11" s="9">
        <v>0</v>
      </c>
      <c r="K11" s="9">
        <v>0</v>
      </c>
      <c r="L11" s="9">
        <v>0.02</v>
      </c>
      <c r="M11" s="9">
        <v>12.6</v>
      </c>
      <c r="N11" s="9">
        <v>7.2</v>
      </c>
      <c r="O11" s="9">
        <v>12.6</v>
      </c>
      <c r="P11" s="9">
        <v>2.52</v>
      </c>
      <c r="Q11" s="9">
        <v>240</v>
      </c>
      <c r="R11" s="9">
        <v>2</v>
      </c>
      <c r="S11" s="9">
        <v>0</v>
      </c>
      <c r="T11" s="9">
        <v>0</v>
      </c>
      <c r="U11" s="8" t="s">
        <v>46</v>
      </c>
      <c r="V11" s="3"/>
      <c r="W11" s="3"/>
      <c r="X11" s="3"/>
      <c r="Y11" s="3"/>
      <c r="Z11" s="3"/>
    </row>
    <row r="12" spans="1:26" ht="12" customHeight="1" x14ac:dyDescent="0.2">
      <c r="A12" s="7" t="s">
        <v>47</v>
      </c>
      <c r="B12" s="8">
        <v>70</v>
      </c>
      <c r="C12" s="9">
        <v>5.34</v>
      </c>
      <c r="D12" s="9">
        <v>0.43</v>
      </c>
      <c r="E12" s="9">
        <v>35.130000000000003</v>
      </c>
      <c r="F12" s="9">
        <v>165.77</v>
      </c>
      <c r="G12" s="9">
        <v>0.11</v>
      </c>
      <c r="H12" s="9">
        <v>0</v>
      </c>
      <c r="I12" s="9">
        <v>0</v>
      </c>
      <c r="J12" s="9">
        <v>1.37</v>
      </c>
      <c r="K12" s="9">
        <v>0</v>
      </c>
      <c r="L12" s="9">
        <v>0.04</v>
      </c>
      <c r="M12" s="9">
        <v>16.100000000000001</v>
      </c>
      <c r="N12" s="9">
        <v>23.1</v>
      </c>
      <c r="O12" s="9">
        <v>58.8</v>
      </c>
      <c r="P12" s="9">
        <v>1.4</v>
      </c>
      <c r="Q12" s="9">
        <v>90.3</v>
      </c>
      <c r="R12" s="9">
        <v>0</v>
      </c>
      <c r="S12" s="9">
        <v>0.01</v>
      </c>
      <c r="T12" s="9">
        <v>0</v>
      </c>
      <c r="U12" s="8">
        <v>1</v>
      </c>
      <c r="V12" s="3"/>
      <c r="W12" s="3"/>
      <c r="X12" s="3"/>
      <c r="Y12" s="3"/>
      <c r="Z12" s="3"/>
    </row>
    <row r="13" spans="1:26" ht="12" customHeight="1" x14ac:dyDescent="0.2">
      <c r="A13" s="7" t="s">
        <v>37</v>
      </c>
      <c r="B13" s="8">
        <v>40</v>
      </c>
      <c r="C13" s="9">
        <v>2.65</v>
      </c>
      <c r="D13" s="9">
        <v>0.35</v>
      </c>
      <c r="E13" s="9">
        <v>16.96</v>
      </c>
      <c r="F13" s="9">
        <v>81.58</v>
      </c>
      <c r="G13" s="9">
        <v>7.0000000000000007E-2</v>
      </c>
      <c r="H13" s="9">
        <v>0</v>
      </c>
      <c r="I13" s="9">
        <v>0</v>
      </c>
      <c r="J13" s="9">
        <v>0.88</v>
      </c>
      <c r="K13" s="9">
        <v>0</v>
      </c>
      <c r="L13" s="9">
        <v>0.03</v>
      </c>
      <c r="M13" s="9">
        <v>7.2</v>
      </c>
      <c r="N13" s="9">
        <v>7.6</v>
      </c>
      <c r="O13" s="9">
        <v>34.799999999999997</v>
      </c>
      <c r="P13" s="9">
        <v>1.6</v>
      </c>
      <c r="Q13" s="9">
        <v>54.4</v>
      </c>
      <c r="R13" s="9">
        <v>2.2400000000000002</v>
      </c>
      <c r="S13" s="9">
        <v>0</v>
      </c>
      <c r="T13" s="9">
        <v>0</v>
      </c>
      <c r="U13" s="8">
        <v>2</v>
      </c>
      <c r="V13" s="3"/>
      <c r="W13" s="3"/>
      <c r="X13" s="3"/>
      <c r="Y13" s="3"/>
      <c r="Z13" s="3"/>
    </row>
    <row r="14" spans="1:26" ht="12" customHeight="1" x14ac:dyDescent="0.2">
      <c r="A14" s="7" t="s">
        <v>48</v>
      </c>
      <c r="B14" s="8">
        <v>55</v>
      </c>
      <c r="C14" s="9">
        <v>2.25</v>
      </c>
      <c r="D14" s="9">
        <v>2.94</v>
      </c>
      <c r="E14" s="9">
        <v>22.32</v>
      </c>
      <c r="F14" s="9">
        <v>125.1</v>
      </c>
      <c r="G14" s="9">
        <v>0.02</v>
      </c>
      <c r="H14" s="9">
        <v>0</v>
      </c>
      <c r="I14" s="9">
        <v>0</v>
      </c>
      <c r="J14" s="9">
        <v>0</v>
      </c>
      <c r="K14" s="9">
        <v>0</v>
      </c>
      <c r="L14" s="9">
        <v>0.02</v>
      </c>
      <c r="M14" s="9">
        <v>8.6999999999999993</v>
      </c>
      <c r="N14" s="9">
        <v>6</v>
      </c>
      <c r="O14" s="9">
        <v>27</v>
      </c>
      <c r="P14" s="9">
        <v>0.63</v>
      </c>
      <c r="Q14" s="9">
        <v>33</v>
      </c>
      <c r="R14" s="9">
        <v>0</v>
      </c>
      <c r="S14" s="9">
        <v>0</v>
      </c>
      <c r="T14" s="9">
        <v>0</v>
      </c>
      <c r="U14" s="8">
        <v>31</v>
      </c>
      <c r="V14" s="3"/>
      <c r="W14" s="3"/>
      <c r="X14" s="3"/>
      <c r="Y14" s="3"/>
      <c r="Z14" s="3"/>
    </row>
    <row r="15" spans="1:26" ht="21" customHeight="1" x14ac:dyDescent="0.2">
      <c r="A15" s="11" t="s">
        <v>38</v>
      </c>
      <c r="B15" s="12">
        <f t="shared" ref="B15:T15" si="0">SUM(B8:B14)</f>
        <v>975</v>
      </c>
      <c r="C15" s="4">
        <f t="shared" si="0"/>
        <v>31.503</v>
      </c>
      <c r="D15" s="4">
        <f t="shared" si="0"/>
        <v>32.121000000000002</v>
      </c>
      <c r="E15" s="4">
        <f t="shared" si="0"/>
        <v>134.49100000000001</v>
      </c>
      <c r="F15" s="4">
        <f t="shared" si="0"/>
        <v>951.99800000000005</v>
      </c>
      <c r="G15" s="4">
        <f t="shared" si="0"/>
        <v>0.44</v>
      </c>
      <c r="H15" s="4">
        <f t="shared" si="0"/>
        <v>18.420000000000002</v>
      </c>
      <c r="I15" s="4">
        <f t="shared" si="0"/>
        <v>0.54</v>
      </c>
      <c r="J15" s="4">
        <f t="shared" si="0"/>
        <v>6.5</v>
      </c>
      <c r="K15" s="4">
        <f t="shared" si="0"/>
        <v>0.04</v>
      </c>
      <c r="L15" s="4">
        <f t="shared" si="0"/>
        <v>0.36</v>
      </c>
      <c r="M15" s="4">
        <f t="shared" si="0"/>
        <v>129.64000000000001</v>
      </c>
      <c r="N15" s="4">
        <f t="shared" si="0"/>
        <v>145.07</v>
      </c>
      <c r="O15" s="4">
        <f t="shared" si="0"/>
        <v>508.49000000000007</v>
      </c>
      <c r="P15" s="4">
        <f t="shared" si="0"/>
        <v>9.9700000000000006</v>
      </c>
      <c r="Q15" s="4">
        <f t="shared" si="0"/>
        <v>1583.3100000000002</v>
      </c>
      <c r="R15" s="4">
        <f t="shared" si="0"/>
        <v>107.00999999999999</v>
      </c>
      <c r="S15" s="4">
        <f t="shared" si="0"/>
        <v>0.54</v>
      </c>
      <c r="T15" s="4">
        <f t="shared" si="0"/>
        <v>0.03</v>
      </c>
      <c r="U15" s="1"/>
      <c r="V15" s="3"/>
      <c r="W15" s="3"/>
      <c r="X15" s="3"/>
      <c r="Y15" s="3"/>
      <c r="Z15" s="3"/>
    </row>
    <row r="16" spans="1:26" ht="14.25" customHeight="1" x14ac:dyDescent="0.2">
      <c r="A16" s="5" t="s">
        <v>191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"/>
      <c r="V16" s="3"/>
      <c r="W16" s="3"/>
      <c r="X16" s="3"/>
      <c r="Y16" s="3"/>
      <c r="Z16" s="3"/>
    </row>
    <row r="17" spans="1:26" ht="12" customHeight="1" x14ac:dyDescent="0.2">
      <c r="A17" s="7" t="s">
        <v>192</v>
      </c>
      <c r="B17" s="8">
        <v>200</v>
      </c>
      <c r="C17" s="9">
        <v>12.95</v>
      </c>
      <c r="D17" s="9">
        <v>13.27</v>
      </c>
      <c r="E17" s="9">
        <v>48.66</v>
      </c>
      <c r="F17" s="9">
        <v>372.11</v>
      </c>
      <c r="G17" s="9">
        <v>7.0000000000000007E-2</v>
      </c>
      <c r="H17" s="9">
        <v>0.18</v>
      </c>
      <c r="I17" s="9">
        <v>0.08</v>
      </c>
      <c r="J17" s="9">
        <v>1.95</v>
      </c>
      <c r="K17" s="9">
        <v>0.22</v>
      </c>
      <c r="L17" s="9">
        <v>0.2</v>
      </c>
      <c r="M17" s="9">
        <v>140.4</v>
      </c>
      <c r="N17" s="9">
        <v>23.81</v>
      </c>
      <c r="O17" s="9">
        <v>172.85</v>
      </c>
      <c r="P17" s="9">
        <v>1.1100000000000001</v>
      </c>
      <c r="Q17" s="9">
        <v>190.85</v>
      </c>
      <c r="R17" s="9">
        <v>3.17</v>
      </c>
      <c r="S17" s="9">
        <v>0.03</v>
      </c>
      <c r="T17" s="9">
        <v>0.02</v>
      </c>
      <c r="U17" s="8" t="s">
        <v>193</v>
      </c>
      <c r="V17" s="3"/>
      <c r="W17" s="3"/>
      <c r="X17" s="3"/>
      <c r="Y17" s="3"/>
      <c r="Z17" s="3"/>
    </row>
    <row r="18" spans="1:26" ht="12" customHeight="1" x14ac:dyDescent="0.2">
      <c r="A18" s="7" t="s">
        <v>47</v>
      </c>
      <c r="B18" s="8">
        <v>10</v>
      </c>
      <c r="C18" s="9">
        <f>1.53/2</f>
        <v>0.76500000000000001</v>
      </c>
      <c r="D18" s="9">
        <f>0.12/2</f>
        <v>0.06</v>
      </c>
      <c r="E18" s="9">
        <f>10.04/2</f>
        <v>5.0199999999999996</v>
      </c>
      <c r="F18" s="9">
        <f>47.36/2</f>
        <v>23.68</v>
      </c>
      <c r="G18" s="9">
        <v>0.03</v>
      </c>
      <c r="H18" s="9">
        <v>0</v>
      </c>
      <c r="I18" s="9">
        <v>0</v>
      </c>
      <c r="J18" s="9">
        <v>0.39</v>
      </c>
      <c r="K18" s="9">
        <v>0</v>
      </c>
      <c r="L18" s="9">
        <v>0.01</v>
      </c>
      <c r="M18" s="9">
        <v>4.5999999999999996</v>
      </c>
      <c r="N18" s="9">
        <v>6.6</v>
      </c>
      <c r="O18" s="9">
        <v>16.8</v>
      </c>
      <c r="P18" s="9">
        <v>0.4</v>
      </c>
      <c r="Q18" s="9">
        <v>25.8</v>
      </c>
      <c r="R18" s="9">
        <v>0</v>
      </c>
      <c r="S18" s="9">
        <v>0</v>
      </c>
      <c r="T18" s="9">
        <v>0</v>
      </c>
      <c r="U18" s="8">
        <v>1</v>
      </c>
      <c r="V18" s="3"/>
      <c r="W18" s="3"/>
      <c r="X18" s="3"/>
      <c r="Y18" s="3"/>
      <c r="Z18" s="3"/>
    </row>
    <row r="19" spans="1:26" ht="12" customHeight="1" x14ac:dyDescent="0.2">
      <c r="A19" s="7" t="s">
        <v>37</v>
      </c>
      <c r="B19" s="8">
        <v>10</v>
      </c>
      <c r="C19" s="9">
        <f>1.32/2</f>
        <v>0.66</v>
      </c>
      <c r="D19" s="9">
        <f>0.18/2</f>
        <v>0.09</v>
      </c>
      <c r="E19" s="9">
        <f>8.48/2</f>
        <v>4.24</v>
      </c>
      <c r="F19" s="9">
        <f>40.79/2</f>
        <v>20.395</v>
      </c>
      <c r="G19" s="9">
        <v>0.06</v>
      </c>
      <c r="H19" s="9">
        <v>0</v>
      </c>
      <c r="I19" s="9">
        <v>0</v>
      </c>
      <c r="J19" s="9">
        <v>0.78</v>
      </c>
      <c r="K19" s="9">
        <v>0</v>
      </c>
      <c r="L19" s="9">
        <v>0.02</v>
      </c>
      <c r="M19" s="9">
        <v>9.1999999999999993</v>
      </c>
      <c r="N19" s="9">
        <v>13.2</v>
      </c>
      <c r="O19" s="9">
        <v>33.6</v>
      </c>
      <c r="P19" s="9">
        <v>0.8</v>
      </c>
      <c r="Q19" s="9">
        <v>51.6</v>
      </c>
      <c r="R19" s="9">
        <v>0</v>
      </c>
      <c r="S19" s="9">
        <v>0.01</v>
      </c>
      <c r="T19" s="9">
        <v>0</v>
      </c>
      <c r="U19" s="8">
        <v>1</v>
      </c>
      <c r="V19" s="3"/>
      <c r="W19" s="3"/>
      <c r="X19" s="3"/>
      <c r="Y19" s="3"/>
      <c r="Z19" s="3"/>
    </row>
    <row r="20" spans="1:26" ht="12" customHeight="1" x14ac:dyDescent="0.2">
      <c r="A20" s="7" t="s">
        <v>130</v>
      </c>
      <c r="B20" s="8">
        <v>180</v>
      </c>
      <c r="C20" s="9">
        <v>0.19</v>
      </c>
      <c r="D20" s="9">
        <v>0</v>
      </c>
      <c r="E20" s="9">
        <v>8.15</v>
      </c>
      <c r="F20" s="9">
        <v>33.369999999999997</v>
      </c>
      <c r="G20" s="9">
        <v>0</v>
      </c>
      <c r="H20" s="9">
        <v>0.04</v>
      </c>
      <c r="I20" s="9">
        <v>0</v>
      </c>
      <c r="J20" s="9">
        <v>0</v>
      </c>
      <c r="K20" s="9">
        <v>0</v>
      </c>
      <c r="L20" s="9">
        <v>0.01</v>
      </c>
      <c r="M20" s="9">
        <v>12.02</v>
      </c>
      <c r="N20" s="9">
        <v>5.61</v>
      </c>
      <c r="O20" s="9">
        <v>7.42</v>
      </c>
      <c r="P20" s="9">
        <v>0.74</v>
      </c>
      <c r="Q20" s="9">
        <v>25.59</v>
      </c>
      <c r="R20" s="9">
        <v>0</v>
      </c>
      <c r="S20" s="9">
        <v>0</v>
      </c>
      <c r="T20" s="9">
        <v>0</v>
      </c>
      <c r="U20" s="8" t="s">
        <v>99</v>
      </c>
      <c r="V20" s="3"/>
      <c r="W20" s="3"/>
      <c r="X20" s="3"/>
      <c r="Y20" s="3"/>
      <c r="Z20" s="3"/>
    </row>
    <row r="21" spans="1:26" ht="12" customHeight="1" x14ac:dyDescent="0.2">
      <c r="A21" s="11" t="s">
        <v>38</v>
      </c>
      <c r="B21" s="12">
        <v>380</v>
      </c>
      <c r="C21" s="4">
        <f t="shared" ref="C21:T21" si="1">C20+C17</f>
        <v>13.139999999999999</v>
      </c>
      <c r="D21" s="4">
        <f t="shared" si="1"/>
        <v>13.27</v>
      </c>
      <c r="E21" s="4">
        <f t="shared" si="1"/>
        <v>56.809999999999995</v>
      </c>
      <c r="F21" s="4">
        <f t="shared" si="1"/>
        <v>405.48</v>
      </c>
      <c r="G21" s="4">
        <f t="shared" si="1"/>
        <v>7.0000000000000007E-2</v>
      </c>
      <c r="H21" s="4">
        <f t="shared" si="1"/>
        <v>0.22</v>
      </c>
      <c r="I21" s="4">
        <f t="shared" si="1"/>
        <v>0.08</v>
      </c>
      <c r="J21" s="4">
        <f t="shared" si="1"/>
        <v>1.95</v>
      </c>
      <c r="K21" s="4">
        <f t="shared" si="1"/>
        <v>0.22</v>
      </c>
      <c r="L21" s="4">
        <f t="shared" si="1"/>
        <v>0.21000000000000002</v>
      </c>
      <c r="M21" s="4">
        <f t="shared" si="1"/>
        <v>152.42000000000002</v>
      </c>
      <c r="N21" s="4">
        <f t="shared" si="1"/>
        <v>29.419999999999998</v>
      </c>
      <c r="O21" s="4">
        <f t="shared" si="1"/>
        <v>180.26999999999998</v>
      </c>
      <c r="P21" s="4">
        <f t="shared" si="1"/>
        <v>1.85</v>
      </c>
      <c r="Q21" s="4">
        <f t="shared" si="1"/>
        <v>216.44</v>
      </c>
      <c r="R21" s="4">
        <f t="shared" si="1"/>
        <v>3.17</v>
      </c>
      <c r="S21" s="4">
        <f t="shared" si="1"/>
        <v>0.03</v>
      </c>
      <c r="T21" s="4">
        <f t="shared" si="1"/>
        <v>0.02</v>
      </c>
      <c r="U21" s="1"/>
      <c r="V21" s="3"/>
      <c r="W21" s="3"/>
      <c r="X21" s="3"/>
      <c r="Y21" s="3"/>
      <c r="Z21" s="3"/>
    </row>
    <row r="22" spans="1:26" ht="21" customHeight="1" x14ac:dyDescent="0.2">
      <c r="A22" s="11" t="s">
        <v>49</v>
      </c>
      <c r="B22" s="11"/>
      <c r="C22" s="4">
        <f t="shared" ref="C22:T22" si="2">C15+C21</f>
        <v>44.643000000000001</v>
      </c>
      <c r="D22" s="4">
        <f t="shared" si="2"/>
        <v>45.391000000000005</v>
      </c>
      <c r="E22" s="4">
        <f t="shared" si="2"/>
        <v>191.30100000000002</v>
      </c>
      <c r="F22" s="4">
        <f t="shared" si="2"/>
        <v>1357.4780000000001</v>
      </c>
      <c r="G22" s="4">
        <f t="shared" si="2"/>
        <v>0.51</v>
      </c>
      <c r="H22" s="4">
        <f t="shared" si="2"/>
        <v>18.64</v>
      </c>
      <c r="I22" s="4">
        <f t="shared" si="2"/>
        <v>0.62</v>
      </c>
      <c r="J22" s="4">
        <f t="shared" si="2"/>
        <v>8.4499999999999993</v>
      </c>
      <c r="K22" s="4">
        <f t="shared" si="2"/>
        <v>0.26</v>
      </c>
      <c r="L22" s="4">
        <f t="shared" si="2"/>
        <v>0.57000000000000006</v>
      </c>
      <c r="M22" s="4">
        <f t="shared" si="2"/>
        <v>282.06000000000006</v>
      </c>
      <c r="N22" s="4">
        <f t="shared" si="2"/>
        <v>174.48999999999998</v>
      </c>
      <c r="O22" s="4">
        <f t="shared" si="2"/>
        <v>688.76</v>
      </c>
      <c r="P22" s="4">
        <f t="shared" si="2"/>
        <v>11.82</v>
      </c>
      <c r="Q22" s="4">
        <f t="shared" si="2"/>
        <v>1799.7500000000002</v>
      </c>
      <c r="R22" s="4">
        <f t="shared" si="2"/>
        <v>110.17999999999999</v>
      </c>
      <c r="S22" s="4">
        <f t="shared" si="2"/>
        <v>0.57000000000000006</v>
      </c>
      <c r="T22" s="4">
        <f t="shared" si="2"/>
        <v>0.05</v>
      </c>
      <c r="U22" s="1"/>
      <c r="V22" s="3"/>
      <c r="W22" s="3"/>
      <c r="X22" s="3"/>
      <c r="Y22" s="3"/>
      <c r="Z22" s="3"/>
    </row>
    <row r="23" spans="1:26" ht="13.5" customHeight="1" x14ac:dyDescent="0.2">
      <c r="A23" s="13" t="s">
        <v>30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/>
      <c r="V23" s="3"/>
      <c r="W23" s="3"/>
      <c r="X23" s="3"/>
      <c r="Y23" s="3"/>
      <c r="Z23" s="3"/>
    </row>
    <row r="24" spans="1:26" ht="27.75" customHeight="1" x14ac:dyDescent="0.2">
      <c r="A24" s="57" t="s">
        <v>50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9"/>
      <c r="V24" s="3"/>
      <c r="W24" s="3"/>
      <c r="X24" s="3"/>
      <c r="Y24" s="3"/>
      <c r="Z24" s="3"/>
    </row>
    <row r="25" spans="1:26" ht="12.75" customHeight="1" x14ac:dyDescent="0.2">
      <c r="A25" s="60" t="s">
        <v>4</v>
      </c>
      <c r="B25" s="60" t="s">
        <v>5</v>
      </c>
      <c r="C25" s="47" t="s">
        <v>6</v>
      </c>
      <c r="D25" s="48"/>
      <c r="E25" s="49"/>
      <c r="F25" s="50" t="s">
        <v>7</v>
      </c>
      <c r="G25" s="47" t="s">
        <v>8</v>
      </c>
      <c r="H25" s="48"/>
      <c r="I25" s="48"/>
      <c r="J25" s="48"/>
      <c r="K25" s="48"/>
      <c r="L25" s="49"/>
      <c r="M25" s="47" t="s">
        <v>9</v>
      </c>
      <c r="N25" s="48"/>
      <c r="O25" s="48"/>
      <c r="P25" s="48"/>
      <c r="Q25" s="48"/>
      <c r="R25" s="48"/>
      <c r="S25" s="48"/>
      <c r="T25" s="49"/>
      <c r="U25" s="60" t="s">
        <v>10</v>
      </c>
      <c r="V25" s="3"/>
      <c r="W25" s="3"/>
      <c r="X25" s="3"/>
      <c r="Y25" s="3"/>
      <c r="Z25" s="3"/>
    </row>
    <row r="26" spans="1:26" ht="26.25" customHeight="1" x14ac:dyDescent="0.2">
      <c r="A26" s="51"/>
      <c r="B26" s="51"/>
      <c r="C26" s="4" t="s">
        <v>11</v>
      </c>
      <c r="D26" s="4" t="s">
        <v>12</v>
      </c>
      <c r="E26" s="4" t="s">
        <v>13</v>
      </c>
      <c r="F26" s="51"/>
      <c r="G26" s="4" t="s">
        <v>14</v>
      </c>
      <c r="H26" s="4" t="s">
        <v>15</v>
      </c>
      <c r="I26" s="4" t="s">
        <v>16</v>
      </c>
      <c r="J26" s="4" t="s">
        <v>17</v>
      </c>
      <c r="K26" s="4" t="s">
        <v>18</v>
      </c>
      <c r="L26" s="4" t="s">
        <v>19</v>
      </c>
      <c r="M26" s="4" t="s">
        <v>20</v>
      </c>
      <c r="N26" s="4" t="s">
        <v>21</v>
      </c>
      <c r="O26" s="4" t="s">
        <v>22</v>
      </c>
      <c r="P26" s="4" t="s">
        <v>23</v>
      </c>
      <c r="Q26" s="4" t="s">
        <v>24</v>
      </c>
      <c r="R26" s="4" t="s">
        <v>25</v>
      </c>
      <c r="S26" s="4" t="s">
        <v>26</v>
      </c>
      <c r="T26" s="4" t="s">
        <v>27</v>
      </c>
      <c r="U26" s="51"/>
      <c r="V26" s="3"/>
      <c r="W26" s="3"/>
      <c r="X26" s="3"/>
      <c r="Y26" s="3"/>
      <c r="Z26" s="3"/>
    </row>
    <row r="27" spans="1:26" ht="14.25" customHeight="1" x14ac:dyDescent="0.2">
      <c r="A27" s="5" t="s">
        <v>39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3"/>
      <c r="W27" s="3"/>
      <c r="X27" s="3"/>
      <c r="Y27" s="3"/>
      <c r="Z27" s="3"/>
    </row>
    <row r="28" spans="1:26" ht="12" customHeight="1" x14ac:dyDescent="0.2">
      <c r="A28" s="15" t="s">
        <v>35</v>
      </c>
      <c r="B28" s="8">
        <v>100</v>
      </c>
      <c r="C28" s="9">
        <v>0.9</v>
      </c>
      <c r="D28" s="9">
        <v>0.2</v>
      </c>
      <c r="E28" s="9">
        <v>8</v>
      </c>
      <c r="F28" s="9">
        <v>47</v>
      </c>
      <c r="G28" s="9">
        <v>0.03</v>
      </c>
      <c r="H28" s="9">
        <v>11</v>
      </c>
      <c r="I28" s="9">
        <v>0.01</v>
      </c>
      <c r="J28" s="9">
        <v>0.69</v>
      </c>
      <c r="K28" s="9">
        <v>0</v>
      </c>
      <c r="L28" s="9">
        <v>0.02</v>
      </c>
      <c r="M28" s="9">
        <v>17.600000000000001</v>
      </c>
      <c r="N28" s="9">
        <v>8.8000000000000007</v>
      </c>
      <c r="O28" s="9">
        <v>12.1</v>
      </c>
      <c r="P28" s="9">
        <v>2.42</v>
      </c>
      <c r="Q28" s="9">
        <v>305.8</v>
      </c>
      <c r="R28" s="9">
        <v>2.2000000000000002</v>
      </c>
      <c r="S28" s="9">
        <v>0.01</v>
      </c>
      <c r="T28" s="9">
        <v>0</v>
      </c>
      <c r="U28" s="8" t="s">
        <v>36</v>
      </c>
      <c r="V28" s="3"/>
      <c r="W28" s="3"/>
      <c r="X28" s="3"/>
      <c r="Y28" s="3"/>
      <c r="Z28" s="3"/>
    </row>
    <row r="29" spans="1:26" ht="12" customHeight="1" x14ac:dyDescent="0.2">
      <c r="A29" s="7" t="s">
        <v>57</v>
      </c>
      <c r="B29" s="8">
        <v>270</v>
      </c>
      <c r="C29" s="9">
        <v>5.19</v>
      </c>
      <c r="D29" s="9">
        <v>4.72</v>
      </c>
      <c r="E29" s="9">
        <v>18.57</v>
      </c>
      <c r="F29" s="9">
        <v>142.53</v>
      </c>
      <c r="G29" s="9">
        <v>0.17</v>
      </c>
      <c r="H29" s="9">
        <v>6.5</v>
      </c>
      <c r="I29" s="9">
        <v>0.24</v>
      </c>
      <c r="J29" s="9">
        <v>3.14</v>
      </c>
      <c r="K29" s="9">
        <v>0.04</v>
      </c>
      <c r="L29" s="9">
        <v>0.06</v>
      </c>
      <c r="M29" s="9">
        <v>49.7</v>
      </c>
      <c r="N29" s="9">
        <v>35.08</v>
      </c>
      <c r="O29" s="9">
        <v>80.540000000000006</v>
      </c>
      <c r="P29" s="9">
        <v>1.99</v>
      </c>
      <c r="Q29" s="9">
        <v>480.47</v>
      </c>
      <c r="R29" s="9">
        <v>4.17</v>
      </c>
      <c r="S29" s="9">
        <v>0.03</v>
      </c>
      <c r="T29" s="9">
        <v>0</v>
      </c>
      <c r="U29" s="8" t="s">
        <v>58</v>
      </c>
      <c r="V29" s="3"/>
      <c r="W29" s="3"/>
      <c r="X29" s="3"/>
      <c r="Y29" s="3"/>
      <c r="Z29" s="3"/>
    </row>
    <row r="30" spans="1:26" ht="12" customHeight="1" x14ac:dyDescent="0.2">
      <c r="A30" s="7" t="s">
        <v>59</v>
      </c>
      <c r="B30" s="8">
        <v>180</v>
      </c>
      <c r="C30" s="9">
        <v>6.89</v>
      </c>
      <c r="D30" s="9">
        <v>6.5</v>
      </c>
      <c r="E30" s="9">
        <v>36.06</v>
      </c>
      <c r="F30" s="9">
        <v>273.83</v>
      </c>
      <c r="G30" s="9">
        <v>0.16</v>
      </c>
      <c r="H30" s="9">
        <v>0</v>
      </c>
      <c r="I30" s="9">
        <v>0.04</v>
      </c>
      <c r="J30" s="9">
        <v>1.39</v>
      </c>
      <c r="K30" s="9">
        <v>0</v>
      </c>
      <c r="L30" s="9">
        <v>0</v>
      </c>
      <c r="M30" s="9">
        <v>33.19</v>
      </c>
      <c r="N30" s="9">
        <v>41.5</v>
      </c>
      <c r="O30" s="9">
        <v>178.4</v>
      </c>
      <c r="P30" s="9">
        <v>2.76</v>
      </c>
      <c r="Q30" s="9">
        <v>0</v>
      </c>
      <c r="R30" s="9">
        <v>0</v>
      </c>
      <c r="S30" s="9">
        <v>0</v>
      </c>
      <c r="T30" s="9">
        <v>0</v>
      </c>
      <c r="U30" s="8" t="s">
        <v>60</v>
      </c>
      <c r="V30" s="3"/>
      <c r="W30" s="3"/>
      <c r="X30" s="3"/>
      <c r="Y30" s="3"/>
      <c r="Z30" s="3"/>
    </row>
    <row r="31" spans="1:26" ht="12" customHeight="1" x14ac:dyDescent="0.2">
      <c r="A31" s="7" t="s">
        <v>61</v>
      </c>
      <c r="B31" s="8">
        <v>100</v>
      </c>
      <c r="C31" s="9">
        <v>8.19</v>
      </c>
      <c r="D31" s="9">
        <v>17.260000000000002</v>
      </c>
      <c r="E31" s="9">
        <v>1.63</v>
      </c>
      <c r="F31" s="9">
        <v>168</v>
      </c>
      <c r="G31" s="9">
        <v>0.13</v>
      </c>
      <c r="H31" s="9">
        <v>1.66</v>
      </c>
      <c r="I31" s="9">
        <v>0.27</v>
      </c>
      <c r="J31" s="9">
        <v>2.0499999999999998</v>
      </c>
      <c r="K31" s="9">
        <v>7.0000000000000007E-2</v>
      </c>
      <c r="L31" s="9">
        <v>0.16</v>
      </c>
      <c r="M31" s="9">
        <v>129.12</v>
      </c>
      <c r="N31" s="9">
        <v>32.119999999999997</v>
      </c>
      <c r="O31" s="9">
        <v>212.71</v>
      </c>
      <c r="P31" s="9">
        <v>0.81</v>
      </c>
      <c r="Q31" s="9">
        <v>327.9</v>
      </c>
      <c r="R31" s="9">
        <v>41.06</v>
      </c>
      <c r="S31" s="9">
        <v>0.32</v>
      </c>
      <c r="T31" s="9">
        <v>0.03</v>
      </c>
      <c r="U31" s="8">
        <v>10</v>
      </c>
      <c r="V31" s="3"/>
      <c r="W31" s="3"/>
      <c r="X31" s="3"/>
      <c r="Y31" s="3"/>
      <c r="Z31" s="3"/>
    </row>
    <row r="32" spans="1:26" ht="11.25" customHeight="1" x14ac:dyDescent="0.2">
      <c r="A32" s="7" t="s">
        <v>62</v>
      </c>
      <c r="B32" s="8">
        <v>200</v>
      </c>
      <c r="C32" s="9">
        <v>3</v>
      </c>
      <c r="D32" s="9">
        <v>2.4300000000000002</v>
      </c>
      <c r="E32" s="9">
        <v>14.75</v>
      </c>
      <c r="F32" s="9">
        <v>93.49</v>
      </c>
      <c r="G32" s="9">
        <v>0.03</v>
      </c>
      <c r="H32" s="9">
        <v>0.56000000000000005</v>
      </c>
      <c r="I32" s="9">
        <v>0.02</v>
      </c>
      <c r="J32" s="9">
        <v>0</v>
      </c>
      <c r="K32" s="9">
        <v>0</v>
      </c>
      <c r="L32" s="9">
        <v>0.12</v>
      </c>
      <c r="M32" s="9">
        <v>112.88</v>
      </c>
      <c r="N32" s="9">
        <v>16.55</v>
      </c>
      <c r="O32" s="9">
        <v>79.42</v>
      </c>
      <c r="P32" s="9">
        <v>0.82</v>
      </c>
      <c r="Q32" s="9">
        <v>171.56</v>
      </c>
      <c r="R32" s="9">
        <v>9</v>
      </c>
      <c r="S32" s="9">
        <v>0</v>
      </c>
      <c r="T32" s="9">
        <v>0</v>
      </c>
      <c r="U32" s="8" t="s">
        <v>63</v>
      </c>
      <c r="V32" s="3"/>
      <c r="W32" s="3"/>
      <c r="X32" s="3"/>
      <c r="Y32" s="3"/>
      <c r="Z32" s="3"/>
    </row>
    <row r="33" spans="1:26" ht="12" customHeight="1" x14ac:dyDescent="0.2">
      <c r="A33" s="7" t="s">
        <v>47</v>
      </c>
      <c r="B33" s="8">
        <v>60</v>
      </c>
      <c r="C33" s="9">
        <v>4.58</v>
      </c>
      <c r="D33" s="9">
        <v>0.37</v>
      </c>
      <c r="E33" s="9">
        <v>30.11</v>
      </c>
      <c r="F33" s="9">
        <v>142.09</v>
      </c>
      <c r="G33" s="9">
        <v>0.1</v>
      </c>
      <c r="H33" s="9">
        <v>0</v>
      </c>
      <c r="I33" s="9">
        <v>0</v>
      </c>
      <c r="J33" s="9">
        <v>1.18</v>
      </c>
      <c r="K33" s="9">
        <v>0</v>
      </c>
      <c r="L33" s="9">
        <v>0.03</v>
      </c>
      <c r="M33" s="9">
        <v>13.8</v>
      </c>
      <c r="N33" s="9">
        <v>19.8</v>
      </c>
      <c r="O33" s="9">
        <v>50.4</v>
      </c>
      <c r="P33" s="9">
        <v>1.2</v>
      </c>
      <c r="Q33" s="9">
        <v>77.400000000000006</v>
      </c>
      <c r="R33" s="9">
        <v>0</v>
      </c>
      <c r="S33" s="9">
        <v>0.01</v>
      </c>
      <c r="T33" s="9">
        <v>0</v>
      </c>
      <c r="U33" s="8">
        <v>1</v>
      </c>
      <c r="V33" s="3"/>
      <c r="W33" s="3"/>
      <c r="X33" s="3"/>
      <c r="Y33" s="3"/>
      <c r="Z33" s="3"/>
    </row>
    <row r="34" spans="1:26" ht="12" customHeight="1" x14ac:dyDescent="0.2">
      <c r="A34" s="7" t="s">
        <v>37</v>
      </c>
      <c r="B34" s="8">
        <v>40</v>
      </c>
      <c r="C34" s="9">
        <v>2.65</v>
      </c>
      <c r="D34" s="9">
        <v>0.35</v>
      </c>
      <c r="E34" s="9">
        <v>16.96</v>
      </c>
      <c r="F34" s="9">
        <v>81.58</v>
      </c>
      <c r="G34" s="9">
        <v>7.0000000000000007E-2</v>
      </c>
      <c r="H34" s="9">
        <v>0</v>
      </c>
      <c r="I34" s="9">
        <v>0</v>
      </c>
      <c r="J34" s="9">
        <v>0.88</v>
      </c>
      <c r="K34" s="9">
        <v>0</v>
      </c>
      <c r="L34" s="9">
        <v>0.03</v>
      </c>
      <c r="M34" s="9">
        <v>7.2</v>
      </c>
      <c r="N34" s="9">
        <v>7.6</v>
      </c>
      <c r="O34" s="9">
        <v>34.799999999999997</v>
      </c>
      <c r="P34" s="9">
        <v>1.6</v>
      </c>
      <c r="Q34" s="9">
        <v>54.4</v>
      </c>
      <c r="R34" s="9">
        <v>2.2400000000000002</v>
      </c>
      <c r="S34" s="9">
        <v>0</v>
      </c>
      <c r="T34" s="9">
        <v>0</v>
      </c>
      <c r="U34" s="8">
        <v>2</v>
      </c>
      <c r="V34" s="3"/>
      <c r="W34" s="3"/>
      <c r="X34" s="3"/>
      <c r="Y34" s="3"/>
      <c r="Z34" s="3"/>
    </row>
    <row r="35" spans="1:26" ht="21" customHeight="1" x14ac:dyDescent="0.2">
      <c r="A35" s="11" t="s">
        <v>38</v>
      </c>
      <c r="B35" s="12">
        <f t="shared" ref="B35:T35" si="3">SUM(B28:B34)</f>
        <v>950</v>
      </c>
      <c r="C35" s="4">
        <f t="shared" si="3"/>
        <v>31.4</v>
      </c>
      <c r="D35" s="4">
        <f t="shared" si="3"/>
        <v>31.830000000000002</v>
      </c>
      <c r="E35" s="4">
        <f t="shared" si="3"/>
        <v>126.08000000000001</v>
      </c>
      <c r="F35" s="4">
        <f t="shared" si="3"/>
        <v>948.5200000000001</v>
      </c>
      <c r="G35" s="4">
        <f t="shared" si="3"/>
        <v>0.69</v>
      </c>
      <c r="H35" s="4">
        <f t="shared" si="3"/>
        <v>19.72</v>
      </c>
      <c r="I35" s="4">
        <f t="shared" si="3"/>
        <v>0.58000000000000007</v>
      </c>
      <c r="J35" s="4">
        <f t="shared" si="3"/>
        <v>9.33</v>
      </c>
      <c r="K35" s="4">
        <f t="shared" si="3"/>
        <v>0.11000000000000001</v>
      </c>
      <c r="L35" s="4">
        <f t="shared" si="3"/>
        <v>0.42000000000000004</v>
      </c>
      <c r="M35" s="4">
        <f t="shared" si="3"/>
        <v>363.49</v>
      </c>
      <c r="N35" s="4">
        <f t="shared" si="3"/>
        <v>161.45000000000002</v>
      </c>
      <c r="O35" s="4">
        <f t="shared" si="3"/>
        <v>648.36999999999989</v>
      </c>
      <c r="P35" s="4">
        <f t="shared" si="3"/>
        <v>11.6</v>
      </c>
      <c r="Q35" s="4">
        <f t="shared" si="3"/>
        <v>1417.5300000000002</v>
      </c>
      <c r="R35" s="4">
        <f t="shared" si="3"/>
        <v>58.67</v>
      </c>
      <c r="S35" s="4">
        <f t="shared" si="3"/>
        <v>0.37</v>
      </c>
      <c r="T35" s="4">
        <f t="shared" si="3"/>
        <v>0.03</v>
      </c>
      <c r="U35" s="1"/>
      <c r="V35" s="3"/>
      <c r="W35" s="3"/>
      <c r="X35" s="3"/>
      <c r="Y35" s="3"/>
      <c r="Z35" s="3"/>
    </row>
    <row r="36" spans="1:26" ht="14.25" customHeight="1" x14ac:dyDescent="0.2">
      <c r="A36" s="5" t="s">
        <v>191</v>
      </c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  <c r="V36" s="3"/>
      <c r="W36" s="3"/>
      <c r="X36" s="3"/>
      <c r="Y36" s="3"/>
      <c r="Z36" s="3"/>
    </row>
    <row r="37" spans="1:26" ht="12" customHeight="1" x14ac:dyDescent="0.2">
      <c r="A37" s="7" t="s">
        <v>194</v>
      </c>
      <c r="B37" s="8">
        <v>150</v>
      </c>
      <c r="C37" s="9">
        <v>8.61</v>
      </c>
      <c r="D37" s="9">
        <v>7.9</v>
      </c>
      <c r="E37" s="9">
        <v>47</v>
      </c>
      <c r="F37" s="9">
        <v>291.10000000000002</v>
      </c>
      <c r="G37" s="9">
        <v>0</v>
      </c>
      <c r="H37" s="9">
        <v>0</v>
      </c>
      <c r="I37" s="9">
        <v>0</v>
      </c>
      <c r="J37" s="9">
        <v>0.04</v>
      </c>
      <c r="K37" s="9">
        <v>0</v>
      </c>
      <c r="L37" s="9">
        <v>0</v>
      </c>
      <c r="M37" s="9">
        <v>0.19</v>
      </c>
      <c r="N37" s="9">
        <v>0.28999999999999998</v>
      </c>
      <c r="O37" s="9">
        <v>0.77</v>
      </c>
      <c r="P37" s="9">
        <v>0.02</v>
      </c>
      <c r="Q37" s="9">
        <v>1.32</v>
      </c>
      <c r="R37" s="9">
        <v>0.03</v>
      </c>
      <c r="S37" s="9">
        <v>0</v>
      </c>
      <c r="T37" s="9">
        <v>0</v>
      </c>
      <c r="U37" s="8">
        <v>4</v>
      </c>
      <c r="V37" s="3"/>
      <c r="W37" s="3"/>
      <c r="X37" s="3"/>
      <c r="Y37" s="3"/>
      <c r="Z37" s="3"/>
    </row>
    <row r="38" spans="1:26" ht="12" hidden="1" customHeight="1" x14ac:dyDescent="0.2">
      <c r="A38" s="7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8"/>
      <c r="V38" s="3"/>
      <c r="W38" s="3"/>
      <c r="X38" s="3"/>
      <c r="Y38" s="3"/>
      <c r="Z38" s="3"/>
    </row>
    <row r="39" spans="1:26" ht="12" customHeight="1" x14ac:dyDescent="0.2">
      <c r="A39" s="7" t="s">
        <v>195</v>
      </c>
      <c r="B39" s="8">
        <v>20</v>
      </c>
      <c r="C39" s="9">
        <f>2.32*20/10</f>
        <v>4.6399999999999997</v>
      </c>
      <c r="D39" s="9">
        <f>2.95*2</f>
        <v>5.9</v>
      </c>
      <c r="E39" s="9">
        <v>0</v>
      </c>
      <c r="F39" s="9">
        <f>36.4*2</f>
        <v>72.8</v>
      </c>
      <c r="G39" s="9">
        <v>0</v>
      </c>
      <c r="H39" s="9">
        <v>7.0000000000000007E-2</v>
      </c>
      <c r="I39" s="9">
        <v>0.03</v>
      </c>
      <c r="J39" s="9">
        <v>0.03</v>
      </c>
      <c r="K39" s="9">
        <v>0</v>
      </c>
      <c r="L39" s="9">
        <v>0.03</v>
      </c>
      <c r="M39" s="9">
        <v>88</v>
      </c>
      <c r="N39" s="9">
        <v>3.5</v>
      </c>
      <c r="O39" s="9">
        <v>50</v>
      </c>
      <c r="P39" s="9">
        <v>0.1</v>
      </c>
      <c r="Q39" s="9">
        <v>8.8000000000000007</v>
      </c>
      <c r="R39" s="9">
        <v>0</v>
      </c>
      <c r="S39" s="9">
        <v>0</v>
      </c>
      <c r="T39" s="9">
        <v>0</v>
      </c>
      <c r="U39" s="8" t="s">
        <v>172</v>
      </c>
      <c r="V39" s="3"/>
      <c r="W39" s="3"/>
      <c r="X39" s="3"/>
      <c r="Y39" s="3"/>
      <c r="Z39" s="3"/>
    </row>
    <row r="40" spans="1:26" ht="12" customHeight="1" x14ac:dyDescent="0.2">
      <c r="A40" s="7" t="s">
        <v>98</v>
      </c>
      <c r="B40" s="8">
        <v>200</v>
      </c>
      <c r="C40" s="9">
        <v>0.25</v>
      </c>
      <c r="D40" s="9">
        <v>0.01</v>
      </c>
      <c r="E40" s="9">
        <v>10.29</v>
      </c>
      <c r="F40" s="9">
        <v>43.42</v>
      </c>
      <c r="G40" s="10">
        <v>0</v>
      </c>
      <c r="H40" s="10">
        <v>1.1599999999999999</v>
      </c>
      <c r="I40" s="10">
        <v>0</v>
      </c>
      <c r="J40" s="10">
        <v>0</v>
      </c>
      <c r="K40" s="10">
        <v>0</v>
      </c>
      <c r="L40" s="10">
        <v>0.01</v>
      </c>
      <c r="M40" s="10">
        <v>15.43</v>
      </c>
      <c r="N40" s="10">
        <v>6.56</v>
      </c>
      <c r="O40" s="10">
        <v>8.81</v>
      </c>
      <c r="P40" s="10">
        <v>0.8</v>
      </c>
      <c r="Q40" s="10">
        <v>37.119999999999997</v>
      </c>
      <c r="R40" s="10">
        <v>0</v>
      </c>
      <c r="S40" s="10">
        <v>0</v>
      </c>
      <c r="T40" s="10">
        <v>0</v>
      </c>
      <c r="U40" s="8" t="s">
        <v>131</v>
      </c>
      <c r="V40" s="3"/>
      <c r="W40" s="3"/>
      <c r="X40" s="3"/>
      <c r="Y40" s="3"/>
      <c r="Z40" s="3"/>
    </row>
    <row r="41" spans="1:26" ht="12" customHeight="1" x14ac:dyDescent="0.2">
      <c r="A41" s="11" t="s">
        <v>38</v>
      </c>
      <c r="B41" s="12">
        <f t="shared" ref="B41:F41" si="4">SUM(B37:B40)</f>
        <v>370</v>
      </c>
      <c r="C41" s="4">
        <f t="shared" si="4"/>
        <v>13.5</v>
      </c>
      <c r="D41" s="4">
        <f t="shared" si="4"/>
        <v>13.81</v>
      </c>
      <c r="E41" s="4">
        <f t="shared" si="4"/>
        <v>57.29</v>
      </c>
      <c r="F41" s="4">
        <f t="shared" si="4"/>
        <v>407.32000000000005</v>
      </c>
      <c r="G41" s="4" t="e">
        <f t="shared" ref="G41:S41" si="5">G40+#REF!</f>
        <v>#REF!</v>
      </c>
      <c r="H41" s="4" t="e">
        <f t="shared" si="5"/>
        <v>#REF!</v>
      </c>
      <c r="I41" s="4" t="e">
        <f t="shared" si="5"/>
        <v>#REF!</v>
      </c>
      <c r="J41" s="4" t="e">
        <f t="shared" si="5"/>
        <v>#REF!</v>
      </c>
      <c r="K41" s="4" t="e">
        <f t="shared" si="5"/>
        <v>#REF!</v>
      </c>
      <c r="L41" s="4" t="e">
        <f t="shared" si="5"/>
        <v>#REF!</v>
      </c>
      <c r="M41" s="4" t="e">
        <f t="shared" si="5"/>
        <v>#REF!</v>
      </c>
      <c r="N41" s="4" t="e">
        <f t="shared" si="5"/>
        <v>#REF!</v>
      </c>
      <c r="O41" s="4" t="e">
        <f t="shared" si="5"/>
        <v>#REF!</v>
      </c>
      <c r="P41" s="4" t="e">
        <f t="shared" si="5"/>
        <v>#REF!</v>
      </c>
      <c r="Q41" s="4" t="e">
        <f t="shared" si="5"/>
        <v>#REF!</v>
      </c>
      <c r="R41" s="4" t="e">
        <f t="shared" si="5"/>
        <v>#REF!</v>
      </c>
      <c r="S41" s="4" t="e">
        <f t="shared" si="5"/>
        <v>#REF!</v>
      </c>
      <c r="T41" s="4">
        <f>T40+T40</f>
        <v>0</v>
      </c>
      <c r="U41" s="1"/>
      <c r="V41" s="3"/>
      <c r="W41" s="3"/>
      <c r="X41" s="3"/>
      <c r="Y41" s="3"/>
      <c r="Z41" s="3"/>
    </row>
    <row r="42" spans="1:26" ht="21" customHeight="1" x14ac:dyDescent="0.2">
      <c r="A42" s="11" t="s">
        <v>49</v>
      </c>
      <c r="B42" s="11"/>
      <c r="C42" s="4">
        <f t="shared" ref="C42:T42" si="6">C41+C35</f>
        <v>44.9</v>
      </c>
      <c r="D42" s="4">
        <f t="shared" si="6"/>
        <v>45.64</v>
      </c>
      <c r="E42" s="4">
        <f t="shared" si="6"/>
        <v>183.37</v>
      </c>
      <c r="F42" s="4">
        <f t="shared" si="6"/>
        <v>1355.8400000000001</v>
      </c>
      <c r="G42" s="4" t="e">
        <f t="shared" si="6"/>
        <v>#REF!</v>
      </c>
      <c r="H42" s="4" t="e">
        <f t="shared" si="6"/>
        <v>#REF!</v>
      </c>
      <c r="I42" s="4" t="e">
        <f t="shared" si="6"/>
        <v>#REF!</v>
      </c>
      <c r="J42" s="4" t="e">
        <f t="shared" si="6"/>
        <v>#REF!</v>
      </c>
      <c r="K42" s="4" t="e">
        <f t="shared" si="6"/>
        <v>#REF!</v>
      </c>
      <c r="L42" s="4" t="e">
        <f t="shared" si="6"/>
        <v>#REF!</v>
      </c>
      <c r="M42" s="4" t="e">
        <f t="shared" si="6"/>
        <v>#REF!</v>
      </c>
      <c r="N42" s="4" t="e">
        <f t="shared" si="6"/>
        <v>#REF!</v>
      </c>
      <c r="O42" s="4" t="e">
        <f t="shared" si="6"/>
        <v>#REF!</v>
      </c>
      <c r="P42" s="4" t="e">
        <f t="shared" si="6"/>
        <v>#REF!</v>
      </c>
      <c r="Q42" s="4" t="e">
        <f t="shared" si="6"/>
        <v>#REF!</v>
      </c>
      <c r="R42" s="4" t="e">
        <f t="shared" si="6"/>
        <v>#REF!</v>
      </c>
      <c r="S42" s="4" t="e">
        <f t="shared" si="6"/>
        <v>#REF!</v>
      </c>
      <c r="T42" s="4">
        <f t="shared" si="6"/>
        <v>0.03</v>
      </c>
      <c r="U42" s="1"/>
      <c r="V42" s="3"/>
      <c r="W42" s="3"/>
      <c r="X42" s="3"/>
      <c r="Y42" s="3"/>
      <c r="Z42" s="3"/>
    </row>
    <row r="43" spans="1:26" ht="0.75" customHeight="1" x14ac:dyDescent="0.2">
      <c r="A43" s="3"/>
      <c r="B43" s="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3"/>
      <c r="V43" s="3"/>
      <c r="W43" s="3"/>
      <c r="X43" s="3"/>
      <c r="Y43" s="3"/>
      <c r="Z43" s="3"/>
    </row>
    <row r="44" spans="1:26" ht="13.5" customHeight="1" x14ac:dyDescent="0.2">
      <c r="A44" s="13" t="s">
        <v>64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3"/>
      <c r="V44" s="3"/>
      <c r="W44" s="3"/>
      <c r="X44" s="3"/>
      <c r="Y44" s="3"/>
      <c r="Z44" s="3"/>
    </row>
    <row r="45" spans="1:26" ht="27.75" customHeight="1" x14ac:dyDescent="0.2">
      <c r="A45" s="57" t="s">
        <v>65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3"/>
      <c r="W45" s="3"/>
      <c r="X45" s="3"/>
      <c r="Y45" s="3"/>
      <c r="Z45" s="3"/>
    </row>
    <row r="46" spans="1:26" ht="12.75" customHeight="1" x14ac:dyDescent="0.2">
      <c r="A46" s="60" t="s">
        <v>4</v>
      </c>
      <c r="B46" s="60" t="s">
        <v>5</v>
      </c>
      <c r="C46" s="47" t="s">
        <v>6</v>
      </c>
      <c r="D46" s="48"/>
      <c r="E46" s="49"/>
      <c r="F46" s="50" t="s">
        <v>7</v>
      </c>
      <c r="G46" s="47" t="s">
        <v>8</v>
      </c>
      <c r="H46" s="48"/>
      <c r="I46" s="48"/>
      <c r="J46" s="48"/>
      <c r="K46" s="48"/>
      <c r="L46" s="49"/>
      <c r="M46" s="47" t="s">
        <v>9</v>
      </c>
      <c r="N46" s="48"/>
      <c r="O46" s="48"/>
      <c r="P46" s="48"/>
      <c r="Q46" s="48"/>
      <c r="R46" s="48"/>
      <c r="S46" s="48"/>
      <c r="T46" s="49"/>
      <c r="U46" s="60" t="s">
        <v>10</v>
      </c>
      <c r="V46" s="3"/>
      <c r="W46" s="3"/>
      <c r="X46" s="3"/>
      <c r="Y46" s="3"/>
      <c r="Z46" s="3"/>
    </row>
    <row r="47" spans="1:26" ht="26.25" customHeight="1" x14ac:dyDescent="0.2">
      <c r="A47" s="51"/>
      <c r="B47" s="51"/>
      <c r="C47" s="4" t="s">
        <v>11</v>
      </c>
      <c r="D47" s="4" t="s">
        <v>12</v>
      </c>
      <c r="E47" s="4" t="s">
        <v>13</v>
      </c>
      <c r="F47" s="51"/>
      <c r="G47" s="4" t="s">
        <v>14</v>
      </c>
      <c r="H47" s="4" t="s">
        <v>15</v>
      </c>
      <c r="I47" s="4" t="s">
        <v>16</v>
      </c>
      <c r="J47" s="4" t="s">
        <v>17</v>
      </c>
      <c r="K47" s="4" t="s">
        <v>18</v>
      </c>
      <c r="L47" s="4" t="s">
        <v>19</v>
      </c>
      <c r="M47" s="4" t="s">
        <v>20</v>
      </c>
      <c r="N47" s="4" t="s">
        <v>21</v>
      </c>
      <c r="O47" s="4" t="s">
        <v>22</v>
      </c>
      <c r="P47" s="4" t="s">
        <v>23</v>
      </c>
      <c r="Q47" s="4" t="s">
        <v>24</v>
      </c>
      <c r="R47" s="4" t="s">
        <v>25</v>
      </c>
      <c r="S47" s="4" t="s">
        <v>26</v>
      </c>
      <c r="T47" s="4" t="s">
        <v>27</v>
      </c>
      <c r="U47" s="51"/>
      <c r="V47" s="3"/>
      <c r="W47" s="3"/>
      <c r="X47" s="3"/>
      <c r="Y47" s="3"/>
      <c r="Z47" s="3"/>
    </row>
    <row r="48" spans="1:26" ht="14.25" customHeight="1" x14ac:dyDescent="0.2">
      <c r="A48" s="5" t="s">
        <v>39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"/>
      <c r="V48" s="3"/>
      <c r="W48" s="3"/>
      <c r="X48" s="3"/>
      <c r="Y48" s="3"/>
      <c r="Z48" s="3"/>
    </row>
    <row r="49" spans="1:26" ht="12" customHeight="1" x14ac:dyDescent="0.2">
      <c r="A49" s="7" t="s">
        <v>73</v>
      </c>
      <c r="B49" s="8">
        <v>100</v>
      </c>
      <c r="C49" s="9">
        <v>1.3</v>
      </c>
      <c r="D49" s="9">
        <v>0.1</v>
      </c>
      <c r="E49" s="9">
        <v>6.9</v>
      </c>
      <c r="F49" s="9">
        <v>35</v>
      </c>
      <c r="G49" s="9">
        <v>0.06</v>
      </c>
      <c r="H49" s="9">
        <v>5</v>
      </c>
      <c r="I49" s="9">
        <v>2.4900000000000002</v>
      </c>
      <c r="J49" s="9">
        <v>0.63</v>
      </c>
      <c r="K49" s="9">
        <v>0</v>
      </c>
      <c r="L49" s="9">
        <v>7.0000000000000007E-2</v>
      </c>
      <c r="M49" s="9">
        <v>51</v>
      </c>
      <c r="N49" s="9">
        <v>38</v>
      </c>
      <c r="O49" s="9">
        <v>55</v>
      </c>
      <c r="P49" s="9">
        <v>1</v>
      </c>
      <c r="Q49" s="9">
        <v>200</v>
      </c>
      <c r="R49" s="9">
        <v>5</v>
      </c>
      <c r="S49" s="9">
        <v>0.06</v>
      </c>
      <c r="T49" s="9">
        <v>0</v>
      </c>
      <c r="U49" s="8">
        <v>11</v>
      </c>
      <c r="V49" s="3"/>
      <c r="W49" s="3"/>
      <c r="X49" s="3"/>
      <c r="Y49" s="3"/>
      <c r="Z49" s="3"/>
    </row>
    <row r="50" spans="1:26" ht="12" customHeight="1" x14ac:dyDescent="0.2">
      <c r="A50" s="7" t="s">
        <v>74</v>
      </c>
      <c r="B50" s="8">
        <v>250</v>
      </c>
      <c r="C50" s="9">
        <v>1.83</v>
      </c>
      <c r="D50" s="9">
        <v>4.3499999999999996</v>
      </c>
      <c r="E50" s="9">
        <v>12.36</v>
      </c>
      <c r="F50" s="9">
        <v>98.82</v>
      </c>
      <c r="G50" s="9">
        <v>0.04</v>
      </c>
      <c r="H50" s="9">
        <v>8.34</v>
      </c>
      <c r="I50" s="9">
        <v>0.23</v>
      </c>
      <c r="J50" s="9">
        <v>1.33</v>
      </c>
      <c r="K50" s="9">
        <v>0.04</v>
      </c>
      <c r="L50" s="9">
        <v>0.05</v>
      </c>
      <c r="M50" s="9">
        <v>47.26</v>
      </c>
      <c r="N50" s="9">
        <v>24.17</v>
      </c>
      <c r="O50" s="9">
        <v>46.7</v>
      </c>
      <c r="P50" s="9">
        <v>1.21</v>
      </c>
      <c r="Q50" s="9">
        <v>349.9</v>
      </c>
      <c r="R50" s="9">
        <v>5.68</v>
      </c>
      <c r="S50" s="9">
        <v>0.02</v>
      </c>
      <c r="T50" s="9">
        <v>0</v>
      </c>
      <c r="U50" s="8" t="s">
        <v>75</v>
      </c>
      <c r="V50" s="3"/>
      <c r="W50" s="3"/>
      <c r="X50" s="3"/>
      <c r="Y50" s="3"/>
      <c r="Z50" s="3"/>
    </row>
    <row r="51" spans="1:26" ht="12" customHeight="1" x14ac:dyDescent="0.2">
      <c r="A51" s="7" t="s">
        <v>76</v>
      </c>
      <c r="B51" s="8">
        <v>180</v>
      </c>
      <c r="C51" s="9">
        <v>3.78</v>
      </c>
      <c r="D51" s="9">
        <v>5.41</v>
      </c>
      <c r="E51" s="9">
        <v>24.6</v>
      </c>
      <c r="F51" s="9">
        <v>168.01</v>
      </c>
      <c r="G51" s="9">
        <v>0.15</v>
      </c>
      <c r="H51" s="9">
        <v>12.42</v>
      </c>
      <c r="I51" s="9">
        <v>0.04</v>
      </c>
      <c r="J51" s="9">
        <v>0.28000000000000003</v>
      </c>
      <c r="K51" s="9">
        <v>0.09</v>
      </c>
      <c r="L51" s="9">
        <v>0.12</v>
      </c>
      <c r="M51" s="9">
        <v>47.1</v>
      </c>
      <c r="N51" s="9">
        <v>35.130000000000003</v>
      </c>
      <c r="O51" s="9">
        <v>101.77</v>
      </c>
      <c r="P51" s="9">
        <v>1.45</v>
      </c>
      <c r="Q51" s="9">
        <v>913.04</v>
      </c>
      <c r="R51" s="9">
        <v>10.15</v>
      </c>
      <c r="S51" s="9">
        <v>0.04</v>
      </c>
      <c r="T51" s="9">
        <v>0</v>
      </c>
      <c r="U51" s="8" t="s">
        <v>77</v>
      </c>
      <c r="V51" s="3"/>
      <c r="W51" s="3"/>
      <c r="X51" s="3"/>
      <c r="Y51" s="3"/>
      <c r="Z51" s="3"/>
    </row>
    <row r="52" spans="1:26" ht="12" customHeight="1" x14ac:dyDescent="0.2">
      <c r="A52" s="7" t="s">
        <v>78</v>
      </c>
      <c r="B52" s="8">
        <v>100</v>
      </c>
      <c r="C52" s="9">
        <v>11.83</v>
      </c>
      <c r="D52" s="9">
        <v>16.920000000000002</v>
      </c>
      <c r="E52" s="9">
        <v>25.51</v>
      </c>
      <c r="F52" s="9">
        <v>300</v>
      </c>
      <c r="G52" s="9">
        <v>0.28999999999999998</v>
      </c>
      <c r="H52" s="9">
        <v>0.14000000000000001</v>
      </c>
      <c r="I52" s="9">
        <v>0.05</v>
      </c>
      <c r="J52" s="9">
        <v>1.57</v>
      </c>
      <c r="K52" s="9">
        <v>0.28999999999999998</v>
      </c>
      <c r="L52" s="9">
        <v>0.15</v>
      </c>
      <c r="M52" s="9">
        <v>46.36</v>
      </c>
      <c r="N52" s="9">
        <v>25.15</v>
      </c>
      <c r="O52" s="9">
        <v>152.46</v>
      </c>
      <c r="P52" s="9">
        <v>1.69</v>
      </c>
      <c r="Q52" s="9">
        <v>294.63</v>
      </c>
      <c r="R52" s="9">
        <v>9.39</v>
      </c>
      <c r="S52" s="9">
        <v>0.05</v>
      </c>
      <c r="T52" s="9">
        <v>0</v>
      </c>
      <c r="U52" s="8">
        <v>26</v>
      </c>
      <c r="V52" s="3"/>
      <c r="W52" s="3"/>
      <c r="X52" s="3"/>
      <c r="Y52" s="3"/>
      <c r="Z52" s="3"/>
    </row>
    <row r="53" spans="1:26" ht="12" customHeight="1" x14ac:dyDescent="0.2">
      <c r="A53" s="7" t="s">
        <v>79</v>
      </c>
      <c r="B53" s="8">
        <v>200</v>
      </c>
      <c r="C53" s="9">
        <f>4.24*200/180</f>
        <v>4.7111111111111112</v>
      </c>
      <c r="D53" s="9">
        <f>3.66*200/180</f>
        <v>4.0666666666666664</v>
      </c>
      <c r="E53" s="9">
        <f>15.73*200/180</f>
        <v>17.477777777777778</v>
      </c>
      <c r="F53" s="9">
        <f>113.85*200/180</f>
        <v>126.5</v>
      </c>
      <c r="G53" s="9">
        <v>0.04</v>
      </c>
      <c r="H53" s="9">
        <v>0.78</v>
      </c>
      <c r="I53" s="9">
        <v>0.02</v>
      </c>
      <c r="J53" s="9">
        <v>0</v>
      </c>
      <c r="K53" s="9">
        <v>0</v>
      </c>
      <c r="L53" s="9">
        <v>0.16</v>
      </c>
      <c r="M53" s="9">
        <v>154.86000000000001</v>
      </c>
      <c r="N53" s="9">
        <v>17.18</v>
      </c>
      <c r="O53" s="9">
        <v>108</v>
      </c>
      <c r="P53" s="9">
        <v>0.12</v>
      </c>
      <c r="Q53" s="9">
        <v>219.4</v>
      </c>
      <c r="R53" s="9">
        <v>13.5</v>
      </c>
      <c r="S53" s="9">
        <v>0</v>
      </c>
      <c r="T53" s="9">
        <v>0</v>
      </c>
      <c r="U53" s="8">
        <v>27</v>
      </c>
      <c r="V53" s="3"/>
      <c r="W53" s="3"/>
      <c r="X53" s="3"/>
      <c r="Y53" s="3"/>
      <c r="Z53" s="3"/>
    </row>
    <row r="54" spans="1:26" ht="12" customHeight="1" x14ac:dyDescent="0.2">
      <c r="A54" s="7" t="s">
        <v>47</v>
      </c>
      <c r="B54" s="8">
        <v>60</v>
      </c>
      <c r="C54" s="9">
        <v>4.58</v>
      </c>
      <c r="D54" s="9">
        <v>0.37</v>
      </c>
      <c r="E54" s="9">
        <v>30.11</v>
      </c>
      <c r="F54" s="9">
        <v>142.09</v>
      </c>
      <c r="G54" s="9">
        <v>0.1</v>
      </c>
      <c r="H54" s="9">
        <v>0</v>
      </c>
      <c r="I54" s="9">
        <v>0</v>
      </c>
      <c r="J54" s="9">
        <v>1.18</v>
      </c>
      <c r="K54" s="9">
        <v>0</v>
      </c>
      <c r="L54" s="9">
        <v>0.03</v>
      </c>
      <c r="M54" s="9">
        <v>13.8</v>
      </c>
      <c r="N54" s="9">
        <v>19.8</v>
      </c>
      <c r="O54" s="9">
        <v>50.4</v>
      </c>
      <c r="P54" s="9">
        <v>1.2</v>
      </c>
      <c r="Q54" s="9">
        <v>77.400000000000006</v>
      </c>
      <c r="R54" s="9">
        <v>0</v>
      </c>
      <c r="S54" s="9">
        <v>0.01</v>
      </c>
      <c r="T54" s="9">
        <v>0</v>
      </c>
      <c r="U54" s="8">
        <v>1</v>
      </c>
      <c r="V54" s="3"/>
      <c r="W54" s="3"/>
      <c r="X54" s="3"/>
      <c r="Y54" s="3"/>
      <c r="Z54" s="3"/>
    </row>
    <row r="55" spans="1:26" ht="12" customHeight="1" x14ac:dyDescent="0.2">
      <c r="A55" s="7" t="s">
        <v>37</v>
      </c>
      <c r="B55" s="8">
        <v>40</v>
      </c>
      <c r="C55" s="9">
        <v>2.65</v>
      </c>
      <c r="D55" s="9">
        <v>0.35</v>
      </c>
      <c r="E55" s="9">
        <v>16.96</v>
      </c>
      <c r="F55" s="9">
        <v>81.58</v>
      </c>
      <c r="G55" s="9">
        <v>7.0000000000000007E-2</v>
      </c>
      <c r="H55" s="9">
        <v>0</v>
      </c>
      <c r="I55" s="9">
        <v>0</v>
      </c>
      <c r="J55" s="9">
        <v>0.88</v>
      </c>
      <c r="K55" s="9">
        <v>0</v>
      </c>
      <c r="L55" s="9">
        <v>0.03</v>
      </c>
      <c r="M55" s="9">
        <v>7.2</v>
      </c>
      <c r="N55" s="9">
        <v>7.6</v>
      </c>
      <c r="O55" s="9">
        <v>34.799999999999997</v>
      </c>
      <c r="P55" s="9">
        <v>1.6</v>
      </c>
      <c r="Q55" s="9">
        <v>54.4</v>
      </c>
      <c r="R55" s="9">
        <v>2.2400000000000002</v>
      </c>
      <c r="S55" s="9">
        <v>0</v>
      </c>
      <c r="T55" s="9">
        <v>0</v>
      </c>
      <c r="U55" s="8">
        <v>2</v>
      </c>
      <c r="V55" s="3"/>
      <c r="W55" s="3"/>
      <c r="X55" s="3"/>
      <c r="Y55" s="3"/>
      <c r="Z55" s="3"/>
    </row>
    <row r="56" spans="1:26" ht="21" customHeight="1" x14ac:dyDescent="0.2">
      <c r="A56" s="11" t="s">
        <v>38</v>
      </c>
      <c r="B56" s="12">
        <f t="shared" ref="B56:T56" si="7">SUM(B49:B55)</f>
        <v>930</v>
      </c>
      <c r="C56" s="4">
        <f t="shared" si="7"/>
        <v>30.681111111111115</v>
      </c>
      <c r="D56" s="4">
        <f t="shared" si="7"/>
        <v>31.56666666666667</v>
      </c>
      <c r="E56" s="4">
        <f t="shared" si="7"/>
        <v>133.91777777777779</v>
      </c>
      <c r="F56" s="4">
        <f t="shared" si="7"/>
        <v>952</v>
      </c>
      <c r="G56" s="4">
        <f t="shared" si="7"/>
        <v>0.75</v>
      </c>
      <c r="H56" s="4">
        <f t="shared" si="7"/>
        <v>26.68</v>
      </c>
      <c r="I56" s="4">
        <f t="shared" si="7"/>
        <v>2.83</v>
      </c>
      <c r="J56" s="4">
        <f t="shared" si="7"/>
        <v>5.87</v>
      </c>
      <c r="K56" s="4">
        <f t="shared" si="7"/>
        <v>0.42</v>
      </c>
      <c r="L56" s="4">
        <f t="shared" si="7"/>
        <v>0.6100000000000001</v>
      </c>
      <c r="M56" s="4">
        <f t="shared" si="7"/>
        <v>367.58</v>
      </c>
      <c r="N56" s="4">
        <f t="shared" si="7"/>
        <v>167.03000000000003</v>
      </c>
      <c r="O56" s="4">
        <f t="shared" si="7"/>
        <v>549.13</v>
      </c>
      <c r="P56" s="4">
        <f t="shared" si="7"/>
        <v>8.27</v>
      </c>
      <c r="Q56" s="4">
        <f t="shared" si="7"/>
        <v>2108.7700000000004</v>
      </c>
      <c r="R56" s="4">
        <f t="shared" si="7"/>
        <v>45.96</v>
      </c>
      <c r="S56" s="4">
        <f t="shared" si="7"/>
        <v>0.18</v>
      </c>
      <c r="T56" s="4">
        <f t="shared" si="7"/>
        <v>0</v>
      </c>
      <c r="U56" s="1"/>
      <c r="V56" s="3"/>
      <c r="W56" s="3"/>
      <c r="X56" s="3"/>
      <c r="Y56" s="3"/>
      <c r="Z56" s="3"/>
    </row>
    <row r="57" spans="1:26" ht="14.25" customHeight="1" x14ac:dyDescent="0.2">
      <c r="A57" s="5" t="s">
        <v>191</v>
      </c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"/>
      <c r="V57" s="3"/>
      <c r="W57" s="3"/>
      <c r="X57" s="3"/>
      <c r="Y57" s="3"/>
      <c r="Z57" s="3"/>
    </row>
    <row r="58" spans="1:26" ht="12" customHeight="1" x14ac:dyDescent="0.2">
      <c r="A58" s="7"/>
      <c r="B58" s="8"/>
      <c r="C58" s="9"/>
      <c r="D58" s="9"/>
      <c r="E58" s="9"/>
      <c r="F58" s="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8"/>
      <c r="V58" s="3"/>
      <c r="W58" s="3"/>
      <c r="X58" s="3"/>
      <c r="Y58" s="3"/>
      <c r="Z58" s="3"/>
    </row>
    <row r="59" spans="1:26" ht="12" customHeight="1" x14ac:dyDescent="0.2">
      <c r="A59" s="7" t="s">
        <v>196</v>
      </c>
      <c r="B59" s="8">
        <v>200</v>
      </c>
      <c r="C59" s="9">
        <v>6.1</v>
      </c>
      <c r="D59" s="9">
        <v>9.1</v>
      </c>
      <c r="E59" s="9">
        <v>20.100000000000001</v>
      </c>
      <c r="F59" s="9">
        <v>182</v>
      </c>
      <c r="G59" s="9">
        <v>0.02</v>
      </c>
      <c r="H59" s="9">
        <v>0</v>
      </c>
      <c r="I59" s="9">
        <v>0.1</v>
      </c>
      <c r="J59" s="9">
        <v>0.81</v>
      </c>
      <c r="K59" s="9">
        <v>0.89</v>
      </c>
      <c r="L59" s="9">
        <v>0.15</v>
      </c>
      <c r="M59" s="9">
        <v>19.920000000000002</v>
      </c>
      <c r="N59" s="9">
        <v>4.3499999999999996</v>
      </c>
      <c r="O59" s="9">
        <v>69.55</v>
      </c>
      <c r="P59" s="9">
        <v>0.91</v>
      </c>
      <c r="Q59" s="9">
        <v>56.35</v>
      </c>
      <c r="R59" s="9">
        <v>8.0500000000000007</v>
      </c>
      <c r="S59" s="9">
        <v>0.02</v>
      </c>
      <c r="T59" s="9">
        <v>0.01</v>
      </c>
      <c r="U59" s="8" t="s">
        <v>197</v>
      </c>
      <c r="V59" s="3"/>
      <c r="W59" s="3"/>
      <c r="X59" s="3"/>
      <c r="Y59" s="3"/>
      <c r="Z59" s="3"/>
    </row>
    <row r="60" spans="1:26" ht="12" customHeight="1" x14ac:dyDescent="0.2">
      <c r="A60" s="7" t="s">
        <v>33</v>
      </c>
      <c r="B60" s="8">
        <v>180</v>
      </c>
      <c r="C60" s="9">
        <f>4.57*200/180</f>
        <v>5.0777777777777775</v>
      </c>
      <c r="D60" s="9">
        <f>3.64*200/180</f>
        <v>4.0444444444444443</v>
      </c>
      <c r="E60" s="9">
        <f>16.55*200/180</f>
        <v>18.388888888888889</v>
      </c>
      <c r="F60" s="9">
        <f>118.22*200/180</f>
        <v>131.35555555555555</v>
      </c>
      <c r="G60" s="9">
        <v>0.05</v>
      </c>
      <c r="H60" s="9">
        <v>0.78</v>
      </c>
      <c r="I60" s="9">
        <v>0.02</v>
      </c>
      <c r="J60" s="9">
        <v>0</v>
      </c>
      <c r="K60" s="9">
        <v>0</v>
      </c>
      <c r="L60" s="9">
        <v>0.16</v>
      </c>
      <c r="M60" s="9">
        <v>157.29</v>
      </c>
      <c r="N60" s="9">
        <v>21.8</v>
      </c>
      <c r="O60" s="9">
        <v>119.12</v>
      </c>
      <c r="P60" s="9">
        <v>0.34</v>
      </c>
      <c r="Q60" s="9">
        <v>235.19</v>
      </c>
      <c r="R60" s="9">
        <v>13.5</v>
      </c>
      <c r="S60" s="9">
        <v>0</v>
      </c>
      <c r="T60" s="9">
        <v>0</v>
      </c>
      <c r="U60" s="8" t="s">
        <v>34</v>
      </c>
      <c r="V60" s="3"/>
      <c r="W60" s="3"/>
      <c r="X60" s="3"/>
      <c r="Y60" s="3"/>
      <c r="Z60" s="3"/>
    </row>
    <row r="61" spans="1:26" ht="12" customHeight="1" x14ac:dyDescent="0.2">
      <c r="A61" s="7" t="s">
        <v>47</v>
      </c>
      <c r="B61" s="8">
        <v>10</v>
      </c>
      <c r="C61" s="9">
        <f>1.53/2</f>
        <v>0.76500000000000001</v>
      </c>
      <c r="D61" s="9">
        <f>0.12/2</f>
        <v>0.06</v>
      </c>
      <c r="E61" s="9">
        <f>10.04/2</f>
        <v>5.0199999999999996</v>
      </c>
      <c r="F61" s="9">
        <f>47.36/2</f>
        <v>23.68</v>
      </c>
      <c r="G61" s="9">
        <v>0.03</v>
      </c>
      <c r="H61" s="9">
        <v>0</v>
      </c>
      <c r="I61" s="9">
        <v>0</v>
      </c>
      <c r="J61" s="9">
        <v>0.39</v>
      </c>
      <c r="K61" s="9">
        <v>0</v>
      </c>
      <c r="L61" s="9">
        <v>0.01</v>
      </c>
      <c r="M61" s="9">
        <v>4.5999999999999996</v>
      </c>
      <c r="N61" s="9">
        <v>6.6</v>
      </c>
      <c r="O61" s="9">
        <v>16.8</v>
      </c>
      <c r="P61" s="9">
        <v>0.4</v>
      </c>
      <c r="Q61" s="9">
        <v>25.8</v>
      </c>
      <c r="R61" s="9">
        <v>0</v>
      </c>
      <c r="S61" s="9">
        <v>0</v>
      </c>
      <c r="T61" s="9">
        <v>0</v>
      </c>
      <c r="U61" s="8">
        <v>1</v>
      </c>
      <c r="V61" s="3"/>
      <c r="W61" s="3"/>
      <c r="X61" s="3"/>
      <c r="Y61" s="3"/>
      <c r="Z61" s="3"/>
    </row>
    <row r="62" spans="1:26" ht="12" customHeight="1" x14ac:dyDescent="0.2">
      <c r="A62" s="7" t="s">
        <v>37</v>
      </c>
      <c r="B62" s="8">
        <v>10</v>
      </c>
      <c r="C62" s="9">
        <f>1.32/2</f>
        <v>0.66</v>
      </c>
      <c r="D62" s="9">
        <f>0.18/2</f>
        <v>0.09</v>
      </c>
      <c r="E62" s="9">
        <f>8.48/2</f>
        <v>4.24</v>
      </c>
      <c r="F62" s="9">
        <f>40.79/2</f>
        <v>20.395</v>
      </c>
      <c r="G62" s="9">
        <v>0.06</v>
      </c>
      <c r="H62" s="9">
        <v>0</v>
      </c>
      <c r="I62" s="9">
        <v>0</v>
      </c>
      <c r="J62" s="9">
        <v>0.78</v>
      </c>
      <c r="K62" s="9">
        <v>0</v>
      </c>
      <c r="L62" s="9">
        <v>0.02</v>
      </c>
      <c r="M62" s="9">
        <v>9.1999999999999993</v>
      </c>
      <c r="N62" s="9">
        <v>13.2</v>
      </c>
      <c r="O62" s="9">
        <v>33.6</v>
      </c>
      <c r="P62" s="9">
        <v>0.8</v>
      </c>
      <c r="Q62" s="9">
        <v>51.6</v>
      </c>
      <c r="R62" s="9">
        <v>0</v>
      </c>
      <c r="S62" s="9">
        <v>0.01</v>
      </c>
      <c r="T62" s="9">
        <v>0</v>
      </c>
      <c r="U62" s="8">
        <v>1</v>
      </c>
      <c r="V62" s="3"/>
      <c r="W62" s="3"/>
      <c r="X62" s="3"/>
      <c r="Y62" s="3"/>
      <c r="Z62" s="3"/>
    </row>
    <row r="63" spans="1:26" ht="12" customHeight="1" x14ac:dyDescent="0.2">
      <c r="A63" s="7" t="s">
        <v>87</v>
      </c>
      <c r="B63" s="8">
        <v>100</v>
      </c>
      <c r="C63" s="9">
        <v>0.44</v>
      </c>
      <c r="D63" s="9">
        <v>0.44</v>
      </c>
      <c r="E63" s="9">
        <v>10.78</v>
      </c>
      <c r="F63" s="9">
        <v>51.7</v>
      </c>
      <c r="G63" s="9">
        <v>0.03</v>
      </c>
      <c r="H63" s="9">
        <v>11</v>
      </c>
      <c r="I63" s="9">
        <v>0.01</v>
      </c>
      <c r="J63" s="9">
        <v>0.69</v>
      </c>
      <c r="K63" s="9">
        <v>0</v>
      </c>
      <c r="L63" s="9">
        <v>0.02</v>
      </c>
      <c r="M63" s="9">
        <v>17.600000000000001</v>
      </c>
      <c r="N63" s="9">
        <v>8.8000000000000007</v>
      </c>
      <c r="O63" s="9">
        <v>12.1</v>
      </c>
      <c r="P63" s="9">
        <v>2.42</v>
      </c>
      <c r="Q63" s="9">
        <v>305.8</v>
      </c>
      <c r="R63" s="9">
        <v>2.2000000000000002</v>
      </c>
      <c r="S63" s="9">
        <v>0.01</v>
      </c>
      <c r="T63" s="9">
        <v>0</v>
      </c>
      <c r="U63" s="8" t="s">
        <v>36</v>
      </c>
      <c r="V63" s="3"/>
      <c r="W63" s="3"/>
      <c r="X63" s="3"/>
      <c r="Y63" s="3"/>
      <c r="Z63" s="3"/>
    </row>
    <row r="64" spans="1:26" ht="21" customHeight="1" x14ac:dyDescent="0.2">
      <c r="A64" s="11" t="s">
        <v>38</v>
      </c>
      <c r="B64" s="12">
        <f t="shared" ref="B64:T64" si="8">B63+B60+B59+B58</f>
        <v>480</v>
      </c>
      <c r="C64" s="4">
        <f t="shared" si="8"/>
        <v>11.617777777777778</v>
      </c>
      <c r="D64" s="4">
        <f t="shared" si="8"/>
        <v>13.584444444444443</v>
      </c>
      <c r="E64" s="4">
        <f t="shared" si="8"/>
        <v>49.268888888888888</v>
      </c>
      <c r="F64" s="4">
        <f t="shared" si="8"/>
        <v>365.05555555555554</v>
      </c>
      <c r="G64" s="4">
        <f t="shared" si="8"/>
        <v>0.1</v>
      </c>
      <c r="H64" s="4">
        <f t="shared" si="8"/>
        <v>11.78</v>
      </c>
      <c r="I64" s="4">
        <f t="shared" si="8"/>
        <v>0.13</v>
      </c>
      <c r="J64" s="4">
        <f t="shared" si="8"/>
        <v>1.5</v>
      </c>
      <c r="K64" s="4">
        <f t="shared" si="8"/>
        <v>0.89</v>
      </c>
      <c r="L64" s="4">
        <f t="shared" si="8"/>
        <v>0.32999999999999996</v>
      </c>
      <c r="M64" s="4">
        <f t="shared" si="8"/>
        <v>194.81</v>
      </c>
      <c r="N64" s="4">
        <f t="shared" si="8"/>
        <v>34.950000000000003</v>
      </c>
      <c r="O64" s="4">
        <f t="shared" si="8"/>
        <v>200.76999999999998</v>
      </c>
      <c r="P64" s="4">
        <f t="shared" si="8"/>
        <v>3.67</v>
      </c>
      <c r="Q64" s="4">
        <f t="shared" si="8"/>
        <v>597.34</v>
      </c>
      <c r="R64" s="4">
        <f t="shared" si="8"/>
        <v>23.75</v>
      </c>
      <c r="S64" s="4">
        <f t="shared" si="8"/>
        <v>0.03</v>
      </c>
      <c r="T64" s="4">
        <f t="shared" si="8"/>
        <v>0.01</v>
      </c>
      <c r="U64" s="1"/>
      <c r="V64" s="3"/>
      <c r="W64" s="3"/>
      <c r="X64" s="3"/>
      <c r="Y64" s="3"/>
      <c r="Z64" s="3"/>
    </row>
    <row r="65" spans="1:26" ht="21" customHeight="1" x14ac:dyDescent="0.2">
      <c r="A65" s="11" t="s">
        <v>49</v>
      </c>
      <c r="B65" s="11"/>
      <c r="C65" s="4">
        <f t="shared" ref="C65:T65" si="9">C64+C56</f>
        <v>42.298888888888897</v>
      </c>
      <c r="D65" s="4">
        <f t="shared" si="9"/>
        <v>45.151111111111113</v>
      </c>
      <c r="E65" s="4">
        <f t="shared" si="9"/>
        <v>183.18666666666667</v>
      </c>
      <c r="F65" s="4">
        <f t="shared" si="9"/>
        <v>1317.0555555555557</v>
      </c>
      <c r="G65" s="4">
        <f t="shared" si="9"/>
        <v>0.85</v>
      </c>
      <c r="H65" s="4">
        <f t="shared" si="9"/>
        <v>38.46</v>
      </c>
      <c r="I65" s="4">
        <f t="shared" si="9"/>
        <v>2.96</v>
      </c>
      <c r="J65" s="4">
        <f t="shared" si="9"/>
        <v>7.37</v>
      </c>
      <c r="K65" s="4">
        <f t="shared" si="9"/>
        <v>1.31</v>
      </c>
      <c r="L65" s="4">
        <f t="shared" si="9"/>
        <v>0.94000000000000006</v>
      </c>
      <c r="M65" s="4">
        <f t="shared" si="9"/>
        <v>562.39</v>
      </c>
      <c r="N65" s="4">
        <f t="shared" si="9"/>
        <v>201.98000000000002</v>
      </c>
      <c r="O65" s="4">
        <f t="shared" si="9"/>
        <v>749.9</v>
      </c>
      <c r="P65" s="4">
        <f t="shared" si="9"/>
        <v>11.94</v>
      </c>
      <c r="Q65" s="4">
        <f t="shared" si="9"/>
        <v>2706.1100000000006</v>
      </c>
      <c r="R65" s="4">
        <f t="shared" si="9"/>
        <v>69.710000000000008</v>
      </c>
      <c r="S65" s="4">
        <f t="shared" si="9"/>
        <v>0.21</v>
      </c>
      <c r="T65" s="4">
        <f t="shared" si="9"/>
        <v>0.01</v>
      </c>
      <c r="U65" s="1"/>
      <c r="V65" s="3"/>
      <c r="W65" s="3"/>
      <c r="X65" s="3"/>
      <c r="Y65" s="3"/>
      <c r="Z65" s="3"/>
    </row>
    <row r="66" spans="1:26" ht="13.5" customHeight="1" x14ac:dyDescent="0.2">
      <c r="A66" s="13" t="s">
        <v>80</v>
      </c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3"/>
      <c r="V66" s="3"/>
      <c r="W66" s="3"/>
      <c r="X66" s="3"/>
      <c r="Y66" s="3"/>
      <c r="Z66" s="3"/>
    </row>
    <row r="67" spans="1:26" ht="27.75" customHeight="1" x14ac:dyDescent="0.2">
      <c r="A67" s="57" t="s">
        <v>81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9"/>
      <c r="V67" s="3"/>
      <c r="W67" s="3"/>
      <c r="X67" s="3"/>
      <c r="Y67" s="3"/>
      <c r="Z67" s="3"/>
    </row>
    <row r="68" spans="1:26" ht="12.75" customHeight="1" x14ac:dyDescent="0.2">
      <c r="A68" s="60" t="s">
        <v>4</v>
      </c>
      <c r="B68" s="60" t="s">
        <v>5</v>
      </c>
      <c r="C68" s="47" t="s">
        <v>6</v>
      </c>
      <c r="D68" s="48"/>
      <c r="E68" s="49"/>
      <c r="F68" s="50" t="s">
        <v>7</v>
      </c>
      <c r="G68" s="47" t="s">
        <v>8</v>
      </c>
      <c r="H68" s="48"/>
      <c r="I68" s="48"/>
      <c r="J68" s="48"/>
      <c r="K68" s="48"/>
      <c r="L68" s="49"/>
      <c r="M68" s="47" t="s">
        <v>9</v>
      </c>
      <c r="N68" s="48"/>
      <c r="O68" s="48"/>
      <c r="P68" s="48"/>
      <c r="Q68" s="48"/>
      <c r="R68" s="48"/>
      <c r="S68" s="48"/>
      <c r="T68" s="49"/>
      <c r="U68" s="60" t="s">
        <v>10</v>
      </c>
      <c r="V68" s="3"/>
      <c r="W68" s="3"/>
      <c r="X68" s="3"/>
      <c r="Y68" s="3"/>
      <c r="Z68" s="3"/>
    </row>
    <row r="69" spans="1:26" ht="26.25" customHeight="1" x14ac:dyDescent="0.2">
      <c r="A69" s="51"/>
      <c r="B69" s="51"/>
      <c r="C69" s="4" t="s">
        <v>11</v>
      </c>
      <c r="D69" s="4" t="s">
        <v>12</v>
      </c>
      <c r="E69" s="4" t="s">
        <v>13</v>
      </c>
      <c r="F69" s="51"/>
      <c r="G69" s="4" t="s">
        <v>14</v>
      </c>
      <c r="H69" s="4" t="s">
        <v>15</v>
      </c>
      <c r="I69" s="4" t="s">
        <v>16</v>
      </c>
      <c r="J69" s="4" t="s">
        <v>17</v>
      </c>
      <c r="K69" s="4" t="s">
        <v>18</v>
      </c>
      <c r="L69" s="4" t="s">
        <v>19</v>
      </c>
      <c r="M69" s="4" t="s">
        <v>20</v>
      </c>
      <c r="N69" s="4" t="s">
        <v>21</v>
      </c>
      <c r="O69" s="4" t="s">
        <v>22</v>
      </c>
      <c r="P69" s="4" t="s">
        <v>23</v>
      </c>
      <c r="Q69" s="4" t="s">
        <v>24</v>
      </c>
      <c r="R69" s="4" t="s">
        <v>25</v>
      </c>
      <c r="S69" s="4" t="s">
        <v>26</v>
      </c>
      <c r="T69" s="4" t="s">
        <v>27</v>
      </c>
      <c r="U69" s="51"/>
      <c r="V69" s="3"/>
      <c r="W69" s="3"/>
      <c r="X69" s="3"/>
      <c r="Y69" s="3"/>
      <c r="Z69" s="3"/>
    </row>
    <row r="70" spans="1:26" ht="14.25" customHeight="1" x14ac:dyDescent="0.2">
      <c r="A70" s="5" t="s">
        <v>39</v>
      </c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"/>
      <c r="V70" s="3"/>
      <c r="W70" s="3"/>
      <c r="X70" s="3"/>
      <c r="Y70" s="3"/>
      <c r="Z70" s="3"/>
    </row>
    <row r="71" spans="1:26" ht="12" customHeight="1" x14ac:dyDescent="0.2">
      <c r="A71" s="7" t="s">
        <v>88</v>
      </c>
      <c r="B71" s="8">
        <v>100</v>
      </c>
      <c r="C71" s="9">
        <v>1.9</v>
      </c>
      <c r="D71" s="9">
        <v>8.9</v>
      </c>
      <c r="E71" s="9">
        <v>7.7</v>
      </c>
      <c r="F71" s="9">
        <v>119</v>
      </c>
      <c r="G71" s="9">
        <v>0.02</v>
      </c>
      <c r="H71" s="9">
        <v>7</v>
      </c>
      <c r="I71" s="9">
        <v>0.19</v>
      </c>
      <c r="J71" s="9">
        <v>0</v>
      </c>
      <c r="K71" s="9">
        <v>0</v>
      </c>
      <c r="L71" s="9">
        <v>0.05</v>
      </c>
      <c r="M71" s="9">
        <v>41</v>
      </c>
      <c r="N71" s="9">
        <v>15</v>
      </c>
      <c r="O71" s="9">
        <v>37</v>
      </c>
      <c r="P71" s="9">
        <v>0.7</v>
      </c>
      <c r="Q71" s="9">
        <v>315</v>
      </c>
      <c r="R71" s="9">
        <v>0</v>
      </c>
      <c r="S71" s="9">
        <v>0</v>
      </c>
      <c r="T71" s="9">
        <v>0</v>
      </c>
      <c r="U71" s="8">
        <v>12</v>
      </c>
      <c r="V71" s="3"/>
      <c r="W71" s="3"/>
      <c r="X71" s="3"/>
      <c r="Y71" s="3"/>
      <c r="Z71" s="3"/>
    </row>
    <row r="72" spans="1:26" ht="12" customHeight="1" x14ac:dyDescent="0.2">
      <c r="A72" s="7" t="s">
        <v>89</v>
      </c>
      <c r="B72" s="8">
        <v>270</v>
      </c>
      <c r="C72" s="9">
        <v>6.69</v>
      </c>
      <c r="D72" s="9">
        <v>8.25</v>
      </c>
      <c r="E72" s="9">
        <v>22.95</v>
      </c>
      <c r="F72" s="9">
        <v>182.12</v>
      </c>
      <c r="G72" s="9">
        <v>0.06</v>
      </c>
      <c r="H72" s="9">
        <v>4.84</v>
      </c>
      <c r="I72" s="9">
        <v>0.35</v>
      </c>
      <c r="J72" s="9">
        <v>1.29</v>
      </c>
      <c r="K72" s="9">
        <v>0.04</v>
      </c>
      <c r="L72" s="9">
        <v>0.04</v>
      </c>
      <c r="M72" s="9">
        <v>23.7</v>
      </c>
      <c r="N72" s="9">
        <v>19.41</v>
      </c>
      <c r="O72" s="9">
        <v>41.42</v>
      </c>
      <c r="P72" s="9">
        <v>0.71</v>
      </c>
      <c r="Q72" s="9">
        <v>340.62</v>
      </c>
      <c r="R72" s="9">
        <v>3.72</v>
      </c>
      <c r="S72" s="9">
        <v>0.03</v>
      </c>
      <c r="T72" s="9">
        <v>0</v>
      </c>
      <c r="U72" s="8">
        <v>23</v>
      </c>
      <c r="V72" s="3"/>
      <c r="W72" s="3"/>
      <c r="X72" s="3"/>
      <c r="Y72" s="3"/>
      <c r="Z72" s="3"/>
    </row>
    <row r="73" spans="1:26" ht="12" customHeight="1" x14ac:dyDescent="0.2">
      <c r="A73" s="7" t="s">
        <v>90</v>
      </c>
      <c r="B73" s="8">
        <v>280</v>
      </c>
      <c r="C73" s="9">
        <v>14.51</v>
      </c>
      <c r="D73" s="9">
        <v>14.12</v>
      </c>
      <c r="E73" s="9">
        <v>36.39</v>
      </c>
      <c r="F73" s="9">
        <v>334.25</v>
      </c>
      <c r="G73" s="9">
        <v>0.46</v>
      </c>
      <c r="H73" s="9">
        <v>29.55</v>
      </c>
      <c r="I73" s="9">
        <v>0.11</v>
      </c>
      <c r="J73" s="9">
        <v>4.18</v>
      </c>
      <c r="K73" s="9">
        <v>0.06</v>
      </c>
      <c r="L73" s="9">
        <v>0.19</v>
      </c>
      <c r="M73" s="9">
        <v>93.71</v>
      </c>
      <c r="N73" s="9">
        <v>53.9</v>
      </c>
      <c r="O73" s="9">
        <v>223.45</v>
      </c>
      <c r="P73" s="9">
        <v>3.51</v>
      </c>
      <c r="Q73" s="9">
        <v>745.78</v>
      </c>
      <c r="R73" s="9">
        <v>14.12</v>
      </c>
      <c r="S73" s="9">
        <v>0.1</v>
      </c>
      <c r="T73" s="9">
        <v>0</v>
      </c>
      <c r="U73" s="8">
        <v>28</v>
      </c>
      <c r="V73" s="3"/>
      <c r="W73" s="3"/>
      <c r="X73" s="3"/>
      <c r="Y73" s="3"/>
      <c r="Z73" s="3"/>
    </row>
    <row r="74" spans="1:26" ht="12" customHeight="1" x14ac:dyDescent="0.2">
      <c r="A74" s="7" t="s">
        <v>91</v>
      </c>
      <c r="B74" s="8">
        <v>200</v>
      </c>
      <c r="C74" s="9">
        <v>0.37</v>
      </c>
      <c r="D74" s="9">
        <v>0.15</v>
      </c>
      <c r="E74" s="9">
        <v>14.88</v>
      </c>
      <c r="F74" s="9">
        <v>69.28</v>
      </c>
      <c r="G74" s="9">
        <v>0.01</v>
      </c>
      <c r="H74" s="9">
        <v>48.84</v>
      </c>
      <c r="I74" s="9">
        <v>0.09</v>
      </c>
      <c r="J74" s="9">
        <v>0</v>
      </c>
      <c r="K74" s="9">
        <v>0</v>
      </c>
      <c r="L74" s="9">
        <v>0.03</v>
      </c>
      <c r="M74" s="9">
        <v>14.27</v>
      </c>
      <c r="N74" s="9">
        <v>3.5</v>
      </c>
      <c r="O74" s="9">
        <v>1.7</v>
      </c>
      <c r="P74" s="9">
        <v>0.3</v>
      </c>
      <c r="Q74" s="9">
        <v>6.45</v>
      </c>
      <c r="R74" s="9">
        <v>0</v>
      </c>
      <c r="S74" s="9">
        <v>0</v>
      </c>
      <c r="T74" s="9">
        <v>0</v>
      </c>
      <c r="U74" s="8">
        <v>13</v>
      </c>
      <c r="V74" s="3"/>
      <c r="W74" s="3"/>
      <c r="X74" s="3"/>
      <c r="Y74" s="3"/>
      <c r="Z74" s="3"/>
    </row>
    <row r="75" spans="1:26" ht="12" customHeight="1" x14ac:dyDescent="0.2">
      <c r="A75" s="7" t="s">
        <v>47</v>
      </c>
      <c r="B75" s="8">
        <v>70</v>
      </c>
      <c r="C75" s="9">
        <v>5.34</v>
      </c>
      <c r="D75" s="9">
        <v>0.43</v>
      </c>
      <c r="E75" s="9">
        <v>35.130000000000003</v>
      </c>
      <c r="F75" s="9">
        <v>165.77</v>
      </c>
      <c r="G75" s="9">
        <v>0.11</v>
      </c>
      <c r="H75" s="9">
        <v>0</v>
      </c>
      <c r="I75" s="9">
        <v>0</v>
      </c>
      <c r="J75" s="9">
        <v>1.37</v>
      </c>
      <c r="K75" s="9">
        <v>0</v>
      </c>
      <c r="L75" s="9">
        <v>0.04</v>
      </c>
      <c r="M75" s="9">
        <v>16.100000000000001</v>
      </c>
      <c r="N75" s="9">
        <v>23.1</v>
      </c>
      <c r="O75" s="9">
        <v>58.8</v>
      </c>
      <c r="P75" s="9">
        <v>1.4</v>
      </c>
      <c r="Q75" s="9">
        <v>90.3</v>
      </c>
      <c r="R75" s="9">
        <v>0</v>
      </c>
      <c r="S75" s="9">
        <v>0.01</v>
      </c>
      <c r="T75" s="9">
        <v>0</v>
      </c>
      <c r="U75" s="8">
        <v>1</v>
      </c>
      <c r="V75" s="3"/>
      <c r="W75" s="3"/>
      <c r="X75" s="3"/>
      <c r="Y75" s="3"/>
      <c r="Z75" s="3"/>
    </row>
    <row r="76" spans="1:26" ht="12" customHeight="1" x14ac:dyDescent="0.2">
      <c r="A76" s="7" t="s">
        <v>37</v>
      </c>
      <c r="B76" s="8">
        <v>40</v>
      </c>
      <c r="C76" s="9">
        <v>2.65</v>
      </c>
      <c r="D76" s="9">
        <v>0.35</v>
      </c>
      <c r="E76" s="9">
        <v>16.96</v>
      </c>
      <c r="F76" s="9">
        <v>81.58</v>
      </c>
      <c r="G76" s="9">
        <v>7.0000000000000007E-2</v>
      </c>
      <c r="H76" s="9">
        <v>0</v>
      </c>
      <c r="I76" s="9">
        <v>0</v>
      </c>
      <c r="J76" s="9">
        <v>0.88</v>
      </c>
      <c r="K76" s="9">
        <v>0</v>
      </c>
      <c r="L76" s="9">
        <v>0.03</v>
      </c>
      <c r="M76" s="9">
        <v>7.2</v>
      </c>
      <c r="N76" s="9">
        <v>7.6</v>
      </c>
      <c r="O76" s="9">
        <v>34.799999999999997</v>
      </c>
      <c r="P76" s="9">
        <v>1.6</v>
      </c>
      <c r="Q76" s="9">
        <v>54.4</v>
      </c>
      <c r="R76" s="9">
        <v>2.2400000000000002</v>
      </c>
      <c r="S76" s="9">
        <v>0</v>
      </c>
      <c r="T76" s="9">
        <v>0</v>
      </c>
      <c r="U76" s="8">
        <v>2</v>
      </c>
      <c r="V76" s="3"/>
      <c r="W76" s="3"/>
      <c r="X76" s="3"/>
      <c r="Y76" s="3"/>
      <c r="Z76" s="3"/>
    </row>
    <row r="77" spans="1:26" ht="21" customHeight="1" x14ac:dyDescent="0.2">
      <c r="A77" s="11" t="s">
        <v>38</v>
      </c>
      <c r="B77" s="12">
        <f t="shared" ref="B77:T77" si="10">SUM(B71:B76)</f>
        <v>960</v>
      </c>
      <c r="C77" s="4">
        <f t="shared" si="10"/>
        <v>31.46</v>
      </c>
      <c r="D77" s="4">
        <f t="shared" si="10"/>
        <v>32.199999999999996</v>
      </c>
      <c r="E77" s="4">
        <f t="shared" si="10"/>
        <v>134.01</v>
      </c>
      <c r="F77" s="4">
        <f t="shared" si="10"/>
        <v>952</v>
      </c>
      <c r="G77" s="4">
        <f t="shared" si="10"/>
        <v>0.73</v>
      </c>
      <c r="H77" s="4">
        <f t="shared" si="10"/>
        <v>90.23</v>
      </c>
      <c r="I77" s="4">
        <f t="shared" si="10"/>
        <v>0.74</v>
      </c>
      <c r="J77" s="4">
        <f t="shared" si="10"/>
        <v>7.72</v>
      </c>
      <c r="K77" s="4">
        <f t="shared" si="10"/>
        <v>0.1</v>
      </c>
      <c r="L77" s="4">
        <f t="shared" si="10"/>
        <v>0.38</v>
      </c>
      <c r="M77" s="4">
        <f t="shared" si="10"/>
        <v>195.98</v>
      </c>
      <c r="N77" s="4">
        <f t="shared" si="10"/>
        <v>122.50999999999999</v>
      </c>
      <c r="O77" s="4">
        <f t="shared" si="10"/>
        <v>397.17</v>
      </c>
      <c r="P77" s="4">
        <f t="shared" si="10"/>
        <v>8.2199999999999989</v>
      </c>
      <c r="Q77" s="4">
        <f t="shared" si="10"/>
        <v>1552.5500000000002</v>
      </c>
      <c r="R77" s="4">
        <f t="shared" si="10"/>
        <v>20.079999999999998</v>
      </c>
      <c r="S77" s="4">
        <f t="shared" si="10"/>
        <v>0.14000000000000001</v>
      </c>
      <c r="T77" s="4">
        <f t="shared" si="10"/>
        <v>0</v>
      </c>
      <c r="U77" s="1"/>
      <c r="V77" s="3"/>
      <c r="W77" s="3"/>
      <c r="X77" s="3"/>
      <c r="Y77" s="3"/>
      <c r="Z77" s="3"/>
    </row>
    <row r="78" spans="1:26" ht="14.25" customHeight="1" x14ac:dyDescent="0.2">
      <c r="A78" s="5" t="s">
        <v>191</v>
      </c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"/>
      <c r="V78" s="3"/>
      <c r="W78" s="3"/>
      <c r="X78" s="3"/>
      <c r="Y78" s="3"/>
      <c r="Z78" s="3"/>
    </row>
    <row r="79" spans="1:26" ht="12" customHeight="1" x14ac:dyDescent="0.2">
      <c r="A79" s="7" t="s">
        <v>198</v>
      </c>
      <c r="B79" s="8">
        <v>200</v>
      </c>
      <c r="C79" s="9">
        <v>11.93</v>
      </c>
      <c r="D79" s="9">
        <v>13.08</v>
      </c>
      <c r="E79" s="9">
        <v>34.15</v>
      </c>
      <c r="F79" s="9">
        <v>298.04000000000002</v>
      </c>
      <c r="G79" s="9">
        <v>0.23</v>
      </c>
      <c r="H79" s="9">
        <v>10.32</v>
      </c>
      <c r="I79" s="9">
        <v>0.04</v>
      </c>
      <c r="J79" s="9">
        <v>3.39</v>
      </c>
      <c r="K79" s="9">
        <v>0.09</v>
      </c>
      <c r="L79" s="9">
        <v>0.35</v>
      </c>
      <c r="M79" s="9">
        <v>30.96</v>
      </c>
      <c r="N79" s="9">
        <v>43.68</v>
      </c>
      <c r="O79" s="9">
        <v>212.35</v>
      </c>
      <c r="P79" s="9">
        <v>3.96</v>
      </c>
      <c r="Q79" s="9">
        <v>934.43</v>
      </c>
      <c r="R79" s="9">
        <v>11.99</v>
      </c>
      <c r="S79" s="9">
        <v>7.0000000000000007E-2</v>
      </c>
      <c r="T79" s="9">
        <v>0.01</v>
      </c>
      <c r="U79" s="8">
        <v>7</v>
      </c>
      <c r="V79" s="3"/>
      <c r="W79" s="3"/>
      <c r="X79" s="3"/>
      <c r="Y79" s="3"/>
      <c r="Z79" s="3"/>
    </row>
    <row r="80" spans="1:26" ht="12" customHeight="1" x14ac:dyDescent="0.2">
      <c r="A80" s="7" t="s">
        <v>199</v>
      </c>
      <c r="B80" s="8">
        <v>180</v>
      </c>
      <c r="C80" s="9">
        <v>0.14000000000000001</v>
      </c>
      <c r="D80" s="9">
        <v>0.14000000000000001</v>
      </c>
      <c r="E80" s="9">
        <v>13.1</v>
      </c>
      <c r="F80" s="9">
        <v>55.12</v>
      </c>
      <c r="G80" s="9">
        <v>0.01</v>
      </c>
      <c r="H80" s="9">
        <v>1.44</v>
      </c>
      <c r="I80" s="9">
        <v>0</v>
      </c>
      <c r="J80" s="9">
        <v>0.23</v>
      </c>
      <c r="K80" s="9">
        <v>0</v>
      </c>
      <c r="L80" s="9">
        <v>0.01</v>
      </c>
      <c r="M80" s="9">
        <v>11.63</v>
      </c>
      <c r="N80" s="9">
        <v>3.99</v>
      </c>
      <c r="O80" s="9">
        <v>3.56</v>
      </c>
      <c r="P80" s="9">
        <v>0.71</v>
      </c>
      <c r="Q80" s="9">
        <v>100.84</v>
      </c>
      <c r="R80" s="9">
        <v>0.72</v>
      </c>
      <c r="S80" s="9">
        <v>0</v>
      </c>
      <c r="T80" s="9">
        <v>0</v>
      </c>
      <c r="U80" s="8" t="s">
        <v>200</v>
      </c>
      <c r="V80" s="3"/>
      <c r="W80" s="3"/>
      <c r="X80" s="3"/>
      <c r="Y80" s="3"/>
      <c r="Z80" s="3"/>
    </row>
    <row r="81" spans="1:26" ht="12" customHeight="1" x14ac:dyDescent="0.2">
      <c r="A81" s="7" t="s">
        <v>47</v>
      </c>
      <c r="B81" s="8">
        <v>10</v>
      </c>
      <c r="C81" s="9">
        <f>1.53/2</f>
        <v>0.76500000000000001</v>
      </c>
      <c r="D81" s="9">
        <f>0.12/2</f>
        <v>0.06</v>
      </c>
      <c r="E81" s="9">
        <f>10.04/2</f>
        <v>5.0199999999999996</v>
      </c>
      <c r="F81" s="9">
        <f>47.36/2</f>
        <v>23.68</v>
      </c>
      <c r="G81" s="9">
        <v>0.03</v>
      </c>
      <c r="H81" s="9">
        <v>0</v>
      </c>
      <c r="I81" s="9">
        <v>0</v>
      </c>
      <c r="J81" s="9">
        <v>0.39</v>
      </c>
      <c r="K81" s="9">
        <v>0</v>
      </c>
      <c r="L81" s="9">
        <v>0.01</v>
      </c>
      <c r="M81" s="9">
        <v>4.5999999999999996</v>
      </c>
      <c r="N81" s="9">
        <v>6.6</v>
      </c>
      <c r="O81" s="9">
        <v>16.8</v>
      </c>
      <c r="P81" s="9">
        <v>0.4</v>
      </c>
      <c r="Q81" s="9">
        <v>25.8</v>
      </c>
      <c r="R81" s="9">
        <v>0</v>
      </c>
      <c r="S81" s="9">
        <v>0</v>
      </c>
      <c r="T81" s="9">
        <v>0</v>
      </c>
      <c r="U81" s="8">
        <v>1</v>
      </c>
      <c r="V81" s="3"/>
      <c r="W81" s="3"/>
      <c r="X81" s="3"/>
      <c r="Y81" s="3"/>
      <c r="Z81" s="3"/>
    </row>
    <row r="82" spans="1:26" ht="12" customHeight="1" x14ac:dyDescent="0.2">
      <c r="A82" s="7" t="s">
        <v>37</v>
      </c>
      <c r="B82" s="8">
        <v>10</v>
      </c>
      <c r="C82" s="9">
        <f>1.32/2</f>
        <v>0.66</v>
      </c>
      <c r="D82" s="9">
        <f>0.18/2</f>
        <v>0.09</v>
      </c>
      <c r="E82" s="9">
        <f>8.48/2</f>
        <v>4.24</v>
      </c>
      <c r="F82" s="9">
        <f>40.79/2</f>
        <v>20.395</v>
      </c>
      <c r="G82" s="9">
        <v>0.06</v>
      </c>
      <c r="H82" s="9">
        <v>0</v>
      </c>
      <c r="I82" s="9">
        <v>0</v>
      </c>
      <c r="J82" s="9">
        <v>0.78</v>
      </c>
      <c r="K82" s="9">
        <v>0</v>
      </c>
      <c r="L82" s="9">
        <v>0.02</v>
      </c>
      <c r="M82" s="9">
        <v>9.1999999999999993</v>
      </c>
      <c r="N82" s="9">
        <v>13.2</v>
      </c>
      <c r="O82" s="9">
        <v>33.6</v>
      </c>
      <c r="P82" s="9">
        <v>0.8</v>
      </c>
      <c r="Q82" s="9">
        <v>51.6</v>
      </c>
      <c r="R82" s="9">
        <v>0</v>
      </c>
      <c r="S82" s="9">
        <v>0.01</v>
      </c>
      <c r="T82" s="9">
        <v>0</v>
      </c>
      <c r="U82" s="8">
        <v>1</v>
      </c>
      <c r="V82" s="3"/>
      <c r="W82" s="3"/>
      <c r="X82" s="3"/>
      <c r="Y82" s="3"/>
      <c r="Z82" s="3"/>
    </row>
    <row r="83" spans="1:26" ht="12" customHeight="1" x14ac:dyDescent="0.2">
      <c r="A83" s="11" t="s">
        <v>38</v>
      </c>
      <c r="B83" s="12">
        <f t="shared" ref="B83:F83" si="11">B79+B80+B81+B82</f>
        <v>400</v>
      </c>
      <c r="C83" s="4">
        <f t="shared" si="11"/>
        <v>13.495000000000001</v>
      </c>
      <c r="D83" s="4">
        <f t="shared" si="11"/>
        <v>13.370000000000001</v>
      </c>
      <c r="E83" s="4">
        <f t="shared" si="11"/>
        <v>56.51</v>
      </c>
      <c r="F83" s="4">
        <f t="shared" si="11"/>
        <v>397.23500000000001</v>
      </c>
      <c r="G83" s="4" t="e">
        <f t="shared" ref="G83:T83" si="12">#REF!+G80+G79</f>
        <v>#REF!</v>
      </c>
      <c r="H83" s="4" t="e">
        <f t="shared" si="12"/>
        <v>#REF!</v>
      </c>
      <c r="I83" s="4" t="e">
        <f t="shared" si="12"/>
        <v>#REF!</v>
      </c>
      <c r="J83" s="4" t="e">
        <f t="shared" si="12"/>
        <v>#REF!</v>
      </c>
      <c r="K83" s="4" t="e">
        <f t="shared" si="12"/>
        <v>#REF!</v>
      </c>
      <c r="L83" s="4" t="e">
        <f t="shared" si="12"/>
        <v>#REF!</v>
      </c>
      <c r="M83" s="4" t="e">
        <f t="shared" si="12"/>
        <v>#REF!</v>
      </c>
      <c r="N83" s="4" t="e">
        <f t="shared" si="12"/>
        <v>#REF!</v>
      </c>
      <c r="O83" s="4" t="e">
        <f t="shared" si="12"/>
        <v>#REF!</v>
      </c>
      <c r="P83" s="4" t="e">
        <f t="shared" si="12"/>
        <v>#REF!</v>
      </c>
      <c r="Q83" s="4" t="e">
        <f t="shared" si="12"/>
        <v>#REF!</v>
      </c>
      <c r="R83" s="4" t="e">
        <f t="shared" si="12"/>
        <v>#REF!</v>
      </c>
      <c r="S83" s="4" t="e">
        <f t="shared" si="12"/>
        <v>#REF!</v>
      </c>
      <c r="T83" s="4" t="e">
        <f t="shared" si="12"/>
        <v>#REF!</v>
      </c>
      <c r="U83" s="1"/>
      <c r="V83" s="3"/>
      <c r="W83" s="3"/>
      <c r="X83" s="3"/>
      <c r="Y83" s="3"/>
      <c r="Z83" s="3"/>
    </row>
    <row r="84" spans="1:26" ht="21" customHeight="1" x14ac:dyDescent="0.2">
      <c r="A84" s="11" t="s">
        <v>49</v>
      </c>
      <c r="B84" s="11"/>
      <c r="C84" s="4">
        <f t="shared" ref="C84:T84" si="13">C83+C77</f>
        <v>44.954999999999998</v>
      </c>
      <c r="D84" s="4">
        <f t="shared" si="13"/>
        <v>45.569999999999993</v>
      </c>
      <c r="E84" s="4">
        <f t="shared" si="13"/>
        <v>190.51999999999998</v>
      </c>
      <c r="F84" s="4">
        <f t="shared" si="13"/>
        <v>1349.2350000000001</v>
      </c>
      <c r="G84" s="4" t="e">
        <f t="shared" si="13"/>
        <v>#REF!</v>
      </c>
      <c r="H84" s="4" t="e">
        <f t="shared" si="13"/>
        <v>#REF!</v>
      </c>
      <c r="I84" s="4" t="e">
        <f t="shared" si="13"/>
        <v>#REF!</v>
      </c>
      <c r="J84" s="4" t="e">
        <f t="shared" si="13"/>
        <v>#REF!</v>
      </c>
      <c r="K84" s="4" t="e">
        <f t="shared" si="13"/>
        <v>#REF!</v>
      </c>
      <c r="L84" s="4" t="e">
        <f t="shared" si="13"/>
        <v>#REF!</v>
      </c>
      <c r="M84" s="4" t="e">
        <f t="shared" si="13"/>
        <v>#REF!</v>
      </c>
      <c r="N84" s="4" t="e">
        <f t="shared" si="13"/>
        <v>#REF!</v>
      </c>
      <c r="O84" s="4" t="e">
        <f t="shared" si="13"/>
        <v>#REF!</v>
      </c>
      <c r="P84" s="4" t="e">
        <f t="shared" si="13"/>
        <v>#REF!</v>
      </c>
      <c r="Q84" s="4" t="e">
        <f t="shared" si="13"/>
        <v>#REF!</v>
      </c>
      <c r="R84" s="4" t="e">
        <f t="shared" si="13"/>
        <v>#REF!</v>
      </c>
      <c r="S84" s="4" t="e">
        <f t="shared" si="13"/>
        <v>#REF!</v>
      </c>
      <c r="T84" s="4" t="e">
        <f t="shared" si="13"/>
        <v>#REF!</v>
      </c>
      <c r="U84" s="1"/>
      <c r="V84" s="3"/>
      <c r="W84" s="3"/>
      <c r="X84" s="3"/>
      <c r="Y84" s="3"/>
      <c r="Z84" s="3"/>
    </row>
    <row r="85" spans="1:26" ht="13.5" customHeight="1" x14ac:dyDescent="0.2">
      <c r="A85" s="13" t="s">
        <v>92</v>
      </c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3"/>
      <c r="V85" s="3"/>
      <c r="W85" s="3"/>
      <c r="X85" s="3"/>
      <c r="Y85" s="3"/>
      <c r="Z85" s="3"/>
    </row>
    <row r="86" spans="1:26" ht="27.75" customHeight="1" x14ac:dyDescent="0.2">
      <c r="A86" s="57" t="s">
        <v>93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9"/>
      <c r="V86" s="3"/>
      <c r="W86" s="3"/>
      <c r="X86" s="3"/>
      <c r="Y86" s="3"/>
      <c r="Z86" s="3"/>
    </row>
    <row r="87" spans="1:26" ht="12.75" customHeight="1" x14ac:dyDescent="0.2">
      <c r="A87" s="60" t="s">
        <v>4</v>
      </c>
      <c r="B87" s="60" t="s">
        <v>5</v>
      </c>
      <c r="C87" s="47" t="s">
        <v>6</v>
      </c>
      <c r="D87" s="48"/>
      <c r="E87" s="49"/>
      <c r="F87" s="50" t="s">
        <v>7</v>
      </c>
      <c r="G87" s="47" t="s">
        <v>8</v>
      </c>
      <c r="H87" s="48"/>
      <c r="I87" s="48"/>
      <c r="J87" s="48"/>
      <c r="K87" s="48"/>
      <c r="L87" s="49"/>
      <c r="M87" s="47" t="s">
        <v>9</v>
      </c>
      <c r="N87" s="48"/>
      <c r="O87" s="48"/>
      <c r="P87" s="48"/>
      <c r="Q87" s="48"/>
      <c r="R87" s="48"/>
      <c r="S87" s="48"/>
      <c r="T87" s="49"/>
      <c r="U87" s="60" t="s">
        <v>10</v>
      </c>
      <c r="V87" s="3"/>
      <c r="W87" s="3"/>
      <c r="X87" s="3"/>
      <c r="Y87" s="3"/>
      <c r="Z87" s="3"/>
    </row>
    <row r="88" spans="1:26" ht="26.25" customHeight="1" x14ac:dyDescent="0.2">
      <c r="A88" s="51"/>
      <c r="B88" s="51"/>
      <c r="C88" s="4" t="s">
        <v>11</v>
      </c>
      <c r="D88" s="4" t="s">
        <v>12</v>
      </c>
      <c r="E88" s="4" t="s">
        <v>13</v>
      </c>
      <c r="F88" s="51"/>
      <c r="G88" s="4" t="s">
        <v>14</v>
      </c>
      <c r="H88" s="4" t="s">
        <v>15</v>
      </c>
      <c r="I88" s="4" t="s">
        <v>16</v>
      </c>
      <c r="J88" s="4" t="s">
        <v>17</v>
      </c>
      <c r="K88" s="4" t="s">
        <v>18</v>
      </c>
      <c r="L88" s="4" t="s">
        <v>19</v>
      </c>
      <c r="M88" s="4" t="s">
        <v>20</v>
      </c>
      <c r="N88" s="4" t="s">
        <v>21</v>
      </c>
      <c r="O88" s="4" t="s">
        <v>22</v>
      </c>
      <c r="P88" s="4" t="s">
        <v>23</v>
      </c>
      <c r="Q88" s="4" t="s">
        <v>24</v>
      </c>
      <c r="R88" s="4" t="s">
        <v>25</v>
      </c>
      <c r="S88" s="4" t="s">
        <v>26</v>
      </c>
      <c r="T88" s="4" t="s">
        <v>27</v>
      </c>
      <c r="U88" s="51"/>
      <c r="V88" s="3"/>
      <c r="W88" s="3"/>
      <c r="X88" s="3"/>
      <c r="Y88" s="3"/>
      <c r="Z88" s="3"/>
    </row>
    <row r="89" spans="1:26" ht="14.25" customHeight="1" x14ac:dyDescent="0.2">
      <c r="A89" s="5" t="s">
        <v>39</v>
      </c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"/>
      <c r="V89" s="3"/>
      <c r="W89" s="3"/>
      <c r="X89" s="3"/>
      <c r="Y89" s="3"/>
      <c r="Z89" s="3"/>
    </row>
    <row r="90" spans="1:26" ht="12" customHeight="1" x14ac:dyDescent="0.2">
      <c r="A90" s="15" t="s">
        <v>35</v>
      </c>
      <c r="B90" s="8">
        <v>100</v>
      </c>
      <c r="C90" s="9">
        <v>0.9</v>
      </c>
      <c r="D90" s="9">
        <v>0.2</v>
      </c>
      <c r="E90" s="9">
        <v>8</v>
      </c>
      <c r="F90" s="9">
        <v>47</v>
      </c>
      <c r="G90" s="8" t="s">
        <v>36</v>
      </c>
      <c r="H90" s="8" t="s">
        <v>100</v>
      </c>
      <c r="I90" s="9">
        <v>0.01</v>
      </c>
      <c r="J90" s="9">
        <v>0.69</v>
      </c>
      <c r="K90" s="9">
        <v>0</v>
      </c>
      <c r="L90" s="9">
        <v>0.02</v>
      </c>
      <c r="M90" s="9">
        <v>17.600000000000001</v>
      </c>
      <c r="N90" s="9">
        <v>8.8000000000000007</v>
      </c>
      <c r="O90" s="9">
        <v>12.1</v>
      </c>
      <c r="P90" s="9">
        <v>2.42</v>
      </c>
      <c r="Q90" s="9">
        <v>305.8</v>
      </c>
      <c r="R90" s="9">
        <v>2.2000000000000002</v>
      </c>
      <c r="S90" s="9">
        <v>0.01</v>
      </c>
      <c r="T90" s="9">
        <v>0</v>
      </c>
      <c r="U90" s="8" t="s">
        <v>36</v>
      </c>
      <c r="V90" s="3"/>
      <c r="W90" s="3"/>
      <c r="X90" s="3"/>
      <c r="Y90" s="3"/>
      <c r="Z90" s="3"/>
    </row>
    <row r="91" spans="1:26" ht="12" customHeight="1" x14ac:dyDescent="0.2">
      <c r="A91" s="7" t="s">
        <v>101</v>
      </c>
      <c r="B91" s="8">
        <v>250</v>
      </c>
      <c r="C91" s="9">
        <v>3.48</v>
      </c>
      <c r="D91" s="9">
        <v>4.93</v>
      </c>
      <c r="E91" s="9">
        <v>23.05</v>
      </c>
      <c r="F91" s="9">
        <v>132.94</v>
      </c>
      <c r="G91" s="9">
        <v>0.12</v>
      </c>
      <c r="H91" s="9">
        <v>4.5999999999999996</v>
      </c>
      <c r="I91" s="9">
        <v>0.21</v>
      </c>
      <c r="J91" s="9">
        <v>1.76</v>
      </c>
      <c r="K91" s="9">
        <v>0.04</v>
      </c>
      <c r="L91" s="9">
        <v>0.05</v>
      </c>
      <c r="M91" s="9">
        <v>33.74</v>
      </c>
      <c r="N91" s="9">
        <v>32.619999999999997</v>
      </c>
      <c r="O91" s="9">
        <v>79.989999999999995</v>
      </c>
      <c r="P91" s="9">
        <v>1.23</v>
      </c>
      <c r="Q91" s="9">
        <v>365.01</v>
      </c>
      <c r="R91" s="9">
        <v>4.2</v>
      </c>
      <c r="S91" s="9">
        <v>0.03</v>
      </c>
      <c r="T91" s="9">
        <v>0</v>
      </c>
      <c r="U91" s="8" t="s">
        <v>102</v>
      </c>
      <c r="V91" s="3"/>
      <c r="W91" s="3"/>
      <c r="X91" s="3"/>
      <c r="Y91" s="3"/>
      <c r="Z91" s="3"/>
    </row>
    <row r="92" spans="1:26" ht="12" customHeight="1" x14ac:dyDescent="0.2">
      <c r="A92" s="7" t="s">
        <v>103</v>
      </c>
      <c r="B92" s="8">
        <v>280</v>
      </c>
      <c r="C92" s="9">
        <v>13.37</v>
      </c>
      <c r="D92" s="9">
        <f>19.47+0.68</f>
        <v>20.149999999999999</v>
      </c>
      <c r="E92" s="9">
        <v>32.380000000000003</v>
      </c>
      <c r="F92" s="9">
        <v>403.37</v>
      </c>
      <c r="G92" s="9">
        <v>0.1</v>
      </c>
      <c r="H92" s="9">
        <v>0.39</v>
      </c>
      <c r="I92" s="9">
        <v>0.12</v>
      </c>
      <c r="J92" s="9">
        <v>0.35</v>
      </c>
      <c r="K92" s="9">
        <v>0.27</v>
      </c>
      <c r="L92" s="9">
        <v>0.4</v>
      </c>
      <c r="M92" s="9">
        <v>293.63</v>
      </c>
      <c r="N92" s="9">
        <v>48.99</v>
      </c>
      <c r="O92" s="9">
        <v>355.37</v>
      </c>
      <c r="P92" s="9">
        <v>1.74</v>
      </c>
      <c r="Q92" s="9">
        <v>452.8</v>
      </c>
      <c r="R92" s="9">
        <v>4.28</v>
      </c>
      <c r="S92" s="9">
        <v>0.05</v>
      </c>
      <c r="T92" s="9">
        <v>0.04</v>
      </c>
      <c r="U92" s="8" t="s">
        <v>104</v>
      </c>
      <c r="V92" s="3"/>
      <c r="W92" s="3"/>
      <c r="X92" s="3"/>
      <c r="Y92" s="3"/>
      <c r="Z92" s="3"/>
    </row>
    <row r="93" spans="1:26" ht="12" customHeight="1" x14ac:dyDescent="0.2">
      <c r="A93" s="7" t="s">
        <v>33</v>
      </c>
      <c r="B93" s="8">
        <v>200</v>
      </c>
      <c r="C93" s="9">
        <f>4.57*200/180</f>
        <v>5.0777777777777775</v>
      </c>
      <c r="D93" s="9">
        <f>3.64*200/180</f>
        <v>4.0444444444444443</v>
      </c>
      <c r="E93" s="9">
        <f>16.55*200/180</f>
        <v>18.388888888888889</v>
      </c>
      <c r="F93" s="9">
        <f>118.22*200/180</f>
        <v>131.35555555555555</v>
      </c>
      <c r="G93" s="9">
        <v>0.05</v>
      </c>
      <c r="H93" s="9">
        <v>0.78</v>
      </c>
      <c r="I93" s="9">
        <v>0.02</v>
      </c>
      <c r="J93" s="9">
        <v>0</v>
      </c>
      <c r="K93" s="9">
        <v>0</v>
      </c>
      <c r="L93" s="9">
        <v>0.16</v>
      </c>
      <c r="M93" s="9">
        <v>157.29</v>
      </c>
      <c r="N93" s="9">
        <v>21.8</v>
      </c>
      <c r="O93" s="9">
        <v>119.12</v>
      </c>
      <c r="P93" s="9">
        <v>0.34</v>
      </c>
      <c r="Q93" s="9">
        <v>235.19</v>
      </c>
      <c r="R93" s="9">
        <v>13.5</v>
      </c>
      <c r="S93" s="9">
        <v>0</v>
      </c>
      <c r="T93" s="9">
        <v>0</v>
      </c>
      <c r="U93" s="8" t="s">
        <v>34</v>
      </c>
      <c r="V93" s="3"/>
      <c r="W93" s="3"/>
      <c r="X93" s="3"/>
      <c r="Y93" s="3"/>
      <c r="Z93" s="3"/>
    </row>
    <row r="94" spans="1:26" ht="12" customHeight="1" x14ac:dyDescent="0.2">
      <c r="A94" s="7" t="s">
        <v>47</v>
      </c>
      <c r="B94" s="8">
        <v>50</v>
      </c>
      <c r="C94" s="9">
        <v>3.82</v>
      </c>
      <c r="D94" s="9">
        <v>0.31</v>
      </c>
      <c r="E94" s="9">
        <v>25.09</v>
      </c>
      <c r="F94" s="9">
        <v>118.41</v>
      </c>
      <c r="G94" s="9">
        <v>0.08</v>
      </c>
      <c r="H94" s="9">
        <v>0</v>
      </c>
      <c r="I94" s="9">
        <v>0</v>
      </c>
      <c r="J94" s="9">
        <v>0.98</v>
      </c>
      <c r="K94" s="9">
        <v>0</v>
      </c>
      <c r="L94" s="9">
        <v>0.03</v>
      </c>
      <c r="M94" s="9">
        <v>11.5</v>
      </c>
      <c r="N94" s="9">
        <v>16.5</v>
      </c>
      <c r="O94" s="9">
        <v>42</v>
      </c>
      <c r="P94" s="9">
        <v>1</v>
      </c>
      <c r="Q94" s="9">
        <v>64.5</v>
      </c>
      <c r="R94" s="9">
        <v>0</v>
      </c>
      <c r="S94" s="9">
        <v>0.01</v>
      </c>
      <c r="T94" s="9">
        <v>0</v>
      </c>
      <c r="U94" s="8">
        <v>1</v>
      </c>
      <c r="V94" s="3"/>
      <c r="W94" s="3"/>
      <c r="X94" s="3"/>
      <c r="Y94" s="3"/>
      <c r="Z94" s="3"/>
    </row>
    <row r="95" spans="1:26" ht="12" customHeight="1" x14ac:dyDescent="0.2">
      <c r="A95" s="7" t="s">
        <v>37</v>
      </c>
      <c r="B95" s="8">
        <v>40</v>
      </c>
      <c r="C95" s="9">
        <v>2.65</v>
      </c>
      <c r="D95" s="9">
        <v>0.35</v>
      </c>
      <c r="E95" s="9">
        <v>16.96</v>
      </c>
      <c r="F95" s="9">
        <v>81.58</v>
      </c>
      <c r="G95" s="9">
        <v>7.0000000000000007E-2</v>
      </c>
      <c r="H95" s="9">
        <v>0</v>
      </c>
      <c r="I95" s="9">
        <v>0</v>
      </c>
      <c r="J95" s="9">
        <v>0.88</v>
      </c>
      <c r="K95" s="9">
        <v>0</v>
      </c>
      <c r="L95" s="9">
        <v>0.03</v>
      </c>
      <c r="M95" s="9">
        <v>7.2</v>
      </c>
      <c r="N95" s="9">
        <v>7.6</v>
      </c>
      <c r="O95" s="9">
        <v>34.799999999999997</v>
      </c>
      <c r="P95" s="9">
        <v>1.6</v>
      </c>
      <c r="Q95" s="9">
        <v>54.4</v>
      </c>
      <c r="R95" s="9">
        <v>2.2400000000000002</v>
      </c>
      <c r="S95" s="9">
        <v>0</v>
      </c>
      <c r="T95" s="9">
        <v>0</v>
      </c>
      <c r="U95" s="8">
        <v>2</v>
      </c>
      <c r="V95" s="3"/>
      <c r="W95" s="3"/>
      <c r="X95" s="3"/>
      <c r="Y95" s="3"/>
      <c r="Z95" s="3"/>
    </row>
    <row r="96" spans="1:26" ht="21" customHeight="1" x14ac:dyDescent="0.2">
      <c r="A96" s="11" t="s">
        <v>38</v>
      </c>
      <c r="B96" s="12">
        <f t="shared" ref="B96:T96" si="14">SUM(B90:B95)</f>
        <v>920</v>
      </c>
      <c r="C96" s="4">
        <f t="shared" si="14"/>
        <v>29.297777777777775</v>
      </c>
      <c r="D96" s="4">
        <f t="shared" si="14"/>
        <v>29.984444444444442</v>
      </c>
      <c r="E96" s="4">
        <f t="shared" si="14"/>
        <v>123.8688888888889</v>
      </c>
      <c r="F96" s="4">
        <f t="shared" si="14"/>
        <v>914.65555555555557</v>
      </c>
      <c r="G96" s="4">
        <f t="shared" si="14"/>
        <v>0.42000000000000004</v>
      </c>
      <c r="H96" s="4">
        <f t="shared" si="14"/>
        <v>5.77</v>
      </c>
      <c r="I96" s="4">
        <f t="shared" si="14"/>
        <v>0.36</v>
      </c>
      <c r="J96" s="4">
        <f t="shared" si="14"/>
        <v>4.66</v>
      </c>
      <c r="K96" s="4">
        <f t="shared" si="14"/>
        <v>0.31</v>
      </c>
      <c r="L96" s="4">
        <f t="shared" si="14"/>
        <v>0.69000000000000006</v>
      </c>
      <c r="M96" s="4">
        <f t="shared" si="14"/>
        <v>520.96</v>
      </c>
      <c r="N96" s="4">
        <f t="shared" si="14"/>
        <v>136.30999999999997</v>
      </c>
      <c r="O96" s="4">
        <f t="shared" si="14"/>
        <v>643.37999999999988</v>
      </c>
      <c r="P96" s="4">
        <f t="shared" si="14"/>
        <v>8.33</v>
      </c>
      <c r="Q96" s="4">
        <f t="shared" si="14"/>
        <v>1477.7</v>
      </c>
      <c r="R96" s="4">
        <f t="shared" si="14"/>
        <v>26.42</v>
      </c>
      <c r="S96" s="4">
        <f t="shared" si="14"/>
        <v>9.9999999999999992E-2</v>
      </c>
      <c r="T96" s="4">
        <f t="shared" si="14"/>
        <v>0.04</v>
      </c>
      <c r="U96" s="1"/>
      <c r="V96" s="3"/>
      <c r="W96" s="3"/>
      <c r="X96" s="3"/>
      <c r="Y96" s="3"/>
      <c r="Z96" s="3"/>
    </row>
    <row r="97" spans="1:26" ht="14.25" customHeight="1" x14ac:dyDescent="0.2">
      <c r="A97" s="5" t="s">
        <v>191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"/>
      <c r="V97" s="3"/>
      <c r="W97" s="3"/>
      <c r="X97" s="3"/>
      <c r="Y97" s="3"/>
      <c r="Z97" s="3"/>
    </row>
    <row r="98" spans="1:26" ht="12" customHeight="1" x14ac:dyDescent="0.2">
      <c r="A98" s="7" t="s">
        <v>201</v>
      </c>
      <c r="B98" s="8">
        <v>200</v>
      </c>
      <c r="C98" s="9">
        <v>11.25</v>
      </c>
      <c r="D98" s="9">
        <v>12.95</v>
      </c>
      <c r="E98" s="9">
        <v>25.22</v>
      </c>
      <c r="F98" s="9">
        <v>270.20999999999998</v>
      </c>
      <c r="G98" s="9">
        <v>0.17</v>
      </c>
      <c r="H98" s="9">
        <v>0.37</v>
      </c>
      <c r="I98" s="9">
        <v>0.03</v>
      </c>
      <c r="J98" s="9">
        <v>1.55</v>
      </c>
      <c r="K98" s="9">
        <v>7.0000000000000007E-2</v>
      </c>
      <c r="L98" s="9">
        <v>0.12</v>
      </c>
      <c r="M98" s="9">
        <v>99.18</v>
      </c>
      <c r="N98" s="9">
        <v>60.85</v>
      </c>
      <c r="O98" s="9">
        <v>185.66</v>
      </c>
      <c r="P98" s="9">
        <v>1.71</v>
      </c>
      <c r="Q98" s="9">
        <v>254.02</v>
      </c>
      <c r="R98" s="9">
        <v>9.14</v>
      </c>
      <c r="S98" s="9">
        <v>0.02</v>
      </c>
      <c r="T98" s="9">
        <v>0</v>
      </c>
      <c r="U98" s="8" t="s">
        <v>202</v>
      </c>
      <c r="V98" s="3"/>
      <c r="W98" s="3"/>
      <c r="X98" s="3"/>
      <c r="Y98" s="3"/>
      <c r="Z98" s="3"/>
    </row>
    <row r="99" spans="1:26" ht="12" customHeight="1" x14ac:dyDescent="0.2">
      <c r="A99" s="7" t="s">
        <v>203</v>
      </c>
      <c r="B99" s="8">
        <v>200</v>
      </c>
      <c r="C99" s="9">
        <v>0.97</v>
      </c>
      <c r="D99" s="9">
        <v>0.19</v>
      </c>
      <c r="E99" s="9">
        <v>19.59</v>
      </c>
      <c r="F99" s="9">
        <v>83.42</v>
      </c>
      <c r="G99" s="9">
        <v>0.02</v>
      </c>
      <c r="H99" s="9">
        <v>1.6</v>
      </c>
      <c r="I99" s="9">
        <v>0</v>
      </c>
      <c r="J99" s="9">
        <v>0</v>
      </c>
      <c r="K99" s="9">
        <v>0</v>
      </c>
      <c r="L99" s="9">
        <v>0.02</v>
      </c>
      <c r="M99" s="9">
        <v>12.6</v>
      </c>
      <c r="N99" s="9">
        <v>7.2</v>
      </c>
      <c r="O99" s="9">
        <v>12.6</v>
      </c>
      <c r="P99" s="9">
        <v>2.52</v>
      </c>
      <c r="Q99" s="9">
        <v>240</v>
      </c>
      <c r="R99" s="9">
        <v>2</v>
      </c>
      <c r="S99" s="9">
        <v>0</v>
      </c>
      <c r="T99" s="9">
        <v>0</v>
      </c>
      <c r="U99" s="8" t="s">
        <v>46</v>
      </c>
      <c r="V99" s="3"/>
      <c r="W99" s="3"/>
      <c r="X99" s="3"/>
      <c r="Y99" s="3"/>
      <c r="Z99" s="3"/>
    </row>
    <row r="100" spans="1:26" ht="12" customHeight="1" x14ac:dyDescent="0.2">
      <c r="A100" s="7" t="s">
        <v>47</v>
      </c>
      <c r="B100" s="8">
        <v>10</v>
      </c>
      <c r="C100" s="9">
        <f>1.53/2</f>
        <v>0.76500000000000001</v>
      </c>
      <c r="D100" s="9">
        <f>0.12/2</f>
        <v>0.06</v>
      </c>
      <c r="E100" s="9">
        <f>10.04/2</f>
        <v>5.0199999999999996</v>
      </c>
      <c r="F100" s="9">
        <f>47.36/2</f>
        <v>23.68</v>
      </c>
      <c r="G100" s="9">
        <v>0.03</v>
      </c>
      <c r="H100" s="9">
        <v>0</v>
      </c>
      <c r="I100" s="9">
        <v>0</v>
      </c>
      <c r="J100" s="9">
        <v>0.39</v>
      </c>
      <c r="K100" s="9">
        <v>0</v>
      </c>
      <c r="L100" s="9">
        <v>0.01</v>
      </c>
      <c r="M100" s="9">
        <v>4.5999999999999996</v>
      </c>
      <c r="N100" s="9">
        <v>6.6</v>
      </c>
      <c r="O100" s="9">
        <v>16.8</v>
      </c>
      <c r="P100" s="9">
        <v>0.4</v>
      </c>
      <c r="Q100" s="9">
        <v>25.8</v>
      </c>
      <c r="R100" s="9">
        <v>0</v>
      </c>
      <c r="S100" s="9">
        <v>0</v>
      </c>
      <c r="T100" s="9">
        <v>0</v>
      </c>
      <c r="U100" s="8">
        <v>1</v>
      </c>
      <c r="V100" s="3"/>
      <c r="W100" s="3"/>
      <c r="X100" s="3"/>
      <c r="Y100" s="3"/>
      <c r="Z100" s="3"/>
    </row>
    <row r="101" spans="1:26" ht="12" customHeight="1" x14ac:dyDescent="0.2">
      <c r="A101" s="7" t="s">
        <v>37</v>
      </c>
      <c r="B101" s="8">
        <v>10</v>
      </c>
      <c r="C101" s="9">
        <f>1.32/2</f>
        <v>0.66</v>
      </c>
      <c r="D101" s="9">
        <f>0.18/2</f>
        <v>0.09</v>
      </c>
      <c r="E101" s="9">
        <f>8.48/2</f>
        <v>4.24</v>
      </c>
      <c r="F101" s="9">
        <f>40.79/2</f>
        <v>20.395</v>
      </c>
      <c r="G101" s="9">
        <v>0.06</v>
      </c>
      <c r="H101" s="9">
        <v>0</v>
      </c>
      <c r="I101" s="9">
        <v>0</v>
      </c>
      <c r="J101" s="9">
        <v>0.78</v>
      </c>
      <c r="K101" s="9">
        <v>0</v>
      </c>
      <c r="L101" s="9">
        <v>0.02</v>
      </c>
      <c r="M101" s="9">
        <v>9.1999999999999993</v>
      </c>
      <c r="N101" s="9">
        <v>13.2</v>
      </c>
      <c r="O101" s="9">
        <v>33.6</v>
      </c>
      <c r="P101" s="9">
        <v>0.8</v>
      </c>
      <c r="Q101" s="9">
        <v>51.6</v>
      </c>
      <c r="R101" s="9">
        <v>0</v>
      </c>
      <c r="S101" s="9">
        <v>0.01</v>
      </c>
      <c r="T101" s="9">
        <v>0</v>
      </c>
      <c r="U101" s="8">
        <v>1</v>
      </c>
      <c r="V101" s="3"/>
      <c r="W101" s="3"/>
      <c r="X101" s="3"/>
      <c r="Y101" s="3"/>
      <c r="Z101" s="3"/>
    </row>
    <row r="102" spans="1:26" ht="12" customHeight="1" x14ac:dyDescent="0.2">
      <c r="A102" s="11" t="s">
        <v>38</v>
      </c>
      <c r="B102" s="12">
        <f t="shared" ref="B102:T102" si="15">B98+B99+B101</f>
        <v>410</v>
      </c>
      <c r="C102" s="4">
        <f t="shared" si="15"/>
        <v>12.88</v>
      </c>
      <c r="D102" s="4">
        <f t="shared" si="15"/>
        <v>13.229999999999999</v>
      </c>
      <c r="E102" s="4">
        <f t="shared" si="15"/>
        <v>49.050000000000004</v>
      </c>
      <c r="F102" s="4">
        <f t="shared" si="15"/>
        <v>374.02499999999998</v>
      </c>
      <c r="G102" s="4">
        <f t="shared" si="15"/>
        <v>0.25</v>
      </c>
      <c r="H102" s="4">
        <f t="shared" si="15"/>
        <v>1.9700000000000002</v>
      </c>
      <c r="I102" s="4">
        <f t="shared" si="15"/>
        <v>0.03</v>
      </c>
      <c r="J102" s="4">
        <f t="shared" si="15"/>
        <v>2.33</v>
      </c>
      <c r="K102" s="4">
        <f t="shared" si="15"/>
        <v>7.0000000000000007E-2</v>
      </c>
      <c r="L102" s="4">
        <f t="shared" si="15"/>
        <v>0.15999999999999998</v>
      </c>
      <c r="M102" s="4">
        <f t="shared" si="15"/>
        <v>120.98</v>
      </c>
      <c r="N102" s="4">
        <f t="shared" si="15"/>
        <v>81.25</v>
      </c>
      <c r="O102" s="4">
        <f t="shared" si="15"/>
        <v>231.85999999999999</v>
      </c>
      <c r="P102" s="4">
        <f t="shared" si="15"/>
        <v>5.03</v>
      </c>
      <c r="Q102" s="4">
        <f t="shared" si="15"/>
        <v>545.62</v>
      </c>
      <c r="R102" s="4">
        <f t="shared" si="15"/>
        <v>11.14</v>
      </c>
      <c r="S102" s="4">
        <f t="shared" si="15"/>
        <v>0.03</v>
      </c>
      <c r="T102" s="4">
        <f t="shared" si="15"/>
        <v>0</v>
      </c>
      <c r="U102" s="1"/>
      <c r="V102" s="3"/>
      <c r="W102" s="3"/>
      <c r="X102" s="3"/>
      <c r="Y102" s="3"/>
      <c r="Z102" s="3"/>
    </row>
    <row r="103" spans="1:26" ht="21" customHeight="1" x14ac:dyDescent="0.2">
      <c r="A103" s="11" t="s">
        <v>49</v>
      </c>
      <c r="B103" s="11"/>
      <c r="C103" s="4">
        <f t="shared" ref="C103:T103" si="16">C102+C96</f>
        <v>42.177777777777777</v>
      </c>
      <c r="D103" s="4">
        <f t="shared" si="16"/>
        <v>43.214444444444439</v>
      </c>
      <c r="E103" s="4">
        <f t="shared" si="16"/>
        <v>172.91888888888892</v>
      </c>
      <c r="F103" s="4">
        <f t="shared" si="16"/>
        <v>1288.6805555555557</v>
      </c>
      <c r="G103" s="4">
        <f t="shared" si="16"/>
        <v>0.67</v>
      </c>
      <c r="H103" s="4">
        <f t="shared" si="16"/>
        <v>7.74</v>
      </c>
      <c r="I103" s="4">
        <f t="shared" si="16"/>
        <v>0.39</v>
      </c>
      <c r="J103" s="4">
        <f t="shared" si="16"/>
        <v>6.99</v>
      </c>
      <c r="K103" s="4">
        <f t="shared" si="16"/>
        <v>0.38</v>
      </c>
      <c r="L103" s="4">
        <f t="shared" si="16"/>
        <v>0.85000000000000009</v>
      </c>
      <c r="M103" s="4">
        <f t="shared" si="16"/>
        <v>641.94000000000005</v>
      </c>
      <c r="N103" s="4">
        <f t="shared" si="16"/>
        <v>217.55999999999997</v>
      </c>
      <c r="O103" s="4">
        <f t="shared" si="16"/>
        <v>875.2399999999999</v>
      </c>
      <c r="P103" s="4">
        <f t="shared" si="16"/>
        <v>13.36</v>
      </c>
      <c r="Q103" s="4">
        <f t="shared" si="16"/>
        <v>2023.3200000000002</v>
      </c>
      <c r="R103" s="4">
        <f t="shared" si="16"/>
        <v>37.56</v>
      </c>
      <c r="S103" s="4">
        <f t="shared" si="16"/>
        <v>0.13</v>
      </c>
      <c r="T103" s="4">
        <f t="shared" si="16"/>
        <v>0.04</v>
      </c>
      <c r="U103" s="1"/>
      <c r="V103" s="3"/>
      <c r="W103" s="3"/>
      <c r="X103" s="3"/>
      <c r="Y103" s="3"/>
      <c r="Z103" s="3"/>
    </row>
    <row r="104" spans="1:26" ht="13.5" customHeight="1" x14ac:dyDescent="0.2">
      <c r="A104" s="13" t="s">
        <v>105</v>
      </c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3"/>
      <c r="V104" s="3"/>
      <c r="W104" s="3"/>
      <c r="X104" s="3"/>
      <c r="Y104" s="3"/>
      <c r="Z104" s="3"/>
    </row>
    <row r="105" spans="1:26" ht="27.75" customHeight="1" x14ac:dyDescent="0.2">
      <c r="A105" s="57" t="s">
        <v>106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9"/>
      <c r="V105" s="3"/>
      <c r="W105" s="3"/>
      <c r="X105" s="3"/>
      <c r="Y105" s="3"/>
      <c r="Z105" s="3"/>
    </row>
    <row r="106" spans="1:26" ht="12.75" customHeight="1" x14ac:dyDescent="0.2">
      <c r="A106" s="60" t="s">
        <v>4</v>
      </c>
      <c r="B106" s="60" t="s">
        <v>5</v>
      </c>
      <c r="C106" s="47" t="s">
        <v>6</v>
      </c>
      <c r="D106" s="48"/>
      <c r="E106" s="49"/>
      <c r="F106" s="50" t="s">
        <v>7</v>
      </c>
      <c r="G106" s="47" t="s">
        <v>8</v>
      </c>
      <c r="H106" s="48"/>
      <c r="I106" s="48"/>
      <c r="J106" s="48"/>
      <c r="K106" s="48"/>
      <c r="L106" s="49"/>
      <c r="M106" s="47" t="s">
        <v>9</v>
      </c>
      <c r="N106" s="48"/>
      <c r="O106" s="48"/>
      <c r="P106" s="48"/>
      <c r="Q106" s="48"/>
      <c r="R106" s="48"/>
      <c r="S106" s="48"/>
      <c r="T106" s="49"/>
      <c r="U106" s="60" t="s">
        <v>10</v>
      </c>
      <c r="V106" s="3"/>
      <c r="W106" s="3"/>
      <c r="X106" s="3"/>
      <c r="Y106" s="3"/>
      <c r="Z106" s="3"/>
    </row>
    <row r="107" spans="1:26" ht="26.25" customHeight="1" x14ac:dyDescent="0.2">
      <c r="A107" s="51"/>
      <c r="B107" s="51"/>
      <c r="C107" s="4" t="s">
        <v>11</v>
      </c>
      <c r="D107" s="4" t="s">
        <v>12</v>
      </c>
      <c r="E107" s="4" t="s">
        <v>13</v>
      </c>
      <c r="F107" s="51"/>
      <c r="G107" s="4" t="s">
        <v>14</v>
      </c>
      <c r="H107" s="4" t="s">
        <v>15</v>
      </c>
      <c r="I107" s="4" t="s">
        <v>16</v>
      </c>
      <c r="J107" s="4" t="s">
        <v>17</v>
      </c>
      <c r="K107" s="4" t="s">
        <v>18</v>
      </c>
      <c r="L107" s="4" t="s">
        <v>19</v>
      </c>
      <c r="M107" s="4" t="s">
        <v>20</v>
      </c>
      <c r="N107" s="4" t="s">
        <v>21</v>
      </c>
      <c r="O107" s="4" t="s">
        <v>22</v>
      </c>
      <c r="P107" s="4" t="s">
        <v>23</v>
      </c>
      <c r="Q107" s="4" t="s">
        <v>24</v>
      </c>
      <c r="R107" s="4" t="s">
        <v>25</v>
      </c>
      <c r="S107" s="4" t="s">
        <v>26</v>
      </c>
      <c r="T107" s="4" t="s">
        <v>27</v>
      </c>
      <c r="U107" s="51"/>
      <c r="V107" s="3"/>
      <c r="W107" s="3"/>
      <c r="X107" s="3"/>
      <c r="Y107" s="3"/>
      <c r="Z107" s="3"/>
    </row>
    <row r="108" spans="1:26" ht="14.25" customHeight="1" x14ac:dyDescent="0.2">
      <c r="A108" s="5" t="s">
        <v>39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"/>
      <c r="V108" s="3"/>
      <c r="W108" s="3"/>
      <c r="X108" s="3"/>
      <c r="Y108" s="3"/>
      <c r="Z108" s="3"/>
    </row>
    <row r="109" spans="1:26" ht="12" customHeight="1" x14ac:dyDescent="0.2">
      <c r="A109" s="7" t="s">
        <v>35</v>
      </c>
      <c r="B109" s="8">
        <v>100</v>
      </c>
      <c r="C109" s="9">
        <v>0.4</v>
      </c>
      <c r="D109" s="9">
        <v>0.4</v>
      </c>
      <c r="E109" s="9">
        <v>9.8000000000000007</v>
      </c>
      <c r="F109" s="9">
        <v>47</v>
      </c>
      <c r="G109" s="10">
        <v>0.03</v>
      </c>
      <c r="H109" s="10">
        <v>10</v>
      </c>
      <c r="I109" s="10">
        <v>0.01</v>
      </c>
      <c r="J109" s="10">
        <v>0.63</v>
      </c>
      <c r="K109" s="10">
        <v>0</v>
      </c>
      <c r="L109" s="10">
        <v>0.02</v>
      </c>
      <c r="M109" s="10">
        <v>16</v>
      </c>
      <c r="N109" s="10">
        <v>8</v>
      </c>
      <c r="O109" s="10">
        <v>11</v>
      </c>
      <c r="P109" s="10">
        <v>2.2000000000000002</v>
      </c>
      <c r="Q109" s="10">
        <v>278</v>
      </c>
      <c r="R109" s="10">
        <v>2</v>
      </c>
      <c r="S109" s="10">
        <v>0.01</v>
      </c>
      <c r="T109" s="10">
        <v>0</v>
      </c>
      <c r="U109" s="8" t="s">
        <v>36</v>
      </c>
      <c r="V109" s="3"/>
      <c r="W109" s="3"/>
      <c r="X109" s="3"/>
      <c r="Y109" s="3"/>
      <c r="Z109" s="3"/>
    </row>
    <row r="110" spans="1:26" ht="12" customHeight="1" x14ac:dyDescent="0.2">
      <c r="A110" s="7" t="s">
        <v>113</v>
      </c>
      <c r="B110" s="8">
        <v>250</v>
      </c>
      <c r="C110" s="9">
        <v>3.33</v>
      </c>
      <c r="D110" s="9">
        <v>4.45</v>
      </c>
      <c r="E110" s="9">
        <v>18.36</v>
      </c>
      <c r="F110" s="9">
        <v>131.18</v>
      </c>
      <c r="G110" s="9">
        <v>0.05</v>
      </c>
      <c r="H110" s="9">
        <v>2.8</v>
      </c>
      <c r="I110" s="9">
        <v>0.04</v>
      </c>
      <c r="J110" s="9">
        <v>0.26</v>
      </c>
      <c r="K110" s="9">
        <v>0.19</v>
      </c>
      <c r="L110" s="9">
        <v>0.05</v>
      </c>
      <c r="M110" s="9">
        <v>29.57</v>
      </c>
      <c r="N110" s="9">
        <v>13.39</v>
      </c>
      <c r="O110" s="9">
        <v>46.53</v>
      </c>
      <c r="P110" s="9">
        <v>0.72</v>
      </c>
      <c r="Q110" s="9">
        <v>219.54</v>
      </c>
      <c r="R110" s="9">
        <v>3.08</v>
      </c>
      <c r="S110" s="9">
        <v>0.01</v>
      </c>
      <c r="T110" s="9">
        <v>0.01</v>
      </c>
      <c r="U110" s="8" t="s">
        <v>114</v>
      </c>
      <c r="V110" s="3"/>
      <c r="W110" s="3"/>
      <c r="X110" s="3"/>
      <c r="Y110" s="3"/>
      <c r="Z110" s="3"/>
    </row>
    <row r="111" spans="1:26" ht="12" customHeight="1" x14ac:dyDescent="0.2">
      <c r="A111" s="7" t="s">
        <v>115</v>
      </c>
      <c r="B111" s="8">
        <v>280</v>
      </c>
      <c r="C111" s="9">
        <v>19.73</v>
      </c>
      <c r="D111" s="9">
        <v>24.39</v>
      </c>
      <c r="E111" s="9">
        <v>58.35</v>
      </c>
      <c r="F111" s="9">
        <v>524.41</v>
      </c>
      <c r="G111" s="9">
        <v>0.35</v>
      </c>
      <c r="H111" s="9">
        <v>10.77</v>
      </c>
      <c r="I111" s="9">
        <v>0.43</v>
      </c>
      <c r="J111" s="9">
        <v>3.99</v>
      </c>
      <c r="K111" s="9">
        <v>0</v>
      </c>
      <c r="L111" s="9">
        <v>0.39</v>
      </c>
      <c r="M111" s="9">
        <v>29.93</v>
      </c>
      <c r="N111" s="9">
        <v>48.35</v>
      </c>
      <c r="O111" s="9">
        <v>204.68</v>
      </c>
      <c r="P111" s="9">
        <v>3.77</v>
      </c>
      <c r="Q111" s="9">
        <v>902.21</v>
      </c>
      <c r="R111" s="9">
        <v>12.54</v>
      </c>
      <c r="S111" s="9">
        <v>0.08</v>
      </c>
      <c r="T111" s="9">
        <v>0.01</v>
      </c>
      <c r="U111" s="8">
        <v>34</v>
      </c>
      <c r="V111" s="3"/>
      <c r="W111" s="3"/>
      <c r="X111" s="3"/>
      <c r="Y111" s="3"/>
      <c r="Z111" s="3"/>
    </row>
    <row r="112" spans="1:26" ht="11.25" customHeight="1" x14ac:dyDescent="0.2">
      <c r="A112" s="7" t="s">
        <v>62</v>
      </c>
      <c r="B112" s="8">
        <v>200</v>
      </c>
      <c r="C112" s="9">
        <v>3</v>
      </c>
      <c r="D112" s="9">
        <v>2.4300000000000002</v>
      </c>
      <c r="E112" s="9">
        <v>14.75</v>
      </c>
      <c r="F112" s="9">
        <v>93.49</v>
      </c>
      <c r="G112" s="9">
        <v>0.03</v>
      </c>
      <c r="H112" s="9">
        <v>0.56000000000000005</v>
      </c>
      <c r="I112" s="9">
        <v>0.02</v>
      </c>
      <c r="J112" s="9">
        <v>0</v>
      </c>
      <c r="K112" s="9">
        <v>0</v>
      </c>
      <c r="L112" s="9">
        <v>0.12</v>
      </c>
      <c r="M112" s="9">
        <v>112.88</v>
      </c>
      <c r="N112" s="9">
        <v>16.55</v>
      </c>
      <c r="O112" s="9">
        <v>79.42</v>
      </c>
      <c r="P112" s="9">
        <v>0.82</v>
      </c>
      <c r="Q112" s="9">
        <v>171.56</v>
      </c>
      <c r="R112" s="9">
        <v>9</v>
      </c>
      <c r="S112" s="9">
        <v>0</v>
      </c>
      <c r="T112" s="9">
        <v>0</v>
      </c>
      <c r="U112" s="8" t="s">
        <v>63</v>
      </c>
      <c r="V112" s="3"/>
      <c r="W112" s="3"/>
      <c r="X112" s="3"/>
      <c r="Y112" s="3"/>
      <c r="Z112" s="3"/>
    </row>
    <row r="113" spans="1:26" ht="12" customHeight="1" x14ac:dyDescent="0.2">
      <c r="A113" s="7" t="s">
        <v>47</v>
      </c>
      <c r="B113" s="8">
        <v>40</v>
      </c>
      <c r="C113" s="9">
        <v>3.05</v>
      </c>
      <c r="D113" s="9">
        <v>0.25</v>
      </c>
      <c r="E113" s="9">
        <v>20.07</v>
      </c>
      <c r="F113" s="9">
        <v>94.73</v>
      </c>
      <c r="G113" s="9">
        <v>0.06</v>
      </c>
      <c r="H113" s="9">
        <v>0</v>
      </c>
      <c r="I113" s="9">
        <v>0</v>
      </c>
      <c r="J113" s="9">
        <v>0.78</v>
      </c>
      <c r="K113" s="9">
        <v>0</v>
      </c>
      <c r="L113" s="9">
        <v>0.02</v>
      </c>
      <c r="M113" s="9">
        <v>9.1999999999999993</v>
      </c>
      <c r="N113" s="9">
        <v>13.2</v>
      </c>
      <c r="O113" s="9">
        <v>33.6</v>
      </c>
      <c r="P113" s="9">
        <v>0.8</v>
      </c>
      <c r="Q113" s="9">
        <v>51.6</v>
      </c>
      <c r="R113" s="9">
        <v>0</v>
      </c>
      <c r="S113" s="9">
        <v>0.01</v>
      </c>
      <c r="T113" s="9">
        <v>0</v>
      </c>
      <c r="U113" s="8">
        <v>1</v>
      </c>
      <c r="V113" s="3"/>
      <c r="W113" s="3"/>
      <c r="X113" s="3"/>
      <c r="Y113" s="3"/>
      <c r="Z113" s="3"/>
    </row>
    <row r="114" spans="1:26" ht="12" customHeight="1" x14ac:dyDescent="0.2">
      <c r="A114" s="7" t="s">
        <v>37</v>
      </c>
      <c r="B114" s="8">
        <v>30</v>
      </c>
      <c r="C114" s="9">
        <v>1.99</v>
      </c>
      <c r="D114" s="9">
        <v>0.26</v>
      </c>
      <c r="E114" s="9">
        <v>12.72</v>
      </c>
      <c r="F114" s="9">
        <v>61.19</v>
      </c>
      <c r="G114" s="9">
        <v>0.05</v>
      </c>
      <c r="H114" s="9">
        <v>0</v>
      </c>
      <c r="I114" s="9">
        <v>0</v>
      </c>
      <c r="J114" s="9">
        <v>0.66</v>
      </c>
      <c r="K114" s="9">
        <v>0</v>
      </c>
      <c r="L114" s="9">
        <v>0.02</v>
      </c>
      <c r="M114" s="9">
        <v>5.4</v>
      </c>
      <c r="N114" s="9">
        <v>5.7</v>
      </c>
      <c r="O114" s="9">
        <v>26.1</v>
      </c>
      <c r="P114" s="9">
        <v>1.2</v>
      </c>
      <c r="Q114" s="9">
        <v>40.799999999999997</v>
      </c>
      <c r="R114" s="9">
        <v>1.68</v>
      </c>
      <c r="S114" s="9">
        <v>0</v>
      </c>
      <c r="T114" s="9">
        <v>0</v>
      </c>
      <c r="U114" s="8">
        <v>2</v>
      </c>
      <c r="V114" s="3"/>
      <c r="W114" s="3"/>
      <c r="X114" s="3"/>
      <c r="Y114" s="3"/>
      <c r="Z114" s="3"/>
    </row>
    <row r="115" spans="1:26" ht="21" customHeight="1" x14ac:dyDescent="0.2">
      <c r="A115" s="11" t="s">
        <v>38</v>
      </c>
      <c r="B115" s="12">
        <f t="shared" ref="B115:T115" si="17">SUM(B109:B114)</f>
        <v>900</v>
      </c>
      <c r="C115" s="4">
        <f t="shared" si="17"/>
        <v>31.5</v>
      </c>
      <c r="D115" s="4">
        <f t="shared" si="17"/>
        <v>32.18</v>
      </c>
      <c r="E115" s="4">
        <f t="shared" si="17"/>
        <v>134.05000000000001</v>
      </c>
      <c r="F115" s="4">
        <f t="shared" si="17"/>
        <v>952</v>
      </c>
      <c r="G115" s="4">
        <f t="shared" si="17"/>
        <v>0.57000000000000006</v>
      </c>
      <c r="H115" s="4">
        <f t="shared" si="17"/>
        <v>24.13</v>
      </c>
      <c r="I115" s="4">
        <f t="shared" si="17"/>
        <v>0.5</v>
      </c>
      <c r="J115" s="4">
        <f t="shared" si="17"/>
        <v>6.32</v>
      </c>
      <c r="K115" s="4">
        <f t="shared" si="17"/>
        <v>0.19</v>
      </c>
      <c r="L115" s="4">
        <f t="shared" si="17"/>
        <v>0.62000000000000011</v>
      </c>
      <c r="M115" s="4">
        <f t="shared" si="17"/>
        <v>202.98</v>
      </c>
      <c r="N115" s="4">
        <f t="shared" si="17"/>
        <v>105.19000000000001</v>
      </c>
      <c r="O115" s="4">
        <f t="shared" si="17"/>
        <v>401.3300000000001</v>
      </c>
      <c r="P115" s="4">
        <f t="shared" si="17"/>
        <v>9.51</v>
      </c>
      <c r="Q115" s="4">
        <f t="shared" si="17"/>
        <v>1663.7099999999998</v>
      </c>
      <c r="R115" s="4">
        <f t="shared" si="17"/>
        <v>28.299999999999997</v>
      </c>
      <c r="S115" s="4">
        <f t="shared" si="17"/>
        <v>0.11</v>
      </c>
      <c r="T115" s="4">
        <f t="shared" si="17"/>
        <v>0.02</v>
      </c>
      <c r="U115" s="1"/>
      <c r="V115" s="3"/>
      <c r="W115" s="3"/>
      <c r="X115" s="3"/>
      <c r="Y115" s="3"/>
      <c r="Z115" s="3"/>
    </row>
    <row r="116" spans="1:26" ht="21" customHeight="1" x14ac:dyDescent="0.2">
      <c r="A116" s="11" t="s">
        <v>49</v>
      </c>
      <c r="B116" s="11"/>
      <c r="C116" s="4">
        <f t="shared" ref="C116:F116" si="18">C115</f>
        <v>31.5</v>
      </c>
      <c r="D116" s="4">
        <f t="shared" si="18"/>
        <v>32.18</v>
      </c>
      <c r="E116" s="4">
        <f t="shared" si="18"/>
        <v>134.05000000000001</v>
      </c>
      <c r="F116" s="4">
        <f t="shared" si="18"/>
        <v>952</v>
      </c>
      <c r="G116" s="4" t="e">
        <f t="shared" ref="G116:T116" si="19">G115+#REF!</f>
        <v>#REF!</v>
      </c>
      <c r="H116" s="4" t="e">
        <f t="shared" si="19"/>
        <v>#REF!</v>
      </c>
      <c r="I116" s="4" t="e">
        <f t="shared" si="19"/>
        <v>#REF!</v>
      </c>
      <c r="J116" s="4" t="e">
        <f t="shared" si="19"/>
        <v>#REF!</v>
      </c>
      <c r="K116" s="4" t="e">
        <f t="shared" si="19"/>
        <v>#REF!</v>
      </c>
      <c r="L116" s="4" t="e">
        <f t="shared" si="19"/>
        <v>#REF!</v>
      </c>
      <c r="M116" s="4" t="e">
        <f t="shared" si="19"/>
        <v>#REF!</v>
      </c>
      <c r="N116" s="4" t="e">
        <f t="shared" si="19"/>
        <v>#REF!</v>
      </c>
      <c r="O116" s="4" t="e">
        <f t="shared" si="19"/>
        <v>#REF!</v>
      </c>
      <c r="P116" s="4" t="e">
        <f t="shared" si="19"/>
        <v>#REF!</v>
      </c>
      <c r="Q116" s="4" t="e">
        <f t="shared" si="19"/>
        <v>#REF!</v>
      </c>
      <c r="R116" s="4" t="e">
        <f t="shared" si="19"/>
        <v>#REF!</v>
      </c>
      <c r="S116" s="4" t="e">
        <f t="shared" si="19"/>
        <v>#REF!</v>
      </c>
      <c r="T116" s="4" t="e">
        <f t="shared" si="19"/>
        <v>#REF!</v>
      </c>
      <c r="U116" s="1"/>
      <c r="V116" s="3"/>
      <c r="W116" s="3"/>
      <c r="X116" s="3"/>
      <c r="Y116" s="3"/>
      <c r="Z116" s="3"/>
    </row>
    <row r="117" spans="1:26" ht="27.75" customHeight="1" x14ac:dyDescent="0.2">
      <c r="A117" s="57" t="s">
        <v>116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9"/>
      <c r="V117" s="3"/>
      <c r="W117" s="3"/>
      <c r="X117" s="3"/>
      <c r="Y117" s="3"/>
      <c r="Z117" s="3"/>
    </row>
    <row r="118" spans="1:26" ht="12.75" customHeight="1" x14ac:dyDescent="0.2">
      <c r="A118" s="60" t="s">
        <v>4</v>
      </c>
      <c r="B118" s="60" t="s">
        <v>5</v>
      </c>
      <c r="C118" s="47" t="s">
        <v>6</v>
      </c>
      <c r="D118" s="48"/>
      <c r="E118" s="49"/>
      <c r="F118" s="50" t="s">
        <v>7</v>
      </c>
      <c r="G118" s="47" t="s">
        <v>8</v>
      </c>
      <c r="H118" s="48"/>
      <c r="I118" s="48"/>
      <c r="J118" s="48"/>
      <c r="K118" s="48"/>
      <c r="L118" s="49"/>
      <c r="M118" s="47" t="s">
        <v>9</v>
      </c>
      <c r="N118" s="48"/>
      <c r="O118" s="48"/>
      <c r="P118" s="48"/>
      <c r="Q118" s="48"/>
      <c r="R118" s="48"/>
      <c r="S118" s="48"/>
      <c r="T118" s="49"/>
      <c r="U118" s="60" t="s">
        <v>10</v>
      </c>
      <c r="V118" s="3"/>
      <c r="W118" s="3"/>
      <c r="X118" s="3"/>
      <c r="Y118" s="3"/>
      <c r="Z118" s="3"/>
    </row>
    <row r="119" spans="1:26" ht="26.25" customHeight="1" x14ac:dyDescent="0.2">
      <c r="A119" s="51"/>
      <c r="B119" s="51"/>
      <c r="C119" s="4" t="s">
        <v>11</v>
      </c>
      <c r="D119" s="4" t="s">
        <v>12</v>
      </c>
      <c r="E119" s="4" t="s">
        <v>13</v>
      </c>
      <c r="F119" s="51"/>
      <c r="G119" s="4" t="s">
        <v>14</v>
      </c>
      <c r="H119" s="4" t="s">
        <v>15</v>
      </c>
      <c r="I119" s="4" t="s">
        <v>16</v>
      </c>
      <c r="J119" s="4" t="s">
        <v>17</v>
      </c>
      <c r="K119" s="4" t="s">
        <v>18</v>
      </c>
      <c r="L119" s="4" t="s">
        <v>19</v>
      </c>
      <c r="M119" s="4" t="s">
        <v>20</v>
      </c>
      <c r="N119" s="4" t="s">
        <v>21</v>
      </c>
      <c r="O119" s="4" t="s">
        <v>22</v>
      </c>
      <c r="P119" s="4" t="s">
        <v>23</v>
      </c>
      <c r="Q119" s="4" t="s">
        <v>24</v>
      </c>
      <c r="R119" s="4" t="s">
        <v>25</v>
      </c>
      <c r="S119" s="4" t="s">
        <v>26</v>
      </c>
      <c r="T119" s="4" t="s">
        <v>27</v>
      </c>
      <c r="U119" s="51"/>
      <c r="V119" s="3"/>
      <c r="W119" s="3"/>
      <c r="X119" s="3"/>
      <c r="Y119" s="3"/>
      <c r="Z119" s="3"/>
    </row>
    <row r="120" spans="1:26" ht="14.25" customHeight="1" x14ac:dyDescent="0.2">
      <c r="A120" s="5" t="s">
        <v>39</v>
      </c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"/>
      <c r="V120" s="3"/>
      <c r="W120" s="3"/>
      <c r="X120" s="3"/>
      <c r="Y120" s="3"/>
      <c r="Z120" s="3"/>
    </row>
    <row r="121" spans="1:26" ht="12" customHeight="1" x14ac:dyDescent="0.2">
      <c r="A121" s="7" t="s">
        <v>121</v>
      </c>
      <c r="B121" s="8">
        <v>100</v>
      </c>
      <c r="C121" s="9">
        <v>0.98</v>
      </c>
      <c r="D121" s="9">
        <v>6.15</v>
      </c>
      <c r="E121" s="9">
        <v>3.68</v>
      </c>
      <c r="F121" s="9">
        <v>75.28</v>
      </c>
      <c r="G121" s="9">
        <v>0.05</v>
      </c>
      <c r="H121" s="9">
        <v>16.7</v>
      </c>
      <c r="I121" s="9">
        <v>0.08</v>
      </c>
      <c r="J121" s="9">
        <v>2.77</v>
      </c>
      <c r="K121" s="9">
        <v>0</v>
      </c>
      <c r="L121" s="9">
        <v>0.04</v>
      </c>
      <c r="M121" s="9">
        <v>18.489999999999998</v>
      </c>
      <c r="N121" s="9">
        <v>16.18</v>
      </c>
      <c r="O121" s="9">
        <v>34.26</v>
      </c>
      <c r="P121" s="9">
        <v>0.95</v>
      </c>
      <c r="Q121" s="9">
        <v>209.55</v>
      </c>
      <c r="R121" s="9">
        <v>2.37</v>
      </c>
      <c r="S121" s="9">
        <v>0.01</v>
      </c>
      <c r="T121" s="9">
        <v>0</v>
      </c>
      <c r="U121" s="8" t="s">
        <v>122</v>
      </c>
      <c r="V121" s="3"/>
      <c r="W121" s="3"/>
      <c r="X121" s="3"/>
      <c r="Y121" s="3"/>
      <c r="Z121" s="3"/>
    </row>
    <row r="122" spans="1:26" ht="12" customHeight="1" x14ac:dyDescent="0.2">
      <c r="A122" s="7" t="s">
        <v>123</v>
      </c>
      <c r="B122" s="8">
        <v>250</v>
      </c>
      <c r="C122" s="9">
        <v>1.94</v>
      </c>
      <c r="D122" s="9">
        <v>4.38</v>
      </c>
      <c r="E122" s="9">
        <v>9.15</v>
      </c>
      <c r="F122" s="9">
        <v>86.96</v>
      </c>
      <c r="G122" s="9">
        <v>0.05</v>
      </c>
      <c r="H122" s="9">
        <v>13.95</v>
      </c>
      <c r="I122" s="9">
        <v>0.24</v>
      </c>
      <c r="J122" s="9">
        <v>1.32</v>
      </c>
      <c r="K122" s="9">
        <v>0.04</v>
      </c>
      <c r="L122" s="9">
        <v>0.05</v>
      </c>
      <c r="M122" s="9">
        <v>52.62</v>
      </c>
      <c r="N122" s="9">
        <v>23.32</v>
      </c>
      <c r="O122" s="9">
        <v>45.22</v>
      </c>
      <c r="P122" s="9">
        <v>1.05</v>
      </c>
      <c r="Q122" s="9">
        <v>343.43</v>
      </c>
      <c r="R122" s="9">
        <v>4.03</v>
      </c>
      <c r="S122" s="9">
        <v>0.03</v>
      </c>
      <c r="T122" s="9">
        <v>0</v>
      </c>
      <c r="U122" s="8" t="s">
        <v>124</v>
      </c>
      <c r="V122" s="3"/>
      <c r="W122" s="3"/>
      <c r="X122" s="3"/>
      <c r="Y122" s="3"/>
      <c r="Z122" s="3"/>
    </row>
    <row r="123" spans="1:26" ht="12" customHeight="1" x14ac:dyDescent="0.2">
      <c r="A123" s="7" t="s">
        <v>125</v>
      </c>
      <c r="B123" s="8">
        <v>280</v>
      </c>
      <c r="C123" s="9">
        <f>23.15-0.38</f>
        <v>22.77</v>
      </c>
      <c r="D123" s="9">
        <v>21.06</v>
      </c>
      <c r="E123" s="9">
        <v>74.680000000000007</v>
      </c>
      <c r="F123" s="9">
        <v>575.33000000000004</v>
      </c>
      <c r="G123" s="9">
        <v>0.11</v>
      </c>
      <c r="H123" s="9">
        <v>2.17</v>
      </c>
      <c r="I123" s="9">
        <v>0.12</v>
      </c>
      <c r="J123" s="9">
        <v>1.1599999999999999</v>
      </c>
      <c r="K123" s="9">
        <v>0.11</v>
      </c>
      <c r="L123" s="9">
        <v>0.21</v>
      </c>
      <c r="M123" s="9">
        <v>212.55</v>
      </c>
      <c r="N123" s="9">
        <v>32.35</v>
      </c>
      <c r="O123" s="9">
        <v>233.68</v>
      </c>
      <c r="P123" s="9">
        <v>1.84</v>
      </c>
      <c r="Q123" s="9">
        <v>322.72000000000003</v>
      </c>
      <c r="R123" s="9">
        <v>11.99</v>
      </c>
      <c r="S123" s="9">
        <v>0.08</v>
      </c>
      <c r="T123" s="9">
        <v>0.02</v>
      </c>
      <c r="U123" s="8">
        <v>14</v>
      </c>
      <c r="V123" s="3"/>
      <c r="W123" s="3"/>
      <c r="X123" s="3"/>
      <c r="Y123" s="3"/>
      <c r="Z123" s="3"/>
    </row>
    <row r="124" spans="1:26" ht="12" customHeight="1" x14ac:dyDescent="0.2">
      <c r="A124" s="7" t="s">
        <v>110</v>
      </c>
      <c r="B124" s="8">
        <v>180</v>
      </c>
      <c r="C124" s="9">
        <v>0</v>
      </c>
      <c r="D124" s="9">
        <v>0</v>
      </c>
      <c r="E124" s="9">
        <v>8.7100000000000009</v>
      </c>
      <c r="F124" s="9">
        <v>34.83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7.45</v>
      </c>
      <c r="N124" s="9">
        <v>1.62</v>
      </c>
      <c r="O124" s="9">
        <v>0</v>
      </c>
      <c r="P124" s="9">
        <v>0</v>
      </c>
      <c r="Q124" s="9">
        <v>0.81</v>
      </c>
      <c r="R124" s="9">
        <v>0</v>
      </c>
      <c r="S124" s="9">
        <v>0</v>
      </c>
      <c r="T124" s="9">
        <v>0</v>
      </c>
      <c r="U124" s="8" t="s">
        <v>111</v>
      </c>
      <c r="V124" s="3"/>
      <c r="W124" s="3"/>
      <c r="X124" s="3"/>
      <c r="Y124" s="3"/>
      <c r="Z124" s="3"/>
    </row>
    <row r="125" spans="1:26" ht="12" customHeight="1" x14ac:dyDescent="0.2">
      <c r="A125" s="7" t="s">
        <v>47</v>
      </c>
      <c r="B125" s="8">
        <v>50</v>
      </c>
      <c r="C125" s="9">
        <v>3.82</v>
      </c>
      <c r="D125" s="9">
        <v>0.31</v>
      </c>
      <c r="E125" s="9">
        <v>25.09</v>
      </c>
      <c r="F125" s="9">
        <v>118.41</v>
      </c>
      <c r="G125" s="9">
        <v>0.08</v>
      </c>
      <c r="H125" s="9">
        <v>0</v>
      </c>
      <c r="I125" s="9">
        <v>0</v>
      </c>
      <c r="J125" s="9">
        <v>0.98</v>
      </c>
      <c r="K125" s="9">
        <v>0</v>
      </c>
      <c r="L125" s="9">
        <v>0.03</v>
      </c>
      <c r="M125" s="9">
        <v>11.5</v>
      </c>
      <c r="N125" s="9">
        <v>16.5</v>
      </c>
      <c r="O125" s="9">
        <v>42</v>
      </c>
      <c r="P125" s="9">
        <v>1</v>
      </c>
      <c r="Q125" s="9">
        <v>64.5</v>
      </c>
      <c r="R125" s="9">
        <v>0</v>
      </c>
      <c r="S125" s="9">
        <v>0.01</v>
      </c>
      <c r="T125" s="9">
        <v>0</v>
      </c>
      <c r="U125" s="8">
        <v>1</v>
      </c>
      <c r="V125" s="3"/>
      <c r="W125" s="3"/>
      <c r="X125" s="3"/>
      <c r="Y125" s="3"/>
      <c r="Z125" s="3"/>
    </row>
    <row r="126" spans="1:26" ht="12" customHeight="1" x14ac:dyDescent="0.2">
      <c r="A126" s="7" t="s">
        <v>37</v>
      </c>
      <c r="B126" s="8">
        <v>30</v>
      </c>
      <c r="C126" s="9">
        <v>1.99</v>
      </c>
      <c r="D126" s="9">
        <v>0.26</v>
      </c>
      <c r="E126" s="9">
        <v>12.72</v>
      </c>
      <c r="F126" s="9">
        <v>61.19</v>
      </c>
      <c r="G126" s="9">
        <v>0.05</v>
      </c>
      <c r="H126" s="9">
        <v>0</v>
      </c>
      <c r="I126" s="9">
        <v>0</v>
      </c>
      <c r="J126" s="9">
        <v>0.66</v>
      </c>
      <c r="K126" s="9">
        <v>0</v>
      </c>
      <c r="L126" s="9">
        <v>0.02</v>
      </c>
      <c r="M126" s="9">
        <v>5.4</v>
      </c>
      <c r="N126" s="9">
        <v>5.7</v>
      </c>
      <c r="O126" s="9">
        <v>26.1</v>
      </c>
      <c r="P126" s="9">
        <v>1.2</v>
      </c>
      <c r="Q126" s="9">
        <v>40.799999999999997</v>
      </c>
      <c r="R126" s="9">
        <v>1.68</v>
      </c>
      <c r="S126" s="9">
        <v>0</v>
      </c>
      <c r="T126" s="9">
        <v>0</v>
      </c>
      <c r="U126" s="8">
        <v>2</v>
      </c>
      <c r="V126" s="3"/>
      <c r="W126" s="3"/>
      <c r="X126" s="3"/>
      <c r="Y126" s="3"/>
      <c r="Z126" s="3"/>
    </row>
    <row r="127" spans="1:26" ht="21" customHeight="1" x14ac:dyDescent="0.2">
      <c r="A127" s="11" t="s">
        <v>38</v>
      </c>
      <c r="B127" s="12">
        <f t="shared" ref="B127:T127" si="20">SUM(B121:B126)</f>
        <v>890</v>
      </c>
      <c r="C127" s="4">
        <f t="shared" si="20"/>
        <v>31.499999999999996</v>
      </c>
      <c r="D127" s="4">
        <f t="shared" si="20"/>
        <v>32.159999999999997</v>
      </c>
      <c r="E127" s="4">
        <f t="shared" si="20"/>
        <v>134.03</v>
      </c>
      <c r="F127" s="4">
        <f t="shared" si="20"/>
        <v>952</v>
      </c>
      <c r="G127" s="4">
        <f t="shared" si="20"/>
        <v>0.34</v>
      </c>
      <c r="H127" s="4">
        <f t="shared" si="20"/>
        <v>32.82</v>
      </c>
      <c r="I127" s="4">
        <f t="shared" si="20"/>
        <v>0.44</v>
      </c>
      <c r="J127" s="4">
        <f t="shared" si="20"/>
        <v>6.8900000000000006</v>
      </c>
      <c r="K127" s="4">
        <f t="shared" si="20"/>
        <v>0.15</v>
      </c>
      <c r="L127" s="4">
        <f t="shared" si="20"/>
        <v>0.35</v>
      </c>
      <c r="M127" s="4">
        <f t="shared" si="20"/>
        <v>308.01</v>
      </c>
      <c r="N127" s="4">
        <f t="shared" si="20"/>
        <v>95.67</v>
      </c>
      <c r="O127" s="4">
        <f t="shared" si="20"/>
        <v>381.26</v>
      </c>
      <c r="P127" s="4">
        <f t="shared" si="20"/>
        <v>6.04</v>
      </c>
      <c r="Q127" s="4">
        <f t="shared" si="20"/>
        <v>981.81</v>
      </c>
      <c r="R127" s="4">
        <f t="shared" si="20"/>
        <v>20.07</v>
      </c>
      <c r="S127" s="4">
        <f t="shared" si="20"/>
        <v>0.13</v>
      </c>
      <c r="T127" s="4">
        <f t="shared" si="20"/>
        <v>0.02</v>
      </c>
      <c r="U127" s="1"/>
      <c r="V127" s="3"/>
      <c r="W127" s="3"/>
      <c r="X127" s="3"/>
      <c r="Y127" s="3"/>
      <c r="Z127" s="3"/>
    </row>
    <row r="128" spans="1:26" ht="14.25" customHeight="1" x14ac:dyDescent="0.2">
      <c r="A128" s="5" t="s">
        <v>191</v>
      </c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"/>
      <c r="V128" s="3"/>
      <c r="W128" s="3"/>
      <c r="X128" s="3"/>
      <c r="Y128" s="3"/>
      <c r="Z128" s="3"/>
    </row>
    <row r="129" spans="1:26" ht="12" customHeight="1" x14ac:dyDescent="0.2">
      <c r="A129" s="7" t="s">
        <v>204</v>
      </c>
      <c r="B129" s="8">
        <v>200</v>
      </c>
      <c r="C129" s="9">
        <v>11.89</v>
      </c>
      <c r="D129" s="9">
        <v>13.35</v>
      </c>
      <c r="E129" s="9">
        <v>37.81</v>
      </c>
      <c r="F129" s="9">
        <v>323</v>
      </c>
      <c r="G129" s="9">
        <v>0.12</v>
      </c>
      <c r="H129" s="9">
        <v>16.91</v>
      </c>
      <c r="I129" s="9">
        <v>0.73</v>
      </c>
      <c r="J129" s="9">
        <v>3.15</v>
      </c>
      <c r="K129" s="9">
        <v>0</v>
      </c>
      <c r="L129" s="9">
        <v>0.15</v>
      </c>
      <c r="M129" s="9">
        <v>67.48</v>
      </c>
      <c r="N129" s="9">
        <v>43.91</v>
      </c>
      <c r="O129" s="9">
        <v>152.06</v>
      </c>
      <c r="P129" s="9">
        <v>2.19</v>
      </c>
      <c r="Q129" s="9">
        <v>607.28</v>
      </c>
      <c r="R129" s="9">
        <v>9.9499999999999993</v>
      </c>
      <c r="S129" s="9">
        <v>0.1</v>
      </c>
      <c r="T129" s="9">
        <v>0.01</v>
      </c>
      <c r="U129" s="8" t="s">
        <v>205</v>
      </c>
      <c r="V129" s="3"/>
      <c r="W129" s="3"/>
      <c r="X129" s="3"/>
      <c r="Y129" s="3"/>
      <c r="Z129" s="3"/>
    </row>
    <row r="130" spans="1:26" ht="12" customHeight="1" x14ac:dyDescent="0.2">
      <c r="A130" s="7" t="s">
        <v>98</v>
      </c>
      <c r="B130" s="8">
        <v>180</v>
      </c>
      <c r="C130" s="9">
        <v>0.23</v>
      </c>
      <c r="D130" s="9">
        <v>0.01</v>
      </c>
      <c r="E130" s="9">
        <v>10.23</v>
      </c>
      <c r="F130" s="9">
        <v>42.94</v>
      </c>
      <c r="G130" s="9">
        <v>0</v>
      </c>
      <c r="H130" s="9">
        <v>1.05</v>
      </c>
      <c r="I130" s="9">
        <v>0</v>
      </c>
      <c r="J130" s="9">
        <v>0</v>
      </c>
      <c r="K130" s="9">
        <v>0</v>
      </c>
      <c r="L130" s="9">
        <v>0.01</v>
      </c>
      <c r="M130" s="9">
        <v>13.9</v>
      </c>
      <c r="N130" s="9">
        <v>5.9</v>
      </c>
      <c r="O130" s="9">
        <v>7.93</v>
      </c>
      <c r="P130" s="9">
        <v>0.73</v>
      </c>
      <c r="Q130" s="9">
        <v>33.44</v>
      </c>
      <c r="R130" s="9">
        <v>0</v>
      </c>
      <c r="S130" s="9">
        <v>0</v>
      </c>
      <c r="T130" s="9">
        <v>0</v>
      </c>
      <c r="U130" s="8" t="s">
        <v>131</v>
      </c>
      <c r="V130" s="3"/>
      <c r="W130" s="3"/>
      <c r="X130" s="3"/>
      <c r="Y130" s="3"/>
      <c r="Z130" s="3"/>
    </row>
    <row r="131" spans="1:26" ht="12" customHeight="1" x14ac:dyDescent="0.2">
      <c r="A131" s="7" t="s">
        <v>47</v>
      </c>
      <c r="B131" s="8">
        <v>10</v>
      </c>
      <c r="C131" s="9">
        <f>1.53/2</f>
        <v>0.76500000000000001</v>
      </c>
      <c r="D131" s="9">
        <f>0.12/2</f>
        <v>0.06</v>
      </c>
      <c r="E131" s="9">
        <f>10.04/2</f>
        <v>5.0199999999999996</v>
      </c>
      <c r="F131" s="9">
        <f>47.36/2</f>
        <v>23.68</v>
      </c>
      <c r="G131" s="9">
        <v>0.03</v>
      </c>
      <c r="H131" s="9">
        <v>0</v>
      </c>
      <c r="I131" s="9">
        <v>0</v>
      </c>
      <c r="J131" s="9">
        <v>0.39</v>
      </c>
      <c r="K131" s="9">
        <v>0</v>
      </c>
      <c r="L131" s="9">
        <v>0.01</v>
      </c>
      <c r="M131" s="9">
        <v>4.5999999999999996</v>
      </c>
      <c r="N131" s="9">
        <v>6.6</v>
      </c>
      <c r="O131" s="9">
        <v>16.8</v>
      </c>
      <c r="P131" s="9">
        <v>0.4</v>
      </c>
      <c r="Q131" s="9">
        <v>25.8</v>
      </c>
      <c r="R131" s="9">
        <v>0</v>
      </c>
      <c r="S131" s="9">
        <v>0</v>
      </c>
      <c r="T131" s="9">
        <v>0</v>
      </c>
      <c r="U131" s="8">
        <v>1</v>
      </c>
      <c r="V131" s="3"/>
      <c r="W131" s="3"/>
      <c r="X131" s="3"/>
      <c r="Y131" s="3"/>
      <c r="Z131" s="3"/>
    </row>
    <row r="132" spans="1:26" ht="12" customHeight="1" x14ac:dyDescent="0.2">
      <c r="A132" s="7" t="s">
        <v>37</v>
      </c>
      <c r="B132" s="8">
        <v>10</v>
      </c>
      <c r="C132" s="9">
        <f>1.32/2</f>
        <v>0.66</v>
      </c>
      <c r="D132" s="9">
        <f>0.18/2</f>
        <v>0.09</v>
      </c>
      <c r="E132" s="9">
        <f>8.48/2</f>
        <v>4.24</v>
      </c>
      <c r="F132" s="9">
        <f>40.79/2</f>
        <v>20.395</v>
      </c>
      <c r="G132" s="9">
        <v>0.06</v>
      </c>
      <c r="H132" s="9">
        <v>0</v>
      </c>
      <c r="I132" s="9">
        <v>0</v>
      </c>
      <c r="J132" s="9">
        <v>0.78</v>
      </c>
      <c r="K132" s="9">
        <v>0</v>
      </c>
      <c r="L132" s="9">
        <v>0.02</v>
      </c>
      <c r="M132" s="9">
        <v>9.1999999999999993</v>
      </c>
      <c r="N132" s="9">
        <v>13.2</v>
      </c>
      <c r="O132" s="9">
        <v>33.6</v>
      </c>
      <c r="P132" s="9">
        <v>0.8</v>
      </c>
      <c r="Q132" s="9">
        <v>51.6</v>
      </c>
      <c r="R132" s="9">
        <v>0</v>
      </c>
      <c r="S132" s="9">
        <v>0.01</v>
      </c>
      <c r="T132" s="9">
        <v>0</v>
      </c>
      <c r="U132" s="8">
        <v>1</v>
      </c>
      <c r="V132" s="3"/>
      <c r="W132" s="3"/>
      <c r="X132" s="3"/>
      <c r="Y132" s="3"/>
      <c r="Z132" s="3"/>
    </row>
    <row r="133" spans="1:26" ht="12" customHeight="1" x14ac:dyDescent="0.2">
      <c r="A133" s="11" t="s">
        <v>38</v>
      </c>
      <c r="B133" s="12">
        <f t="shared" ref="B133:T133" si="21">B132+B130+B129</f>
        <v>390</v>
      </c>
      <c r="C133" s="4">
        <f t="shared" si="21"/>
        <v>12.780000000000001</v>
      </c>
      <c r="D133" s="4">
        <f t="shared" si="21"/>
        <v>13.45</v>
      </c>
      <c r="E133" s="4">
        <f t="shared" si="21"/>
        <v>52.28</v>
      </c>
      <c r="F133" s="4">
        <f t="shared" si="21"/>
        <v>386.33499999999998</v>
      </c>
      <c r="G133" s="4">
        <f t="shared" si="21"/>
        <v>0.18</v>
      </c>
      <c r="H133" s="4">
        <f t="shared" si="21"/>
        <v>17.96</v>
      </c>
      <c r="I133" s="4">
        <f t="shared" si="21"/>
        <v>0.73</v>
      </c>
      <c r="J133" s="4">
        <f t="shared" si="21"/>
        <v>3.9299999999999997</v>
      </c>
      <c r="K133" s="4">
        <f t="shared" si="21"/>
        <v>0</v>
      </c>
      <c r="L133" s="4">
        <f t="shared" si="21"/>
        <v>0.18</v>
      </c>
      <c r="M133" s="4">
        <f t="shared" si="21"/>
        <v>90.580000000000013</v>
      </c>
      <c r="N133" s="4">
        <f t="shared" si="21"/>
        <v>63.01</v>
      </c>
      <c r="O133" s="4">
        <f t="shared" si="21"/>
        <v>193.59</v>
      </c>
      <c r="P133" s="4">
        <f t="shared" si="21"/>
        <v>3.7199999999999998</v>
      </c>
      <c r="Q133" s="4">
        <f t="shared" si="21"/>
        <v>692.31999999999994</v>
      </c>
      <c r="R133" s="4">
        <f t="shared" si="21"/>
        <v>9.9499999999999993</v>
      </c>
      <c r="S133" s="4">
        <f t="shared" si="21"/>
        <v>0.11</v>
      </c>
      <c r="T133" s="4">
        <f t="shared" si="21"/>
        <v>0.01</v>
      </c>
      <c r="U133" s="1"/>
      <c r="V133" s="3"/>
      <c r="W133" s="3"/>
      <c r="X133" s="3"/>
      <c r="Y133" s="3"/>
      <c r="Z133" s="3"/>
    </row>
    <row r="134" spans="1:26" ht="21" customHeight="1" x14ac:dyDescent="0.2">
      <c r="A134" s="11" t="s">
        <v>49</v>
      </c>
      <c r="B134" s="11"/>
      <c r="C134" s="4">
        <f t="shared" ref="C134:T134" si="22">C133+C127</f>
        <v>44.28</v>
      </c>
      <c r="D134" s="4">
        <f t="shared" si="22"/>
        <v>45.61</v>
      </c>
      <c r="E134" s="4">
        <f t="shared" si="22"/>
        <v>186.31</v>
      </c>
      <c r="F134" s="4">
        <f t="shared" si="22"/>
        <v>1338.335</v>
      </c>
      <c r="G134" s="4">
        <f t="shared" si="22"/>
        <v>0.52</v>
      </c>
      <c r="H134" s="4">
        <f t="shared" si="22"/>
        <v>50.78</v>
      </c>
      <c r="I134" s="4">
        <f t="shared" si="22"/>
        <v>1.17</v>
      </c>
      <c r="J134" s="4">
        <f t="shared" si="22"/>
        <v>10.82</v>
      </c>
      <c r="K134" s="4">
        <f t="shared" si="22"/>
        <v>0.15</v>
      </c>
      <c r="L134" s="4">
        <f t="shared" si="22"/>
        <v>0.53</v>
      </c>
      <c r="M134" s="4">
        <f t="shared" si="22"/>
        <v>398.59000000000003</v>
      </c>
      <c r="N134" s="4">
        <f t="shared" si="22"/>
        <v>158.68</v>
      </c>
      <c r="O134" s="4">
        <f t="shared" si="22"/>
        <v>574.85</v>
      </c>
      <c r="P134" s="4">
        <f t="shared" si="22"/>
        <v>9.76</v>
      </c>
      <c r="Q134" s="4">
        <f t="shared" si="22"/>
        <v>1674.1299999999999</v>
      </c>
      <c r="R134" s="4">
        <f t="shared" si="22"/>
        <v>30.02</v>
      </c>
      <c r="S134" s="4">
        <f t="shared" si="22"/>
        <v>0.24</v>
      </c>
      <c r="T134" s="4">
        <f t="shared" si="22"/>
        <v>0.03</v>
      </c>
      <c r="U134" s="1"/>
      <c r="V134" s="3"/>
      <c r="W134" s="3"/>
      <c r="X134" s="3"/>
      <c r="Y134" s="3"/>
      <c r="Z134" s="3"/>
    </row>
    <row r="135" spans="1:26" ht="10.5" customHeight="1" x14ac:dyDescent="0.2">
      <c r="A135" s="3"/>
      <c r="B135" s="3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3"/>
      <c r="V135" s="3"/>
      <c r="W135" s="3"/>
      <c r="X135" s="3"/>
      <c r="Y135" s="3"/>
      <c r="Z135" s="3"/>
    </row>
    <row r="136" spans="1:26" ht="13.5" customHeight="1" x14ac:dyDescent="0.2">
      <c r="A136" s="13" t="s">
        <v>126</v>
      </c>
      <c r="B136" s="1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3"/>
      <c r="V136" s="3"/>
      <c r="W136" s="3"/>
      <c r="X136" s="3"/>
      <c r="Y136" s="3"/>
      <c r="Z136" s="3"/>
    </row>
    <row r="137" spans="1:26" ht="27.75" customHeight="1" x14ac:dyDescent="0.2">
      <c r="A137" s="57" t="s">
        <v>127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9"/>
      <c r="V137" s="3"/>
      <c r="W137" s="3"/>
      <c r="X137" s="3"/>
      <c r="Y137" s="3"/>
      <c r="Z137" s="3"/>
    </row>
    <row r="138" spans="1:26" ht="12.75" customHeight="1" x14ac:dyDescent="0.2">
      <c r="A138" s="60" t="s">
        <v>4</v>
      </c>
      <c r="B138" s="60" t="s">
        <v>5</v>
      </c>
      <c r="C138" s="47" t="s">
        <v>6</v>
      </c>
      <c r="D138" s="48"/>
      <c r="E138" s="49"/>
      <c r="F138" s="50" t="s">
        <v>7</v>
      </c>
      <c r="G138" s="47" t="s">
        <v>8</v>
      </c>
      <c r="H138" s="48"/>
      <c r="I138" s="48"/>
      <c r="J138" s="48"/>
      <c r="K138" s="48"/>
      <c r="L138" s="49"/>
      <c r="M138" s="47" t="s">
        <v>9</v>
      </c>
      <c r="N138" s="48"/>
      <c r="O138" s="48"/>
      <c r="P138" s="48"/>
      <c r="Q138" s="48"/>
      <c r="R138" s="48"/>
      <c r="S138" s="48"/>
      <c r="T138" s="49"/>
      <c r="U138" s="60" t="s">
        <v>10</v>
      </c>
      <c r="V138" s="3"/>
      <c r="W138" s="3"/>
      <c r="X138" s="3"/>
      <c r="Y138" s="3"/>
      <c r="Z138" s="3"/>
    </row>
    <row r="139" spans="1:26" ht="26.25" customHeight="1" x14ac:dyDescent="0.2">
      <c r="A139" s="51"/>
      <c r="B139" s="51"/>
      <c r="C139" s="4" t="s">
        <v>11</v>
      </c>
      <c r="D139" s="4" t="s">
        <v>12</v>
      </c>
      <c r="E139" s="4" t="s">
        <v>13</v>
      </c>
      <c r="F139" s="51"/>
      <c r="G139" s="4" t="s">
        <v>14</v>
      </c>
      <c r="H139" s="4" t="s">
        <v>15</v>
      </c>
      <c r="I139" s="4" t="s">
        <v>16</v>
      </c>
      <c r="J139" s="4" t="s">
        <v>17</v>
      </c>
      <c r="K139" s="4" t="s">
        <v>18</v>
      </c>
      <c r="L139" s="4" t="s">
        <v>19</v>
      </c>
      <c r="M139" s="4" t="s">
        <v>20</v>
      </c>
      <c r="N139" s="4" t="s">
        <v>21</v>
      </c>
      <c r="O139" s="4" t="s">
        <v>22</v>
      </c>
      <c r="P139" s="4" t="s">
        <v>23</v>
      </c>
      <c r="Q139" s="4" t="s">
        <v>24</v>
      </c>
      <c r="R139" s="4" t="s">
        <v>25</v>
      </c>
      <c r="S139" s="4" t="s">
        <v>26</v>
      </c>
      <c r="T139" s="4" t="s">
        <v>27</v>
      </c>
      <c r="U139" s="51"/>
      <c r="V139" s="3"/>
      <c r="W139" s="3"/>
      <c r="X139" s="3"/>
      <c r="Y139" s="3"/>
      <c r="Z139" s="3"/>
    </row>
    <row r="140" spans="1:26" ht="14.25" customHeight="1" x14ac:dyDescent="0.2">
      <c r="A140" s="5" t="s">
        <v>39</v>
      </c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"/>
      <c r="V140" s="3"/>
      <c r="W140" s="3"/>
      <c r="X140" s="3"/>
      <c r="Y140" s="3"/>
      <c r="Z140" s="3"/>
    </row>
    <row r="141" spans="1:26" ht="12" customHeight="1" x14ac:dyDescent="0.2">
      <c r="A141" s="7" t="s">
        <v>133</v>
      </c>
      <c r="B141" s="8">
        <v>100</v>
      </c>
      <c r="C141" s="9">
        <v>1.6</v>
      </c>
      <c r="D141" s="9">
        <v>5.0999999999999996</v>
      </c>
      <c r="E141" s="9">
        <v>6.9</v>
      </c>
      <c r="F141" s="9">
        <v>80</v>
      </c>
      <c r="G141" s="9">
        <v>0.03</v>
      </c>
      <c r="H141" s="9">
        <v>28</v>
      </c>
      <c r="I141" s="9">
        <v>0.04</v>
      </c>
      <c r="J141" s="9">
        <v>4.5</v>
      </c>
      <c r="K141" s="9">
        <v>0</v>
      </c>
      <c r="L141" s="9">
        <v>0</v>
      </c>
      <c r="M141" s="9">
        <v>45</v>
      </c>
      <c r="N141" s="9">
        <v>21</v>
      </c>
      <c r="O141" s="9">
        <v>37</v>
      </c>
      <c r="P141" s="9">
        <v>1.1000000000000001</v>
      </c>
      <c r="Q141" s="9">
        <v>0</v>
      </c>
      <c r="R141" s="9">
        <v>0</v>
      </c>
      <c r="S141" s="9">
        <v>0</v>
      </c>
      <c r="T141" s="9">
        <v>0</v>
      </c>
      <c r="U141" s="8" t="s">
        <v>134</v>
      </c>
      <c r="V141" s="3"/>
      <c r="W141" s="3"/>
      <c r="X141" s="3"/>
      <c r="Y141" s="3"/>
      <c r="Z141" s="3"/>
    </row>
    <row r="142" spans="1:26" ht="12" customHeight="1" x14ac:dyDescent="0.2">
      <c r="A142" s="7" t="s">
        <v>135</v>
      </c>
      <c r="B142" s="8">
        <v>250</v>
      </c>
      <c r="C142" s="9">
        <v>2.69</v>
      </c>
      <c r="D142" s="9">
        <v>4.5599999999999996</v>
      </c>
      <c r="E142" s="9">
        <v>18.399999999999999</v>
      </c>
      <c r="F142" s="9">
        <v>128.11000000000001</v>
      </c>
      <c r="G142" s="9">
        <v>7.0000000000000007E-2</v>
      </c>
      <c r="H142" s="9">
        <v>5.05</v>
      </c>
      <c r="I142" s="9">
        <v>0.22</v>
      </c>
      <c r="J142" s="9">
        <v>1.53</v>
      </c>
      <c r="K142" s="9">
        <v>0.04</v>
      </c>
      <c r="L142" s="9">
        <v>0.05</v>
      </c>
      <c r="M142" s="9">
        <v>29.95</v>
      </c>
      <c r="N142" s="9">
        <v>20.260000000000002</v>
      </c>
      <c r="O142" s="9">
        <v>49.36</v>
      </c>
      <c r="P142" s="9">
        <v>0.96</v>
      </c>
      <c r="Q142" s="9">
        <v>359.94</v>
      </c>
      <c r="R142" s="9">
        <v>3.71</v>
      </c>
      <c r="S142" s="9">
        <v>0.02</v>
      </c>
      <c r="T142" s="9">
        <v>0</v>
      </c>
      <c r="U142" s="8" t="s">
        <v>136</v>
      </c>
      <c r="V142" s="3"/>
      <c r="W142" s="3"/>
      <c r="X142" s="3"/>
      <c r="Y142" s="3"/>
      <c r="Z142" s="3"/>
    </row>
    <row r="143" spans="1:26" ht="12" customHeight="1" x14ac:dyDescent="0.2">
      <c r="A143" s="7" t="s">
        <v>137</v>
      </c>
      <c r="B143" s="8">
        <v>180</v>
      </c>
      <c r="C143" s="9">
        <v>4.41</v>
      </c>
      <c r="D143" s="9">
        <v>6.21</v>
      </c>
      <c r="E143" s="9">
        <v>22.05</v>
      </c>
      <c r="F143" s="9">
        <v>262.11</v>
      </c>
      <c r="G143" s="9">
        <v>0.04</v>
      </c>
      <c r="H143" s="9">
        <v>0</v>
      </c>
      <c r="I143" s="9">
        <v>0.04</v>
      </c>
      <c r="J143" s="9">
        <v>1.25</v>
      </c>
      <c r="K143" s="9">
        <v>0</v>
      </c>
      <c r="L143" s="9">
        <v>0</v>
      </c>
      <c r="M143" s="9">
        <v>11.04</v>
      </c>
      <c r="N143" s="9">
        <v>31.73</v>
      </c>
      <c r="O143" s="9">
        <v>96.57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8" t="s">
        <v>60</v>
      </c>
      <c r="V143" s="3"/>
      <c r="W143" s="3"/>
      <c r="X143" s="3"/>
      <c r="Y143" s="3"/>
      <c r="Z143" s="3"/>
    </row>
    <row r="144" spans="1:26" ht="12" customHeight="1" x14ac:dyDescent="0.2">
      <c r="A144" s="7" t="s">
        <v>138</v>
      </c>
      <c r="B144" s="8">
        <v>120</v>
      </c>
      <c r="C144" s="9">
        <v>13.65</v>
      </c>
      <c r="D144" s="9">
        <v>15.19</v>
      </c>
      <c r="E144" s="9">
        <v>15.58</v>
      </c>
      <c r="F144" s="9">
        <v>159</v>
      </c>
      <c r="G144" s="9">
        <v>0.12</v>
      </c>
      <c r="H144" s="9">
        <v>1.35</v>
      </c>
      <c r="I144" s="9">
        <v>0.09</v>
      </c>
      <c r="J144" s="9">
        <v>1.1499999999999999</v>
      </c>
      <c r="K144" s="9">
        <v>0.35</v>
      </c>
      <c r="L144" s="9">
        <v>0.27</v>
      </c>
      <c r="M144" s="9">
        <v>154.46</v>
      </c>
      <c r="N144" s="9">
        <v>61.25</v>
      </c>
      <c r="O144" s="9">
        <v>328.06</v>
      </c>
      <c r="P144" s="9">
        <v>1.4</v>
      </c>
      <c r="Q144" s="9">
        <v>524.77</v>
      </c>
      <c r="R144" s="9">
        <v>133.24</v>
      </c>
      <c r="S144" s="9">
        <v>0.55000000000000004</v>
      </c>
      <c r="T144" s="9">
        <v>0.03</v>
      </c>
      <c r="U144" s="8">
        <v>30</v>
      </c>
      <c r="V144" s="3"/>
      <c r="W144" s="3"/>
      <c r="X144" s="3"/>
      <c r="Y144" s="3"/>
      <c r="Z144" s="3"/>
    </row>
    <row r="145" spans="1:26" ht="12" customHeight="1" x14ac:dyDescent="0.2">
      <c r="A145" s="7" t="s">
        <v>139</v>
      </c>
      <c r="B145" s="8">
        <v>200</v>
      </c>
      <c r="C145" s="9">
        <v>1.36</v>
      </c>
      <c r="D145" s="9">
        <v>0.39</v>
      </c>
      <c r="E145" s="9">
        <v>22.12</v>
      </c>
      <c r="F145" s="9">
        <v>98.94</v>
      </c>
      <c r="G145" s="9">
        <v>0.03</v>
      </c>
      <c r="H145" s="9">
        <v>1.6</v>
      </c>
      <c r="I145" s="9">
        <v>0</v>
      </c>
      <c r="J145" s="9">
        <v>0</v>
      </c>
      <c r="K145" s="9">
        <v>0</v>
      </c>
      <c r="L145" s="9">
        <v>0.02</v>
      </c>
      <c r="M145" s="9">
        <v>36</v>
      </c>
      <c r="N145" s="9">
        <v>16.2</v>
      </c>
      <c r="O145" s="9">
        <v>21.6</v>
      </c>
      <c r="P145" s="9">
        <v>0.72</v>
      </c>
      <c r="Q145" s="9">
        <v>300</v>
      </c>
      <c r="R145" s="9">
        <v>12</v>
      </c>
      <c r="S145" s="9">
        <v>0</v>
      </c>
      <c r="T145" s="9">
        <v>0</v>
      </c>
      <c r="U145" s="8" t="s">
        <v>46</v>
      </c>
      <c r="V145" s="3"/>
      <c r="W145" s="3"/>
      <c r="X145" s="3"/>
      <c r="Y145" s="3"/>
      <c r="Z145" s="3"/>
    </row>
    <row r="146" spans="1:26" ht="12" customHeight="1" x14ac:dyDescent="0.2">
      <c r="A146" s="7" t="s">
        <v>47</v>
      </c>
      <c r="B146" s="8">
        <v>50</v>
      </c>
      <c r="C146" s="9">
        <v>3.82</v>
      </c>
      <c r="D146" s="9">
        <v>0.31</v>
      </c>
      <c r="E146" s="9">
        <v>25.09</v>
      </c>
      <c r="F146" s="9">
        <v>118.41</v>
      </c>
      <c r="G146" s="9">
        <v>0.08</v>
      </c>
      <c r="H146" s="9">
        <v>0</v>
      </c>
      <c r="I146" s="9">
        <v>0</v>
      </c>
      <c r="J146" s="9">
        <v>0.98</v>
      </c>
      <c r="K146" s="9">
        <v>0</v>
      </c>
      <c r="L146" s="9">
        <v>0.03</v>
      </c>
      <c r="M146" s="9">
        <v>11.5</v>
      </c>
      <c r="N146" s="9">
        <v>16.5</v>
      </c>
      <c r="O146" s="9">
        <v>42</v>
      </c>
      <c r="P146" s="9">
        <v>1</v>
      </c>
      <c r="Q146" s="9">
        <v>64.5</v>
      </c>
      <c r="R146" s="9">
        <v>0</v>
      </c>
      <c r="S146" s="9">
        <v>0.01</v>
      </c>
      <c r="T146" s="9">
        <v>0</v>
      </c>
      <c r="U146" s="8">
        <v>1</v>
      </c>
      <c r="V146" s="3"/>
      <c r="W146" s="3"/>
      <c r="X146" s="3"/>
      <c r="Y146" s="3"/>
      <c r="Z146" s="3"/>
    </row>
    <row r="147" spans="1:26" ht="12" customHeight="1" x14ac:dyDescent="0.2">
      <c r="A147" s="7" t="s">
        <v>37</v>
      </c>
      <c r="B147" s="8">
        <v>40</v>
      </c>
      <c r="C147" s="9">
        <v>2.65</v>
      </c>
      <c r="D147" s="9">
        <v>0.35</v>
      </c>
      <c r="E147" s="9">
        <v>16.96</v>
      </c>
      <c r="F147" s="9">
        <v>81.58</v>
      </c>
      <c r="G147" s="9">
        <v>7.0000000000000007E-2</v>
      </c>
      <c r="H147" s="9">
        <v>0</v>
      </c>
      <c r="I147" s="9">
        <v>0</v>
      </c>
      <c r="J147" s="9">
        <v>0.88</v>
      </c>
      <c r="K147" s="9">
        <v>0</v>
      </c>
      <c r="L147" s="9">
        <v>0.03</v>
      </c>
      <c r="M147" s="9">
        <v>7.2</v>
      </c>
      <c r="N147" s="9">
        <v>7.6</v>
      </c>
      <c r="O147" s="9">
        <v>34.799999999999997</v>
      </c>
      <c r="P147" s="9">
        <v>1.6</v>
      </c>
      <c r="Q147" s="9">
        <v>54.4</v>
      </c>
      <c r="R147" s="9">
        <v>2.2400000000000002</v>
      </c>
      <c r="S147" s="9">
        <v>0</v>
      </c>
      <c r="T147" s="9">
        <v>0</v>
      </c>
      <c r="U147" s="8">
        <v>2</v>
      </c>
      <c r="V147" s="3"/>
      <c r="W147" s="3"/>
      <c r="X147" s="3"/>
      <c r="Y147" s="3"/>
      <c r="Z147" s="3"/>
    </row>
    <row r="148" spans="1:26" ht="21" customHeight="1" x14ac:dyDescent="0.2">
      <c r="A148" s="11" t="s">
        <v>38</v>
      </c>
      <c r="B148" s="12">
        <f t="shared" ref="B148:T148" si="23">SUM(B141:B147)</f>
        <v>940</v>
      </c>
      <c r="C148" s="4">
        <f t="shared" si="23"/>
        <v>30.18</v>
      </c>
      <c r="D148" s="4">
        <f t="shared" si="23"/>
        <v>32.11</v>
      </c>
      <c r="E148" s="4">
        <f t="shared" si="23"/>
        <v>127.1</v>
      </c>
      <c r="F148" s="4">
        <f t="shared" si="23"/>
        <v>928.15000000000009</v>
      </c>
      <c r="G148" s="4">
        <f t="shared" si="23"/>
        <v>0.44000000000000006</v>
      </c>
      <c r="H148" s="4">
        <f t="shared" si="23"/>
        <v>36</v>
      </c>
      <c r="I148" s="4">
        <f t="shared" si="23"/>
        <v>0.39</v>
      </c>
      <c r="J148" s="4">
        <f t="shared" si="23"/>
        <v>10.290000000000001</v>
      </c>
      <c r="K148" s="4">
        <f t="shared" si="23"/>
        <v>0.38999999999999996</v>
      </c>
      <c r="L148" s="4">
        <f t="shared" si="23"/>
        <v>0.4</v>
      </c>
      <c r="M148" s="4">
        <f t="shared" si="23"/>
        <v>295.15000000000003</v>
      </c>
      <c r="N148" s="4">
        <f t="shared" si="23"/>
        <v>174.54</v>
      </c>
      <c r="O148" s="4">
        <f t="shared" si="23"/>
        <v>609.39</v>
      </c>
      <c r="P148" s="4">
        <f t="shared" si="23"/>
        <v>6.7799999999999994</v>
      </c>
      <c r="Q148" s="4">
        <f t="shared" si="23"/>
        <v>1303.6100000000001</v>
      </c>
      <c r="R148" s="4">
        <f t="shared" si="23"/>
        <v>151.19000000000003</v>
      </c>
      <c r="S148" s="4">
        <f t="shared" si="23"/>
        <v>0.58000000000000007</v>
      </c>
      <c r="T148" s="4">
        <f t="shared" si="23"/>
        <v>0.03</v>
      </c>
      <c r="U148" s="1"/>
      <c r="V148" s="3"/>
      <c r="W148" s="3"/>
      <c r="X148" s="3"/>
      <c r="Y148" s="3"/>
      <c r="Z148" s="3"/>
    </row>
    <row r="149" spans="1:26" ht="14.25" customHeight="1" x14ac:dyDescent="0.2">
      <c r="A149" s="5" t="s">
        <v>191</v>
      </c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"/>
      <c r="V149" s="3"/>
      <c r="W149" s="3"/>
      <c r="X149" s="3"/>
      <c r="Y149" s="3"/>
      <c r="Z149" s="3"/>
    </row>
    <row r="150" spans="1:26" ht="12" customHeight="1" x14ac:dyDescent="0.2">
      <c r="A150" s="7" t="s">
        <v>206</v>
      </c>
      <c r="B150" s="8">
        <v>200</v>
      </c>
      <c r="C150" s="9">
        <v>9.5500000000000007</v>
      </c>
      <c r="D150" s="9">
        <v>10.1</v>
      </c>
      <c r="E150" s="9">
        <v>39.24</v>
      </c>
      <c r="F150" s="9">
        <v>272</v>
      </c>
      <c r="G150" s="9">
        <v>0</v>
      </c>
      <c r="H150" s="9">
        <v>0</v>
      </c>
      <c r="I150" s="9">
        <v>0</v>
      </c>
      <c r="J150" s="9">
        <v>0.04</v>
      </c>
      <c r="K150" s="9">
        <v>0</v>
      </c>
      <c r="L150" s="9">
        <v>0</v>
      </c>
      <c r="M150" s="9">
        <v>0.19</v>
      </c>
      <c r="N150" s="9">
        <v>0.28999999999999998</v>
      </c>
      <c r="O150" s="9">
        <v>0.77</v>
      </c>
      <c r="P150" s="9">
        <v>0.02</v>
      </c>
      <c r="Q150" s="9">
        <v>1.32</v>
      </c>
      <c r="R150" s="9">
        <v>0.03</v>
      </c>
      <c r="S150" s="9">
        <v>0</v>
      </c>
      <c r="T150" s="9">
        <v>0</v>
      </c>
      <c r="U150" s="8">
        <v>4</v>
      </c>
      <c r="V150" s="3"/>
      <c r="W150" s="3"/>
      <c r="X150" s="3"/>
      <c r="Y150" s="3"/>
      <c r="Z150" s="3"/>
    </row>
    <row r="151" spans="1:26" ht="12" hidden="1" customHeight="1" x14ac:dyDescent="0.2">
      <c r="A151" s="7"/>
      <c r="B151" s="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8"/>
      <c r="V151" s="3"/>
      <c r="W151" s="3"/>
      <c r="X151" s="3"/>
      <c r="Y151" s="3"/>
      <c r="Z151" s="3"/>
    </row>
    <row r="152" spans="1:26" ht="12" customHeight="1" x14ac:dyDescent="0.2">
      <c r="A152" s="7" t="s">
        <v>47</v>
      </c>
      <c r="B152" s="8">
        <v>10</v>
      </c>
      <c r="C152" s="9">
        <f>1.53/2</f>
        <v>0.76500000000000001</v>
      </c>
      <c r="D152" s="9">
        <f>0.12/2</f>
        <v>0.06</v>
      </c>
      <c r="E152" s="9">
        <f>10.04/2</f>
        <v>5.0199999999999996</v>
      </c>
      <c r="F152" s="9">
        <f>47.36/2</f>
        <v>23.68</v>
      </c>
      <c r="G152" s="9">
        <v>0.03</v>
      </c>
      <c r="H152" s="9">
        <v>0</v>
      </c>
      <c r="I152" s="9">
        <v>0</v>
      </c>
      <c r="J152" s="9">
        <v>0.39</v>
      </c>
      <c r="K152" s="9">
        <v>0</v>
      </c>
      <c r="L152" s="9">
        <v>0.01</v>
      </c>
      <c r="M152" s="9">
        <v>4.5999999999999996</v>
      </c>
      <c r="N152" s="9">
        <v>6.6</v>
      </c>
      <c r="O152" s="9">
        <v>16.8</v>
      </c>
      <c r="P152" s="9">
        <v>0.4</v>
      </c>
      <c r="Q152" s="9">
        <v>25.8</v>
      </c>
      <c r="R152" s="9">
        <v>0</v>
      </c>
      <c r="S152" s="9">
        <v>0</v>
      </c>
      <c r="T152" s="9">
        <v>0</v>
      </c>
      <c r="U152" s="8">
        <v>1</v>
      </c>
      <c r="V152" s="3"/>
      <c r="W152" s="3"/>
      <c r="X152" s="3"/>
      <c r="Y152" s="3"/>
      <c r="Z152" s="3"/>
    </row>
    <row r="153" spans="1:26" ht="12" customHeight="1" x14ac:dyDescent="0.2">
      <c r="A153" s="7" t="s">
        <v>37</v>
      </c>
      <c r="B153" s="8">
        <v>10</v>
      </c>
      <c r="C153" s="9">
        <f>1.32/2</f>
        <v>0.66</v>
      </c>
      <c r="D153" s="9">
        <f>0.18/2</f>
        <v>0.09</v>
      </c>
      <c r="E153" s="9">
        <f>8.48/2</f>
        <v>4.24</v>
      </c>
      <c r="F153" s="9">
        <f>40.79/2</f>
        <v>20.395</v>
      </c>
      <c r="G153" s="9">
        <v>0.06</v>
      </c>
      <c r="H153" s="9">
        <v>0</v>
      </c>
      <c r="I153" s="9">
        <v>0</v>
      </c>
      <c r="J153" s="9">
        <v>0.78</v>
      </c>
      <c r="K153" s="9">
        <v>0</v>
      </c>
      <c r="L153" s="9">
        <v>0.02</v>
      </c>
      <c r="M153" s="9">
        <v>9.1999999999999993</v>
      </c>
      <c r="N153" s="9">
        <v>13.2</v>
      </c>
      <c r="O153" s="9">
        <v>33.6</v>
      </c>
      <c r="P153" s="9">
        <v>0.8</v>
      </c>
      <c r="Q153" s="9">
        <v>51.6</v>
      </c>
      <c r="R153" s="9">
        <v>0</v>
      </c>
      <c r="S153" s="9">
        <v>0.01</v>
      </c>
      <c r="T153" s="9">
        <v>0</v>
      </c>
      <c r="U153" s="8">
        <v>1</v>
      </c>
      <c r="V153" s="3"/>
      <c r="W153" s="3"/>
      <c r="X153" s="3"/>
      <c r="Y153" s="3"/>
      <c r="Z153" s="3"/>
    </row>
    <row r="154" spans="1:26" ht="12" customHeight="1" x14ac:dyDescent="0.2">
      <c r="A154" s="7" t="s">
        <v>130</v>
      </c>
      <c r="B154" s="8">
        <v>180</v>
      </c>
      <c r="C154" s="9">
        <v>0.19</v>
      </c>
      <c r="D154" s="9">
        <v>0</v>
      </c>
      <c r="E154" s="9">
        <v>8.15</v>
      </c>
      <c r="F154" s="9">
        <v>33.369999999999997</v>
      </c>
      <c r="G154" s="9">
        <v>0</v>
      </c>
      <c r="H154" s="9">
        <v>0.04</v>
      </c>
      <c r="I154" s="9">
        <v>0</v>
      </c>
      <c r="J154" s="9">
        <v>0</v>
      </c>
      <c r="K154" s="9">
        <v>0</v>
      </c>
      <c r="L154" s="9">
        <v>0.01</v>
      </c>
      <c r="M154" s="9">
        <v>12.02</v>
      </c>
      <c r="N154" s="9">
        <v>5.61</v>
      </c>
      <c r="O154" s="9">
        <v>7.42</v>
      </c>
      <c r="P154" s="9">
        <v>0.74</v>
      </c>
      <c r="Q154" s="9">
        <v>25.59</v>
      </c>
      <c r="R154" s="9">
        <v>0</v>
      </c>
      <c r="S154" s="9">
        <v>0</v>
      </c>
      <c r="T154" s="9">
        <v>0</v>
      </c>
      <c r="U154" s="8" t="s">
        <v>99</v>
      </c>
      <c r="V154" s="3"/>
      <c r="W154" s="3"/>
      <c r="X154" s="3"/>
      <c r="Y154" s="3"/>
      <c r="Z154" s="3"/>
    </row>
    <row r="155" spans="1:26" ht="12" customHeight="1" x14ac:dyDescent="0.2">
      <c r="A155" s="11" t="s">
        <v>38</v>
      </c>
      <c r="B155" s="12">
        <f>B150+B152+B153+B154</f>
        <v>400</v>
      </c>
      <c r="C155" s="4">
        <f t="shared" ref="C155:F155" si="24">SUM(C150:C154)</f>
        <v>11.165000000000001</v>
      </c>
      <c r="D155" s="4">
        <f t="shared" si="24"/>
        <v>10.25</v>
      </c>
      <c r="E155" s="4">
        <f t="shared" si="24"/>
        <v>56.650000000000006</v>
      </c>
      <c r="F155" s="4">
        <f t="shared" si="24"/>
        <v>349.44499999999999</v>
      </c>
      <c r="G155" s="4" t="e">
        <f t="shared" ref="G155:T155" si="25">G154+#REF!+G151+G150</f>
        <v>#REF!</v>
      </c>
      <c r="H155" s="4" t="e">
        <f t="shared" si="25"/>
        <v>#REF!</v>
      </c>
      <c r="I155" s="4" t="e">
        <f t="shared" si="25"/>
        <v>#REF!</v>
      </c>
      <c r="J155" s="4" t="e">
        <f t="shared" si="25"/>
        <v>#REF!</v>
      </c>
      <c r="K155" s="4" t="e">
        <f t="shared" si="25"/>
        <v>#REF!</v>
      </c>
      <c r="L155" s="4" t="e">
        <f t="shared" si="25"/>
        <v>#REF!</v>
      </c>
      <c r="M155" s="4" t="e">
        <f t="shared" si="25"/>
        <v>#REF!</v>
      </c>
      <c r="N155" s="4" t="e">
        <f t="shared" si="25"/>
        <v>#REF!</v>
      </c>
      <c r="O155" s="4" t="e">
        <f t="shared" si="25"/>
        <v>#REF!</v>
      </c>
      <c r="P155" s="4" t="e">
        <f t="shared" si="25"/>
        <v>#REF!</v>
      </c>
      <c r="Q155" s="4" t="e">
        <f t="shared" si="25"/>
        <v>#REF!</v>
      </c>
      <c r="R155" s="4" t="e">
        <f t="shared" si="25"/>
        <v>#REF!</v>
      </c>
      <c r="S155" s="4" t="e">
        <f t="shared" si="25"/>
        <v>#REF!</v>
      </c>
      <c r="T155" s="4" t="e">
        <f t="shared" si="25"/>
        <v>#REF!</v>
      </c>
      <c r="U155" s="1"/>
      <c r="V155" s="3"/>
      <c r="W155" s="3"/>
      <c r="X155" s="3"/>
      <c r="Y155" s="3"/>
      <c r="Z155" s="3"/>
    </row>
    <row r="156" spans="1:26" ht="21" customHeight="1" x14ac:dyDescent="0.2">
      <c r="A156" s="11" t="s">
        <v>49</v>
      </c>
      <c r="B156" s="11"/>
      <c r="C156" s="4">
        <f t="shared" ref="C156:T156" si="26">C155+C148</f>
        <v>41.344999999999999</v>
      </c>
      <c r="D156" s="4">
        <f t="shared" si="26"/>
        <v>42.36</v>
      </c>
      <c r="E156" s="4">
        <f t="shared" si="26"/>
        <v>183.75</v>
      </c>
      <c r="F156" s="4">
        <f t="shared" si="26"/>
        <v>1277.595</v>
      </c>
      <c r="G156" s="4" t="e">
        <f t="shared" si="26"/>
        <v>#REF!</v>
      </c>
      <c r="H156" s="4" t="e">
        <f t="shared" si="26"/>
        <v>#REF!</v>
      </c>
      <c r="I156" s="4" t="e">
        <f t="shared" si="26"/>
        <v>#REF!</v>
      </c>
      <c r="J156" s="4" t="e">
        <f t="shared" si="26"/>
        <v>#REF!</v>
      </c>
      <c r="K156" s="4" t="e">
        <f t="shared" si="26"/>
        <v>#REF!</v>
      </c>
      <c r="L156" s="4" t="e">
        <f t="shared" si="26"/>
        <v>#REF!</v>
      </c>
      <c r="M156" s="4" t="e">
        <f t="shared" si="26"/>
        <v>#REF!</v>
      </c>
      <c r="N156" s="4" t="e">
        <f t="shared" si="26"/>
        <v>#REF!</v>
      </c>
      <c r="O156" s="4" t="e">
        <f t="shared" si="26"/>
        <v>#REF!</v>
      </c>
      <c r="P156" s="4" t="e">
        <f t="shared" si="26"/>
        <v>#REF!</v>
      </c>
      <c r="Q156" s="4" t="e">
        <f t="shared" si="26"/>
        <v>#REF!</v>
      </c>
      <c r="R156" s="4" t="e">
        <f t="shared" si="26"/>
        <v>#REF!</v>
      </c>
      <c r="S156" s="4" t="e">
        <f t="shared" si="26"/>
        <v>#REF!</v>
      </c>
      <c r="T156" s="4" t="e">
        <f t="shared" si="26"/>
        <v>#REF!</v>
      </c>
      <c r="U156" s="1"/>
      <c r="V156" s="3"/>
      <c r="W156" s="3"/>
      <c r="X156" s="3"/>
      <c r="Y156" s="3"/>
      <c r="Z156" s="3"/>
    </row>
    <row r="157" spans="1:26" ht="13.5" customHeight="1" x14ac:dyDescent="0.2">
      <c r="A157" s="13" t="s">
        <v>140</v>
      </c>
      <c r="B157" s="1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3"/>
      <c r="V157" s="3"/>
      <c r="W157" s="3"/>
      <c r="X157" s="3"/>
      <c r="Y157" s="3"/>
      <c r="Z157" s="3"/>
    </row>
    <row r="158" spans="1:26" ht="27.75" customHeight="1" x14ac:dyDescent="0.2">
      <c r="A158" s="57" t="s">
        <v>141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9"/>
      <c r="V158" s="3"/>
      <c r="W158" s="3"/>
      <c r="X158" s="3"/>
      <c r="Y158" s="3"/>
      <c r="Z158" s="3"/>
    </row>
    <row r="159" spans="1:26" ht="12.75" customHeight="1" x14ac:dyDescent="0.2">
      <c r="A159" s="60" t="s">
        <v>4</v>
      </c>
      <c r="B159" s="60" t="s">
        <v>5</v>
      </c>
      <c r="C159" s="47" t="s">
        <v>6</v>
      </c>
      <c r="D159" s="48"/>
      <c r="E159" s="49"/>
      <c r="F159" s="50" t="s">
        <v>7</v>
      </c>
      <c r="G159" s="47" t="s">
        <v>8</v>
      </c>
      <c r="H159" s="48"/>
      <c r="I159" s="48"/>
      <c r="J159" s="48"/>
      <c r="K159" s="48"/>
      <c r="L159" s="49"/>
      <c r="M159" s="47" t="s">
        <v>9</v>
      </c>
      <c r="N159" s="48"/>
      <c r="O159" s="48"/>
      <c r="P159" s="48"/>
      <c r="Q159" s="48"/>
      <c r="R159" s="48"/>
      <c r="S159" s="48"/>
      <c r="T159" s="49"/>
      <c r="U159" s="60" t="s">
        <v>10</v>
      </c>
      <c r="V159" s="3"/>
      <c r="W159" s="3"/>
      <c r="X159" s="3"/>
      <c r="Y159" s="3"/>
      <c r="Z159" s="3"/>
    </row>
    <row r="160" spans="1:26" ht="26.25" customHeight="1" x14ac:dyDescent="0.2">
      <c r="A160" s="51"/>
      <c r="B160" s="51"/>
      <c r="C160" s="4" t="s">
        <v>11</v>
      </c>
      <c r="D160" s="4" t="s">
        <v>12</v>
      </c>
      <c r="E160" s="4" t="s">
        <v>13</v>
      </c>
      <c r="F160" s="51"/>
      <c r="G160" s="4" t="s">
        <v>14</v>
      </c>
      <c r="H160" s="4" t="s">
        <v>15</v>
      </c>
      <c r="I160" s="4" t="s">
        <v>16</v>
      </c>
      <c r="J160" s="4" t="s">
        <v>17</v>
      </c>
      <c r="K160" s="4" t="s">
        <v>18</v>
      </c>
      <c r="L160" s="4" t="s">
        <v>19</v>
      </c>
      <c r="M160" s="4" t="s">
        <v>20</v>
      </c>
      <c r="N160" s="4" t="s">
        <v>21</v>
      </c>
      <c r="O160" s="4" t="s">
        <v>22</v>
      </c>
      <c r="P160" s="4" t="s">
        <v>23</v>
      </c>
      <c r="Q160" s="4" t="s">
        <v>24</v>
      </c>
      <c r="R160" s="4" t="s">
        <v>25</v>
      </c>
      <c r="S160" s="4" t="s">
        <v>26</v>
      </c>
      <c r="T160" s="4" t="s">
        <v>27</v>
      </c>
      <c r="U160" s="51"/>
      <c r="V160" s="3"/>
      <c r="W160" s="3"/>
      <c r="X160" s="3"/>
      <c r="Y160" s="3"/>
      <c r="Z160" s="3"/>
    </row>
    <row r="161" spans="1:26" ht="14.25" customHeight="1" x14ac:dyDescent="0.2">
      <c r="A161" s="5" t="s">
        <v>39</v>
      </c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"/>
      <c r="V161" s="3"/>
      <c r="W161" s="3"/>
      <c r="X161" s="3"/>
      <c r="Y161" s="3"/>
      <c r="Z161" s="3"/>
    </row>
    <row r="162" spans="1:26" ht="12" customHeight="1" x14ac:dyDescent="0.2">
      <c r="A162" s="7" t="s">
        <v>146</v>
      </c>
      <c r="B162" s="8">
        <v>100</v>
      </c>
      <c r="C162" s="9">
        <v>1.1000000000000001</v>
      </c>
      <c r="D162" s="9">
        <v>0.2</v>
      </c>
      <c r="E162" s="9">
        <v>3.8</v>
      </c>
      <c r="F162" s="9">
        <v>24</v>
      </c>
      <c r="G162" s="8" t="s">
        <v>95</v>
      </c>
      <c r="H162" s="9">
        <v>25</v>
      </c>
      <c r="I162" s="9">
        <v>0.17</v>
      </c>
      <c r="J162" s="9">
        <v>0.39</v>
      </c>
      <c r="K162" s="9">
        <v>0</v>
      </c>
      <c r="L162" s="9">
        <v>0.04</v>
      </c>
      <c r="M162" s="9">
        <v>14</v>
      </c>
      <c r="N162" s="9">
        <v>20</v>
      </c>
      <c r="O162" s="9">
        <v>26</v>
      </c>
      <c r="P162" s="9">
        <v>1</v>
      </c>
      <c r="Q162" s="9">
        <v>290</v>
      </c>
      <c r="R162" s="9">
        <v>2</v>
      </c>
      <c r="S162" s="9">
        <v>0</v>
      </c>
      <c r="T162" s="9">
        <v>0</v>
      </c>
      <c r="U162" s="8" t="s">
        <v>95</v>
      </c>
      <c r="V162" s="3"/>
      <c r="W162" s="3"/>
      <c r="X162" s="3"/>
      <c r="Y162" s="3"/>
      <c r="Z162" s="3"/>
    </row>
    <row r="163" spans="1:26" ht="12" customHeight="1" x14ac:dyDescent="0.2">
      <c r="A163" s="7" t="s">
        <v>147</v>
      </c>
      <c r="B163" s="8">
        <v>250</v>
      </c>
      <c r="C163" s="9">
        <v>4.6100000000000003</v>
      </c>
      <c r="D163" s="9">
        <v>4.4400000000000004</v>
      </c>
      <c r="E163" s="9">
        <v>15.8</v>
      </c>
      <c r="F163" s="9">
        <v>117.14</v>
      </c>
      <c r="G163" s="8" t="s">
        <v>148</v>
      </c>
      <c r="H163" s="9">
        <v>13.3</v>
      </c>
      <c r="I163" s="9">
        <v>0.25</v>
      </c>
      <c r="J163" s="9">
        <v>1.4</v>
      </c>
      <c r="K163" s="9">
        <v>0.04</v>
      </c>
      <c r="L163" s="9">
        <v>0.06</v>
      </c>
      <c r="M163" s="9">
        <v>60.6</v>
      </c>
      <c r="N163" s="9">
        <v>31.51</v>
      </c>
      <c r="O163" s="9">
        <v>61.41</v>
      </c>
      <c r="P163" s="9">
        <v>1.45</v>
      </c>
      <c r="Q163" s="9">
        <v>515.75</v>
      </c>
      <c r="R163" s="9">
        <v>6.6</v>
      </c>
      <c r="S163" s="9">
        <v>0.03</v>
      </c>
      <c r="T163" s="9">
        <v>0</v>
      </c>
      <c r="U163" s="8">
        <v>15</v>
      </c>
      <c r="V163" s="3"/>
      <c r="W163" s="3"/>
      <c r="X163" s="3"/>
      <c r="Y163" s="3"/>
      <c r="Z163" s="3"/>
    </row>
    <row r="164" spans="1:26" ht="12" customHeight="1" x14ac:dyDescent="0.2">
      <c r="A164" s="7" t="s">
        <v>149</v>
      </c>
      <c r="B164" s="8">
        <v>280</v>
      </c>
      <c r="C164" s="9">
        <v>13.48</v>
      </c>
      <c r="D164" s="9">
        <v>21.99</v>
      </c>
      <c r="E164" s="9">
        <v>51.12</v>
      </c>
      <c r="F164" s="9">
        <v>400.02</v>
      </c>
      <c r="G164" s="8" t="s">
        <v>150</v>
      </c>
      <c r="H164" s="9">
        <v>2.48</v>
      </c>
      <c r="I164" s="9">
        <v>0.24</v>
      </c>
      <c r="J164" s="9">
        <v>3.86</v>
      </c>
      <c r="K164" s="9">
        <v>0.04</v>
      </c>
      <c r="L164" s="9">
        <v>0.15</v>
      </c>
      <c r="M164" s="9">
        <v>25.74</v>
      </c>
      <c r="N164" s="9">
        <v>90.52</v>
      </c>
      <c r="O164" s="9">
        <v>205.47</v>
      </c>
      <c r="P164" s="9">
        <v>3.67</v>
      </c>
      <c r="Q164" s="9">
        <v>461.4</v>
      </c>
      <c r="R164" s="9">
        <v>7.4</v>
      </c>
      <c r="S164" s="9">
        <v>0.06</v>
      </c>
      <c r="T164" s="9">
        <v>0</v>
      </c>
      <c r="U164" s="8">
        <v>16</v>
      </c>
      <c r="V164" s="3"/>
      <c r="W164" s="3"/>
      <c r="X164" s="3"/>
      <c r="Y164" s="3"/>
      <c r="Z164" s="3"/>
    </row>
    <row r="165" spans="1:26" ht="12" customHeight="1" x14ac:dyDescent="0.2">
      <c r="A165" s="7" t="s">
        <v>86</v>
      </c>
      <c r="B165" s="8">
        <v>200</v>
      </c>
      <c r="C165" s="9">
        <v>5.71</v>
      </c>
      <c r="D165" s="9">
        <v>4.75</v>
      </c>
      <c r="E165" s="9">
        <v>18.260000000000002</v>
      </c>
      <c r="F165" s="9">
        <v>140.24</v>
      </c>
      <c r="G165" s="8" t="s">
        <v>151</v>
      </c>
      <c r="H165" s="9">
        <v>0.92</v>
      </c>
      <c r="I165" s="9">
        <v>0.03</v>
      </c>
      <c r="J165" s="9">
        <v>0</v>
      </c>
      <c r="K165" s="9">
        <v>0</v>
      </c>
      <c r="L165" s="9">
        <v>0.19</v>
      </c>
      <c r="M165" s="9">
        <v>186.34</v>
      </c>
      <c r="N165" s="9">
        <v>31.69</v>
      </c>
      <c r="O165" s="9">
        <v>145.69999999999999</v>
      </c>
      <c r="P165" s="9">
        <v>0.74</v>
      </c>
      <c r="Q165" s="9">
        <v>305.26</v>
      </c>
      <c r="R165" s="9">
        <v>16</v>
      </c>
      <c r="S165" s="9">
        <v>0</v>
      </c>
      <c r="T165" s="9">
        <v>0</v>
      </c>
      <c r="U165" s="8">
        <v>24</v>
      </c>
      <c r="V165" s="3"/>
      <c r="W165" s="3"/>
      <c r="X165" s="3"/>
      <c r="Y165" s="3"/>
      <c r="Z165" s="3"/>
    </row>
    <row r="166" spans="1:26" ht="12" customHeight="1" x14ac:dyDescent="0.2">
      <c r="A166" s="7" t="s">
        <v>47</v>
      </c>
      <c r="B166" s="8">
        <v>40</v>
      </c>
      <c r="C166" s="9">
        <v>3.05</v>
      </c>
      <c r="D166" s="9">
        <v>0.25</v>
      </c>
      <c r="E166" s="9">
        <v>20.07</v>
      </c>
      <c r="F166" s="9">
        <v>94.73</v>
      </c>
      <c r="G166" s="8" t="s">
        <v>152</v>
      </c>
      <c r="H166" s="9">
        <v>0</v>
      </c>
      <c r="I166" s="9">
        <v>0</v>
      </c>
      <c r="J166" s="9">
        <v>0.78</v>
      </c>
      <c r="K166" s="9">
        <v>0</v>
      </c>
      <c r="L166" s="9">
        <v>0.02</v>
      </c>
      <c r="M166" s="9">
        <v>9.1999999999999993</v>
      </c>
      <c r="N166" s="9">
        <v>13.2</v>
      </c>
      <c r="O166" s="9">
        <v>33.6</v>
      </c>
      <c r="P166" s="9">
        <v>0.8</v>
      </c>
      <c r="Q166" s="9">
        <v>51.6</v>
      </c>
      <c r="R166" s="9">
        <v>0</v>
      </c>
      <c r="S166" s="9">
        <v>0.01</v>
      </c>
      <c r="T166" s="9">
        <v>0</v>
      </c>
      <c r="U166" s="8">
        <v>1</v>
      </c>
      <c r="V166" s="3"/>
      <c r="W166" s="3"/>
      <c r="X166" s="3"/>
      <c r="Y166" s="3"/>
      <c r="Z166" s="3"/>
    </row>
    <row r="167" spans="1:26" ht="12" customHeight="1" x14ac:dyDescent="0.2">
      <c r="A167" s="7" t="s">
        <v>37</v>
      </c>
      <c r="B167" s="8">
        <v>40</v>
      </c>
      <c r="C167" s="9">
        <v>2.65</v>
      </c>
      <c r="D167" s="9">
        <v>0.35</v>
      </c>
      <c r="E167" s="9">
        <v>16.96</v>
      </c>
      <c r="F167" s="9">
        <v>81.58</v>
      </c>
      <c r="G167" s="8"/>
      <c r="H167" s="9">
        <v>0</v>
      </c>
      <c r="I167" s="9">
        <v>0</v>
      </c>
      <c r="J167" s="9">
        <v>0.88</v>
      </c>
      <c r="K167" s="9">
        <v>0</v>
      </c>
      <c r="L167" s="9">
        <v>0.03</v>
      </c>
      <c r="M167" s="9">
        <v>7.2</v>
      </c>
      <c r="N167" s="9">
        <v>7.6</v>
      </c>
      <c r="O167" s="9">
        <v>34.799999999999997</v>
      </c>
      <c r="P167" s="9">
        <v>1.6</v>
      </c>
      <c r="Q167" s="9">
        <v>54.4</v>
      </c>
      <c r="R167" s="9">
        <v>2.2400000000000002</v>
      </c>
      <c r="S167" s="9">
        <v>0</v>
      </c>
      <c r="T167" s="9">
        <v>0</v>
      </c>
      <c r="U167" s="8">
        <v>2</v>
      </c>
      <c r="V167" s="3"/>
      <c r="W167" s="3"/>
      <c r="X167" s="3"/>
      <c r="Y167" s="3"/>
      <c r="Z167" s="3"/>
    </row>
    <row r="168" spans="1:26" ht="12" customHeight="1" x14ac:dyDescent="0.2">
      <c r="A168" s="15" t="s">
        <v>35</v>
      </c>
      <c r="B168" s="8">
        <v>100</v>
      </c>
      <c r="C168" s="9">
        <v>0.9</v>
      </c>
      <c r="D168" s="9">
        <v>0.2</v>
      </c>
      <c r="E168" s="9">
        <v>8</v>
      </c>
      <c r="F168" s="9">
        <v>47</v>
      </c>
      <c r="G168" s="10">
        <v>0.04</v>
      </c>
      <c r="H168" s="10">
        <v>12</v>
      </c>
      <c r="I168" s="10">
        <v>0.01</v>
      </c>
      <c r="J168" s="10">
        <v>0.76</v>
      </c>
      <c r="K168" s="10">
        <v>0</v>
      </c>
      <c r="L168" s="10">
        <v>0.02</v>
      </c>
      <c r="M168" s="10">
        <v>19.2</v>
      </c>
      <c r="N168" s="10">
        <v>9.6</v>
      </c>
      <c r="O168" s="10">
        <v>13.2</v>
      </c>
      <c r="P168" s="10">
        <v>2.64</v>
      </c>
      <c r="Q168" s="10">
        <v>333.6</v>
      </c>
      <c r="R168" s="10">
        <v>2.4</v>
      </c>
      <c r="S168" s="10">
        <v>0.01</v>
      </c>
      <c r="T168" s="10">
        <v>0</v>
      </c>
      <c r="U168" s="8" t="s">
        <v>36</v>
      </c>
      <c r="V168" s="3"/>
      <c r="W168" s="3"/>
      <c r="X168" s="3"/>
      <c r="Y168" s="3"/>
      <c r="Z168" s="3"/>
    </row>
    <row r="169" spans="1:26" ht="21" customHeight="1" x14ac:dyDescent="0.2">
      <c r="A169" s="11" t="s">
        <v>38</v>
      </c>
      <c r="B169" s="12">
        <f t="shared" ref="B169:T169" si="27">SUM(B162:B168)</f>
        <v>1010</v>
      </c>
      <c r="C169" s="4">
        <f t="shared" si="27"/>
        <v>31.5</v>
      </c>
      <c r="D169" s="4">
        <f t="shared" si="27"/>
        <v>32.18</v>
      </c>
      <c r="E169" s="4">
        <f t="shared" si="27"/>
        <v>134.01000000000002</v>
      </c>
      <c r="F169" s="4">
        <f t="shared" si="27"/>
        <v>904.71</v>
      </c>
      <c r="G169" s="4">
        <f t="shared" si="27"/>
        <v>0.04</v>
      </c>
      <c r="H169" s="4">
        <f t="shared" si="27"/>
        <v>53.699999999999996</v>
      </c>
      <c r="I169" s="4">
        <f t="shared" si="27"/>
        <v>0.70000000000000007</v>
      </c>
      <c r="J169" s="4">
        <f t="shared" si="27"/>
        <v>8.07</v>
      </c>
      <c r="K169" s="4">
        <f t="shared" si="27"/>
        <v>0.08</v>
      </c>
      <c r="L169" s="4">
        <f t="shared" si="27"/>
        <v>0.51</v>
      </c>
      <c r="M169" s="4">
        <f t="shared" si="27"/>
        <v>322.27999999999997</v>
      </c>
      <c r="N169" s="4">
        <f t="shared" si="27"/>
        <v>204.11999999999998</v>
      </c>
      <c r="O169" s="4">
        <f t="shared" si="27"/>
        <v>520.18000000000006</v>
      </c>
      <c r="P169" s="4">
        <f t="shared" si="27"/>
        <v>11.9</v>
      </c>
      <c r="Q169" s="4">
        <f t="shared" si="27"/>
        <v>2012.0100000000002</v>
      </c>
      <c r="R169" s="4">
        <f t="shared" si="27"/>
        <v>36.64</v>
      </c>
      <c r="S169" s="4">
        <f t="shared" si="27"/>
        <v>0.10999999999999999</v>
      </c>
      <c r="T169" s="4">
        <f t="shared" si="27"/>
        <v>0</v>
      </c>
      <c r="U169" s="1"/>
      <c r="V169" s="3"/>
      <c r="W169" s="3"/>
      <c r="X169" s="3"/>
      <c r="Y169" s="3"/>
      <c r="Z169" s="3"/>
    </row>
    <row r="170" spans="1:26" ht="14.25" customHeight="1" x14ac:dyDescent="0.2">
      <c r="A170" s="5" t="s">
        <v>191</v>
      </c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"/>
      <c r="V170" s="3"/>
      <c r="W170" s="3"/>
      <c r="X170" s="3"/>
      <c r="Y170" s="3"/>
      <c r="Z170" s="3"/>
    </row>
    <row r="171" spans="1:26" ht="12" customHeight="1" x14ac:dyDescent="0.2">
      <c r="A171" s="7" t="s">
        <v>207</v>
      </c>
      <c r="B171" s="8">
        <v>200</v>
      </c>
      <c r="C171" s="9">
        <v>10.85</v>
      </c>
      <c r="D171" s="9">
        <v>13.2</v>
      </c>
      <c r="E171" s="9">
        <v>30</v>
      </c>
      <c r="F171" s="9">
        <v>287</v>
      </c>
      <c r="G171" s="9">
        <v>0.11</v>
      </c>
      <c r="H171" s="9">
        <v>5.08</v>
      </c>
      <c r="I171" s="9">
        <v>0.04</v>
      </c>
      <c r="J171" s="9">
        <v>0.36</v>
      </c>
      <c r="K171" s="9">
        <v>0.1</v>
      </c>
      <c r="L171" s="9">
        <v>0.1</v>
      </c>
      <c r="M171" s="9">
        <v>48.27</v>
      </c>
      <c r="N171" s="9">
        <v>42.15</v>
      </c>
      <c r="O171" s="9">
        <v>165.32</v>
      </c>
      <c r="P171" s="9">
        <v>1.1299999999999999</v>
      </c>
      <c r="Q171" s="9">
        <v>570.85</v>
      </c>
      <c r="R171" s="9">
        <v>84</v>
      </c>
      <c r="S171" s="9">
        <v>0.36</v>
      </c>
      <c r="T171" s="9">
        <v>0.01</v>
      </c>
      <c r="U171" s="8" t="s">
        <v>176</v>
      </c>
      <c r="V171" s="3"/>
      <c r="W171" s="3"/>
      <c r="X171" s="3"/>
      <c r="Y171" s="3"/>
      <c r="Z171" s="3"/>
    </row>
    <row r="172" spans="1:26" ht="12" customHeight="1" x14ac:dyDescent="0.2">
      <c r="A172" s="7" t="s">
        <v>110</v>
      </c>
      <c r="B172" s="8">
        <v>180</v>
      </c>
      <c r="C172" s="9">
        <v>0</v>
      </c>
      <c r="D172" s="9">
        <v>0</v>
      </c>
      <c r="E172" s="9">
        <v>9.68</v>
      </c>
      <c r="F172" s="9">
        <v>38.700000000000003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7.47</v>
      </c>
      <c r="N172" s="9">
        <v>1.62</v>
      </c>
      <c r="O172" s="9">
        <v>0</v>
      </c>
      <c r="P172" s="9">
        <v>0</v>
      </c>
      <c r="Q172" s="9">
        <v>0.84</v>
      </c>
      <c r="R172" s="9">
        <v>0</v>
      </c>
      <c r="S172" s="9">
        <v>0</v>
      </c>
      <c r="T172" s="9">
        <v>0</v>
      </c>
      <c r="U172" s="8" t="s">
        <v>111</v>
      </c>
      <c r="V172" s="3"/>
      <c r="W172" s="3"/>
      <c r="X172" s="3"/>
      <c r="Y172" s="3"/>
      <c r="Z172" s="3"/>
    </row>
    <row r="173" spans="1:26" ht="12" customHeight="1" x14ac:dyDescent="0.2">
      <c r="A173" s="7" t="s">
        <v>47</v>
      </c>
      <c r="B173" s="8">
        <f>SUM(B166:B172)</f>
        <v>1570</v>
      </c>
      <c r="C173" s="9">
        <f>1.53/2</f>
        <v>0.76500000000000001</v>
      </c>
      <c r="D173" s="9">
        <f>0.12/2</f>
        <v>0.06</v>
      </c>
      <c r="E173" s="9">
        <f>10.04/2</f>
        <v>5.0199999999999996</v>
      </c>
      <c r="F173" s="9">
        <f>47.36/2</f>
        <v>23.68</v>
      </c>
      <c r="G173" s="9">
        <v>0.03</v>
      </c>
      <c r="H173" s="9">
        <v>0</v>
      </c>
      <c r="I173" s="9">
        <v>0</v>
      </c>
      <c r="J173" s="9">
        <v>0.39</v>
      </c>
      <c r="K173" s="9">
        <v>0</v>
      </c>
      <c r="L173" s="9">
        <v>0.01</v>
      </c>
      <c r="M173" s="9">
        <v>4.5999999999999996</v>
      </c>
      <c r="N173" s="9">
        <v>6.6</v>
      </c>
      <c r="O173" s="9">
        <v>16.8</v>
      </c>
      <c r="P173" s="9">
        <v>0.4</v>
      </c>
      <c r="Q173" s="9">
        <v>25.8</v>
      </c>
      <c r="R173" s="9">
        <v>0</v>
      </c>
      <c r="S173" s="9">
        <v>0</v>
      </c>
      <c r="T173" s="9">
        <v>0</v>
      </c>
      <c r="U173" s="8">
        <v>1</v>
      </c>
      <c r="V173" s="3"/>
      <c r="W173" s="3"/>
      <c r="X173" s="3"/>
      <c r="Y173" s="3"/>
      <c r="Z173" s="3"/>
    </row>
    <row r="174" spans="1:26" ht="12" customHeight="1" x14ac:dyDescent="0.2">
      <c r="A174" s="7" t="s">
        <v>37</v>
      </c>
      <c r="B174" s="8">
        <v>10</v>
      </c>
      <c r="C174" s="9">
        <f>1.32/2</f>
        <v>0.66</v>
      </c>
      <c r="D174" s="9">
        <f>0.18/2</f>
        <v>0.09</v>
      </c>
      <c r="E174" s="9">
        <f>8.48/2</f>
        <v>4.24</v>
      </c>
      <c r="F174" s="9">
        <f>40.79/2</f>
        <v>20.395</v>
      </c>
      <c r="G174" s="9">
        <v>0.06</v>
      </c>
      <c r="H174" s="9">
        <v>0</v>
      </c>
      <c r="I174" s="9">
        <v>0</v>
      </c>
      <c r="J174" s="9">
        <v>0.78</v>
      </c>
      <c r="K174" s="9">
        <v>0</v>
      </c>
      <c r="L174" s="9">
        <v>0.02</v>
      </c>
      <c r="M174" s="9">
        <v>9.1999999999999993</v>
      </c>
      <c r="N174" s="9">
        <v>13.2</v>
      </c>
      <c r="O174" s="9">
        <v>33.6</v>
      </c>
      <c r="P174" s="9">
        <v>0.8</v>
      </c>
      <c r="Q174" s="9">
        <v>51.6</v>
      </c>
      <c r="R174" s="9">
        <v>0</v>
      </c>
      <c r="S174" s="9">
        <v>0.01</v>
      </c>
      <c r="T174" s="9">
        <v>0</v>
      </c>
      <c r="U174" s="8">
        <v>1</v>
      </c>
      <c r="V174" s="3"/>
      <c r="W174" s="3"/>
      <c r="X174" s="3"/>
      <c r="Y174" s="3"/>
      <c r="Z174" s="3"/>
    </row>
    <row r="175" spans="1:26" ht="12" customHeight="1" x14ac:dyDescent="0.2">
      <c r="A175" s="11" t="s">
        <v>38</v>
      </c>
      <c r="B175" s="12">
        <f t="shared" ref="B175:T175" si="28">SUM(B171:B174)</f>
        <v>1960</v>
      </c>
      <c r="C175" s="4">
        <f t="shared" si="28"/>
        <v>12.275</v>
      </c>
      <c r="D175" s="4">
        <f t="shared" si="28"/>
        <v>13.35</v>
      </c>
      <c r="E175" s="4">
        <f t="shared" si="28"/>
        <v>48.940000000000005</v>
      </c>
      <c r="F175" s="4">
        <f t="shared" si="28"/>
        <v>369.77499999999998</v>
      </c>
      <c r="G175" s="4">
        <f t="shared" si="28"/>
        <v>0.2</v>
      </c>
      <c r="H175" s="4">
        <f t="shared" si="28"/>
        <v>5.08</v>
      </c>
      <c r="I175" s="4">
        <f t="shared" si="28"/>
        <v>0.04</v>
      </c>
      <c r="J175" s="4">
        <f t="shared" si="28"/>
        <v>1.53</v>
      </c>
      <c r="K175" s="4">
        <f t="shared" si="28"/>
        <v>0.1</v>
      </c>
      <c r="L175" s="4">
        <f t="shared" si="28"/>
        <v>0.13</v>
      </c>
      <c r="M175" s="4">
        <f t="shared" si="28"/>
        <v>69.540000000000006</v>
      </c>
      <c r="N175" s="4">
        <f t="shared" si="28"/>
        <v>63.569999999999993</v>
      </c>
      <c r="O175" s="4">
        <f t="shared" si="28"/>
        <v>215.72</v>
      </c>
      <c r="P175" s="4">
        <f t="shared" si="28"/>
        <v>2.33</v>
      </c>
      <c r="Q175" s="4">
        <f t="shared" si="28"/>
        <v>649.09</v>
      </c>
      <c r="R175" s="4">
        <f t="shared" si="28"/>
        <v>84</v>
      </c>
      <c r="S175" s="4">
        <f t="shared" si="28"/>
        <v>0.37</v>
      </c>
      <c r="T175" s="4">
        <f t="shared" si="28"/>
        <v>0.01</v>
      </c>
      <c r="U175" s="1"/>
      <c r="V175" s="3"/>
      <c r="W175" s="3"/>
      <c r="X175" s="3"/>
      <c r="Y175" s="3"/>
      <c r="Z175" s="3"/>
    </row>
    <row r="176" spans="1:26" ht="21" customHeight="1" x14ac:dyDescent="0.2">
      <c r="A176" s="11" t="s">
        <v>49</v>
      </c>
      <c r="B176" s="11"/>
      <c r="C176" s="4">
        <f t="shared" ref="C176:T176" si="29">C175+C169</f>
        <v>43.774999999999999</v>
      </c>
      <c r="D176" s="4">
        <f t="shared" si="29"/>
        <v>45.53</v>
      </c>
      <c r="E176" s="4">
        <f t="shared" si="29"/>
        <v>182.95000000000002</v>
      </c>
      <c r="F176" s="4">
        <f t="shared" si="29"/>
        <v>1274.4850000000001</v>
      </c>
      <c r="G176" s="4">
        <f t="shared" si="29"/>
        <v>0.24000000000000002</v>
      </c>
      <c r="H176" s="4">
        <f t="shared" si="29"/>
        <v>58.779999999999994</v>
      </c>
      <c r="I176" s="4">
        <f t="shared" si="29"/>
        <v>0.7400000000000001</v>
      </c>
      <c r="J176" s="4">
        <f t="shared" si="29"/>
        <v>9.6</v>
      </c>
      <c r="K176" s="4">
        <f t="shared" si="29"/>
        <v>0.18</v>
      </c>
      <c r="L176" s="4">
        <f t="shared" si="29"/>
        <v>0.64</v>
      </c>
      <c r="M176" s="4">
        <f t="shared" si="29"/>
        <v>391.82</v>
      </c>
      <c r="N176" s="4">
        <f t="shared" si="29"/>
        <v>267.68999999999994</v>
      </c>
      <c r="O176" s="4">
        <f t="shared" si="29"/>
        <v>735.90000000000009</v>
      </c>
      <c r="P176" s="4">
        <f t="shared" si="29"/>
        <v>14.23</v>
      </c>
      <c r="Q176" s="4">
        <f t="shared" si="29"/>
        <v>2661.1000000000004</v>
      </c>
      <c r="R176" s="4">
        <f t="shared" si="29"/>
        <v>120.64</v>
      </c>
      <c r="S176" s="4">
        <f t="shared" si="29"/>
        <v>0.48</v>
      </c>
      <c r="T176" s="4">
        <f t="shared" si="29"/>
        <v>0.01</v>
      </c>
      <c r="U176" s="1"/>
      <c r="V176" s="3"/>
      <c r="W176" s="3"/>
      <c r="X176" s="3"/>
      <c r="Y176" s="3"/>
      <c r="Z176" s="3"/>
    </row>
    <row r="177" spans="1:26" ht="13.5" customHeight="1" x14ac:dyDescent="0.2">
      <c r="A177" s="13" t="s">
        <v>153</v>
      </c>
      <c r="B177" s="1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/>
      <c r="V177" s="3"/>
      <c r="W177" s="3"/>
      <c r="X177" s="3"/>
      <c r="Y177" s="3"/>
      <c r="Z177" s="3"/>
    </row>
    <row r="178" spans="1:26" ht="27.75" customHeight="1" x14ac:dyDescent="0.2">
      <c r="A178" s="57" t="s">
        <v>154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9"/>
      <c r="V178" s="3"/>
      <c r="W178" s="3"/>
      <c r="X178" s="3"/>
      <c r="Y178" s="3"/>
      <c r="Z178" s="3"/>
    </row>
    <row r="179" spans="1:26" ht="12.75" customHeight="1" x14ac:dyDescent="0.2">
      <c r="A179" s="60" t="s">
        <v>4</v>
      </c>
      <c r="B179" s="60" t="s">
        <v>5</v>
      </c>
      <c r="C179" s="47" t="s">
        <v>6</v>
      </c>
      <c r="D179" s="48"/>
      <c r="E179" s="49"/>
      <c r="F179" s="50" t="s">
        <v>7</v>
      </c>
      <c r="G179" s="47" t="s">
        <v>8</v>
      </c>
      <c r="H179" s="48"/>
      <c r="I179" s="48"/>
      <c r="J179" s="48"/>
      <c r="K179" s="48"/>
      <c r="L179" s="49"/>
      <c r="M179" s="47" t="s">
        <v>9</v>
      </c>
      <c r="N179" s="48"/>
      <c r="O179" s="48"/>
      <c r="P179" s="48"/>
      <c r="Q179" s="48"/>
      <c r="R179" s="48"/>
      <c r="S179" s="48"/>
      <c r="T179" s="49"/>
      <c r="U179" s="60" t="s">
        <v>10</v>
      </c>
      <c r="V179" s="3"/>
      <c r="W179" s="3"/>
      <c r="X179" s="3"/>
      <c r="Y179" s="3"/>
      <c r="Z179" s="3"/>
    </row>
    <row r="180" spans="1:26" ht="26.25" customHeight="1" x14ac:dyDescent="0.2">
      <c r="A180" s="51"/>
      <c r="B180" s="51"/>
      <c r="C180" s="4" t="s">
        <v>11</v>
      </c>
      <c r="D180" s="4" t="s">
        <v>12</v>
      </c>
      <c r="E180" s="4" t="s">
        <v>13</v>
      </c>
      <c r="F180" s="51"/>
      <c r="G180" s="4" t="s">
        <v>14</v>
      </c>
      <c r="H180" s="4" t="s">
        <v>15</v>
      </c>
      <c r="I180" s="4" t="s">
        <v>16</v>
      </c>
      <c r="J180" s="4" t="s">
        <v>17</v>
      </c>
      <c r="K180" s="4" t="s">
        <v>18</v>
      </c>
      <c r="L180" s="4" t="s">
        <v>19</v>
      </c>
      <c r="M180" s="4" t="s">
        <v>20</v>
      </c>
      <c r="N180" s="4" t="s">
        <v>21</v>
      </c>
      <c r="O180" s="4" t="s">
        <v>22</v>
      </c>
      <c r="P180" s="4" t="s">
        <v>23</v>
      </c>
      <c r="Q180" s="4" t="s">
        <v>24</v>
      </c>
      <c r="R180" s="4" t="s">
        <v>25</v>
      </c>
      <c r="S180" s="4" t="s">
        <v>26</v>
      </c>
      <c r="T180" s="4" t="s">
        <v>27</v>
      </c>
      <c r="U180" s="51"/>
      <c r="V180" s="3"/>
      <c r="W180" s="3"/>
      <c r="X180" s="3"/>
      <c r="Y180" s="3"/>
      <c r="Z180" s="3"/>
    </row>
    <row r="181" spans="1:26" ht="14.25" customHeight="1" x14ac:dyDescent="0.2">
      <c r="A181" s="5" t="s">
        <v>39</v>
      </c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"/>
      <c r="V181" s="3"/>
      <c r="W181" s="3"/>
      <c r="X181" s="3"/>
      <c r="Y181" s="3"/>
      <c r="Z181" s="3"/>
    </row>
    <row r="182" spans="1:26" ht="12" customHeight="1" x14ac:dyDescent="0.2">
      <c r="A182" s="15" t="s">
        <v>35</v>
      </c>
      <c r="B182" s="8">
        <v>100</v>
      </c>
      <c r="C182" s="9">
        <v>0.4</v>
      </c>
      <c r="D182" s="9">
        <v>0.3</v>
      </c>
      <c r="E182" s="9">
        <v>10.3</v>
      </c>
      <c r="F182" s="9">
        <v>47</v>
      </c>
      <c r="G182" s="10">
        <v>0.03</v>
      </c>
      <c r="H182" s="10">
        <v>10</v>
      </c>
      <c r="I182" s="10">
        <v>0.01</v>
      </c>
      <c r="J182" s="10">
        <v>0.63</v>
      </c>
      <c r="K182" s="10">
        <v>0</v>
      </c>
      <c r="L182" s="10">
        <v>0.02</v>
      </c>
      <c r="M182" s="10">
        <v>16</v>
      </c>
      <c r="N182" s="10">
        <v>8</v>
      </c>
      <c r="O182" s="10">
        <v>11</v>
      </c>
      <c r="P182" s="10">
        <v>2.2000000000000002</v>
      </c>
      <c r="Q182" s="10">
        <v>278</v>
      </c>
      <c r="R182" s="10">
        <v>2</v>
      </c>
      <c r="S182" s="10">
        <v>0.01</v>
      </c>
      <c r="T182" s="10">
        <v>0</v>
      </c>
      <c r="U182" s="8" t="s">
        <v>36</v>
      </c>
      <c r="V182" s="3"/>
      <c r="W182" s="3"/>
      <c r="X182" s="3"/>
      <c r="Y182" s="3"/>
      <c r="Z182" s="3"/>
    </row>
    <row r="183" spans="1:26" ht="12" customHeight="1" x14ac:dyDescent="0.2">
      <c r="A183" s="7" t="s">
        <v>157</v>
      </c>
      <c r="B183" s="8">
        <v>250</v>
      </c>
      <c r="C183" s="9">
        <v>3.85</v>
      </c>
      <c r="D183" s="9">
        <v>8.0500000000000007</v>
      </c>
      <c r="E183" s="9">
        <v>22.01</v>
      </c>
      <c r="F183" s="9">
        <v>183.14</v>
      </c>
      <c r="G183" s="9">
        <v>7.0000000000000007E-2</v>
      </c>
      <c r="H183" s="9">
        <v>4.5999999999999996</v>
      </c>
      <c r="I183" s="9">
        <v>0.25</v>
      </c>
      <c r="J183" s="9">
        <v>1.44</v>
      </c>
      <c r="K183" s="9">
        <v>0.22</v>
      </c>
      <c r="L183" s="9">
        <v>7.0000000000000007E-2</v>
      </c>
      <c r="M183" s="9">
        <v>36.26</v>
      </c>
      <c r="N183" s="9">
        <v>20.94</v>
      </c>
      <c r="O183" s="9">
        <v>62.5</v>
      </c>
      <c r="P183" s="9">
        <v>0.99</v>
      </c>
      <c r="Q183" s="9">
        <v>353.46</v>
      </c>
      <c r="R183" s="9">
        <v>4.6399999999999997</v>
      </c>
      <c r="S183" s="9">
        <v>0.02</v>
      </c>
      <c r="T183" s="9">
        <v>0.01</v>
      </c>
      <c r="U183" s="8" t="s">
        <v>158</v>
      </c>
      <c r="V183" s="3"/>
      <c r="W183" s="3"/>
      <c r="X183" s="3"/>
      <c r="Y183" s="3"/>
      <c r="Z183" s="3"/>
    </row>
    <row r="184" spans="1:26" ht="12" customHeight="1" x14ac:dyDescent="0.2">
      <c r="A184" s="7" t="s">
        <v>159</v>
      </c>
      <c r="B184" s="8">
        <v>280</v>
      </c>
      <c r="C184" s="9">
        <v>19.57</v>
      </c>
      <c r="D184" s="9">
        <v>23</v>
      </c>
      <c r="E184" s="9">
        <v>40.020000000000003</v>
      </c>
      <c r="F184" s="9">
        <v>412.11</v>
      </c>
      <c r="G184" s="9">
        <v>0.1</v>
      </c>
      <c r="H184" s="9">
        <v>0.34</v>
      </c>
      <c r="I184" s="9">
        <v>0.43</v>
      </c>
      <c r="J184" s="9">
        <v>3.21</v>
      </c>
      <c r="K184" s="9">
        <v>3.14</v>
      </c>
      <c r="L184" s="9">
        <v>0.61</v>
      </c>
      <c r="M184" s="9">
        <v>140.53</v>
      </c>
      <c r="N184" s="9">
        <v>28.3</v>
      </c>
      <c r="O184" s="9">
        <v>332.87</v>
      </c>
      <c r="P184" s="9">
        <v>3.86</v>
      </c>
      <c r="Q184" s="9">
        <v>403.53</v>
      </c>
      <c r="R184" s="9">
        <v>34.76</v>
      </c>
      <c r="S184" s="9">
        <v>0.08</v>
      </c>
      <c r="T184" s="9">
        <v>0.04</v>
      </c>
      <c r="U184" s="8" t="s">
        <v>160</v>
      </c>
      <c r="V184" s="3"/>
      <c r="W184" s="3"/>
      <c r="X184" s="3"/>
      <c r="Y184" s="3"/>
      <c r="Z184" s="3"/>
    </row>
    <row r="185" spans="1:26" ht="12" customHeight="1" x14ac:dyDescent="0.2">
      <c r="A185" s="7" t="s">
        <v>45</v>
      </c>
      <c r="B185" s="8">
        <v>200</v>
      </c>
      <c r="C185" s="9">
        <v>0.97</v>
      </c>
      <c r="D185" s="9">
        <v>0.19</v>
      </c>
      <c r="E185" s="9">
        <v>19.59</v>
      </c>
      <c r="F185" s="9">
        <v>83.42</v>
      </c>
      <c r="G185" s="9">
        <v>0.03</v>
      </c>
      <c r="H185" s="9">
        <v>1.6</v>
      </c>
      <c r="I185" s="9">
        <v>0</v>
      </c>
      <c r="J185" s="9">
        <v>0</v>
      </c>
      <c r="K185" s="9">
        <v>0</v>
      </c>
      <c r="L185" s="9">
        <v>0.02</v>
      </c>
      <c r="M185" s="9">
        <v>36</v>
      </c>
      <c r="N185" s="9">
        <v>16.2</v>
      </c>
      <c r="O185" s="9">
        <v>21.6</v>
      </c>
      <c r="P185" s="9">
        <v>0.72</v>
      </c>
      <c r="Q185" s="9">
        <v>300</v>
      </c>
      <c r="R185" s="9">
        <v>12</v>
      </c>
      <c r="S185" s="9">
        <v>0</v>
      </c>
      <c r="T185" s="9">
        <v>0</v>
      </c>
      <c r="U185" s="8" t="s">
        <v>46</v>
      </c>
      <c r="V185" s="3"/>
      <c r="W185" s="3"/>
      <c r="X185" s="3"/>
      <c r="Y185" s="3"/>
      <c r="Z185" s="3"/>
    </row>
    <row r="186" spans="1:26" ht="12" customHeight="1" x14ac:dyDescent="0.2">
      <c r="A186" s="7" t="s">
        <v>47</v>
      </c>
      <c r="B186" s="8">
        <v>50</v>
      </c>
      <c r="C186" s="9">
        <v>3.82</v>
      </c>
      <c r="D186" s="9">
        <v>0.31</v>
      </c>
      <c r="E186" s="9">
        <v>25.09</v>
      </c>
      <c r="F186" s="9">
        <v>118.41</v>
      </c>
      <c r="G186" s="9">
        <v>0.08</v>
      </c>
      <c r="H186" s="9">
        <v>0</v>
      </c>
      <c r="I186" s="9">
        <v>0</v>
      </c>
      <c r="J186" s="9">
        <v>0.98</v>
      </c>
      <c r="K186" s="9">
        <v>0</v>
      </c>
      <c r="L186" s="9">
        <v>0.03</v>
      </c>
      <c r="M186" s="9">
        <v>11.5</v>
      </c>
      <c r="N186" s="9">
        <v>16.5</v>
      </c>
      <c r="O186" s="9">
        <v>42</v>
      </c>
      <c r="P186" s="9">
        <v>1</v>
      </c>
      <c r="Q186" s="9">
        <v>64.5</v>
      </c>
      <c r="R186" s="9">
        <v>0</v>
      </c>
      <c r="S186" s="9">
        <v>0.01</v>
      </c>
      <c r="T186" s="9">
        <v>0</v>
      </c>
      <c r="U186" s="8">
        <v>1</v>
      </c>
      <c r="V186" s="3"/>
      <c r="W186" s="3"/>
      <c r="X186" s="3"/>
      <c r="Y186" s="3"/>
      <c r="Z186" s="3"/>
    </row>
    <row r="187" spans="1:26" ht="12" customHeight="1" x14ac:dyDescent="0.2">
      <c r="A187" s="7" t="s">
        <v>37</v>
      </c>
      <c r="B187" s="8">
        <v>40</v>
      </c>
      <c r="C187" s="9">
        <v>2.65</v>
      </c>
      <c r="D187" s="9">
        <v>0.35</v>
      </c>
      <c r="E187" s="9">
        <v>16.96</v>
      </c>
      <c r="F187" s="9">
        <v>81.58</v>
      </c>
      <c r="G187" s="9">
        <v>7.0000000000000007E-2</v>
      </c>
      <c r="H187" s="9">
        <v>0</v>
      </c>
      <c r="I187" s="9">
        <v>0</v>
      </c>
      <c r="J187" s="9">
        <v>0.88</v>
      </c>
      <c r="K187" s="9">
        <v>0</v>
      </c>
      <c r="L187" s="9">
        <v>0.03</v>
      </c>
      <c r="M187" s="9">
        <v>7.2</v>
      </c>
      <c r="N187" s="9">
        <v>7.6</v>
      </c>
      <c r="O187" s="9">
        <v>34.799999999999997</v>
      </c>
      <c r="P187" s="9">
        <v>1.6</v>
      </c>
      <c r="Q187" s="9">
        <v>54.4</v>
      </c>
      <c r="R187" s="9">
        <v>2.2400000000000002</v>
      </c>
      <c r="S187" s="9">
        <v>0</v>
      </c>
      <c r="T187" s="9">
        <v>0</v>
      </c>
      <c r="U187" s="8">
        <v>2</v>
      </c>
      <c r="V187" s="3"/>
      <c r="W187" s="3"/>
      <c r="X187" s="3"/>
      <c r="Y187" s="3"/>
      <c r="Z187" s="3"/>
    </row>
    <row r="188" spans="1:26" ht="21" customHeight="1" x14ac:dyDescent="0.2">
      <c r="A188" s="11" t="s">
        <v>38</v>
      </c>
      <c r="B188" s="12">
        <f t="shared" ref="B188:T188" si="30">SUM(B182:B187)</f>
        <v>920</v>
      </c>
      <c r="C188" s="4">
        <f t="shared" si="30"/>
        <v>31.259999999999998</v>
      </c>
      <c r="D188" s="4">
        <f t="shared" si="30"/>
        <v>32.200000000000003</v>
      </c>
      <c r="E188" s="4">
        <f t="shared" si="30"/>
        <v>133.97000000000003</v>
      </c>
      <c r="F188" s="4">
        <f t="shared" si="30"/>
        <v>925.66</v>
      </c>
      <c r="G188" s="4">
        <f t="shared" si="30"/>
        <v>0.38</v>
      </c>
      <c r="H188" s="4">
        <f t="shared" si="30"/>
        <v>16.54</v>
      </c>
      <c r="I188" s="4">
        <f t="shared" si="30"/>
        <v>0.69</v>
      </c>
      <c r="J188" s="4">
        <f t="shared" si="30"/>
        <v>7.14</v>
      </c>
      <c r="K188" s="4">
        <f t="shared" si="30"/>
        <v>3.3600000000000003</v>
      </c>
      <c r="L188" s="4">
        <f t="shared" si="30"/>
        <v>0.78</v>
      </c>
      <c r="M188" s="4">
        <f t="shared" si="30"/>
        <v>247.48999999999998</v>
      </c>
      <c r="N188" s="4">
        <f t="shared" si="30"/>
        <v>97.539999999999992</v>
      </c>
      <c r="O188" s="4">
        <f t="shared" si="30"/>
        <v>504.77000000000004</v>
      </c>
      <c r="P188" s="4">
        <f t="shared" si="30"/>
        <v>10.37</v>
      </c>
      <c r="Q188" s="4">
        <f t="shared" si="30"/>
        <v>1453.89</v>
      </c>
      <c r="R188" s="4">
        <f t="shared" si="30"/>
        <v>55.64</v>
      </c>
      <c r="S188" s="4">
        <f t="shared" si="30"/>
        <v>0.12</v>
      </c>
      <c r="T188" s="4">
        <f t="shared" si="30"/>
        <v>0.05</v>
      </c>
      <c r="U188" s="1"/>
      <c r="V188" s="3"/>
      <c r="W188" s="3"/>
      <c r="X188" s="3"/>
      <c r="Y188" s="3"/>
      <c r="Z188" s="3"/>
    </row>
    <row r="189" spans="1:26" ht="14.25" customHeight="1" x14ac:dyDescent="0.2">
      <c r="A189" s="5" t="s">
        <v>191</v>
      </c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"/>
      <c r="V189" s="3"/>
      <c r="W189" s="3"/>
      <c r="X189" s="3"/>
      <c r="Y189" s="3"/>
      <c r="Z189" s="3"/>
    </row>
    <row r="190" spans="1:26" ht="12" customHeight="1" x14ac:dyDescent="0.2">
      <c r="A190" s="7" t="s">
        <v>208</v>
      </c>
      <c r="B190" s="8">
        <v>200</v>
      </c>
      <c r="C190" s="9">
        <v>13.25</v>
      </c>
      <c r="D190" s="9">
        <v>13.47</v>
      </c>
      <c r="E190" s="9">
        <v>46.55</v>
      </c>
      <c r="F190" s="9">
        <v>362.01</v>
      </c>
      <c r="G190" s="9">
        <v>0.01</v>
      </c>
      <c r="H190" s="9">
        <v>0.12</v>
      </c>
      <c r="I190" s="9">
        <v>0.01</v>
      </c>
      <c r="J190" s="9">
        <v>7.0000000000000007E-2</v>
      </c>
      <c r="K190" s="9">
        <v>0.02</v>
      </c>
      <c r="L190" s="9">
        <v>0.1</v>
      </c>
      <c r="M190" s="9">
        <v>82.89</v>
      </c>
      <c r="N190" s="9">
        <v>9.18</v>
      </c>
      <c r="O190" s="9">
        <v>59.13</v>
      </c>
      <c r="P190" s="9">
        <v>0.05</v>
      </c>
      <c r="Q190" s="9">
        <v>109.5</v>
      </c>
      <c r="R190" s="9">
        <v>2.1</v>
      </c>
      <c r="S190" s="9">
        <v>0.01</v>
      </c>
      <c r="T190" s="9">
        <v>0</v>
      </c>
      <c r="U190" s="8">
        <v>401</v>
      </c>
      <c r="V190" s="3"/>
      <c r="W190" s="3"/>
      <c r="X190" s="3"/>
      <c r="Y190" s="3"/>
      <c r="Z190" s="3"/>
    </row>
    <row r="191" spans="1:26" ht="12" customHeight="1" x14ac:dyDescent="0.2">
      <c r="A191" s="7" t="s">
        <v>209</v>
      </c>
      <c r="B191" s="8">
        <v>180</v>
      </c>
      <c r="C191" s="9">
        <v>0.25</v>
      </c>
      <c r="D191" s="9">
        <v>0.03</v>
      </c>
      <c r="E191" s="9">
        <v>10.87</v>
      </c>
      <c r="F191" s="9">
        <v>45.62</v>
      </c>
      <c r="G191" s="9">
        <v>0</v>
      </c>
      <c r="H191" s="9">
        <v>0.96</v>
      </c>
      <c r="I191" s="9">
        <v>0</v>
      </c>
      <c r="J191" s="9">
        <v>0.04</v>
      </c>
      <c r="K191" s="9">
        <v>0</v>
      </c>
      <c r="L191" s="9">
        <v>0.01</v>
      </c>
      <c r="M191" s="9">
        <v>15.35</v>
      </c>
      <c r="N191" s="9">
        <v>6.74</v>
      </c>
      <c r="O191" s="9">
        <v>8.91</v>
      </c>
      <c r="P191" s="9">
        <v>0.91</v>
      </c>
      <c r="Q191" s="9">
        <v>51.69</v>
      </c>
      <c r="R191" s="9">
        <v>0.14000000000000001</v>
      </c>
      <c r="S191" s="9">
        <v>0</v>
      </c>
      <c r="T191" s="9">
        <v>0</v>
      </c>
      <c r="U191" s="8" t="s">
        <v>131</v>
      </c>
      <c r="V191" s="3"/>
      <c r="W191" s="3"/>
      <c r="X191" s="3"/>
      <c r="Y191" s="3"/>
      <c r="Z191" s="3"/>
    </row>
    <row r="192" spans="1:26" ht="12" customHeight="1" x14ac:dyDescent="0.2">
      <c r="A192" s="11" t="s">
        <v>38</v>
      </c>
      <c r="B192" s="12">
        <f t="shared" ref="B192:T192" si="31">SUM(B190:B191)</f>
        <v>380</v>
      </c>
      <c r="C192" s="4">
        <f t="shared" si="31"/>
        <v>13.5</v>
      </c>
      <c r="D192" s="4">
        <f t="shared" si="31"/>
        <v>13.5</v>
      </c>
      <c r="E192" s="4">
        <f t="shared" si="31"/>
        <v>57.419999999999995</v>
      </c>
      <c r="F192" s="4">
        <f t="shared" si="31"/>
        <v>407.63</v>
      </c>
      <c r="G192" s="4">
        <f t="shared" si="31"/>
        <v>0.01</v>
      </c>
      <c r="H192" s="4">
        <f t="shared" si="31"/>
        <v>1.08</v>
      </c>
      <c r="I192" s="4">
        <f t="shared" si="31"/>
        <v>0.01</v>
      </c>
      <c r="J192" s="4">
        <f t="shared" si="31"/>
        <v>0.11000000000000001</v>
      </c>
      <c r="K192" s="4">
        <f t="shared" si="31"/>
        <v>0.02</v>
      </c>
      <c r="L192" s="4">
        <f t="shared" si="31"/>
        <v>0.11</v>
      </c>
      <c r="M192" s="4">
        <f t="shared" si="31"/>
        <v>98.24</v>
      </c>
      <c r="N192" s="4">
        <f t="shared" si="31"/>
        <v>15.92</v>
      </c>
      <c r="O192" s="4">
        <f t="shared" si="31"/>
        <v>68.040000000000006</v>
      </c>
      <c r="P192" s="4">
        <f t="shared" si="31"/>
        <v>0.96000000000000008</v>
      </c>
      <c r="Q192" s="4">
        <f t="shared" si="31"/>
        <v>161.19</v>
      </c>
      <c r="R192" s="4">
        <f t="shared" si="31"/>
        <v>2.2400000000000002</v>
      </c>
      <c r="S192" s="4">
        <f t="shared" si="31"/>
        <v>0.01</v>
      </c>
      <c r="T192" s="4">
        <f t="shared" si="31"/>
        <v>0</v>
      </c>
      <c r="U192" s="1"/>
      <c r="V192" s="3"/>
      <c r="W192" s="3"/>
      <c r="X192" s="3"/>
      <c r="Y192" s="3"/>
      <c r="Z192" s="3"/>
    </row>
    <row r="193" spans="1:26" ht="21" customHeight="1" x14ac:dyDescent="0.2">
      <c r="A193" s="11" t="s">
        <v>49</v>
      </c>
      <c r="B193" s="11"/>
      <c r="C193" s="4">
        <f t="shared" ref="C193:T193" si="32">C192+C188</f>
        <v>44.76</v>
      </c>
      <c r="D193" s="4">
        <f t="shared" si="32"/>
        <v>45.7</v>
      </c>
      <c r="E193" s="4">
        <f t="shared" si="32"/>
        <v>191.39000000000001</v>
      </c>
      <c r="F193" s="4">
        <f t="shared" si="32"/>
        <v>1333.29</v>
      </c>
      <c r="G193" s="4">
        <f t="shared" si="32"/>
        <v>0.39</v>
      </c>
      <c r="H193" s="4">
        <f t="shared" si="32"/>
        <v>17.619999999999997</v>
      </c>
      <c r="I193" s="4">
        <f t="shared" si="32"/>
        <v>0.7</v>
      </c>
      <c r="J193" s="4">
        <f t="shared" si="32"/>
        <v>7.25</v>
      </c>
      <c r="K193" s="4">
        <f t="shared" si="32"/>
        <v>3.3800000000000003</v>
      </c>
      <c r="L193" s="4">
        <f t="shared" si="32"/>
        <v>0.89</v>
      </c>
      <c r="M193" s="4">
        <f t="shared" si="32"/>
        <v>345.72999999999996</v>
      </c>
      <c r="N193" s="4">
        <f t="shared" si="32"/>
        <v>113.46</v>
      </c>
      <c r="O193" s="4">
        <f t="shared" si="32"/>
        <v>572.81000000000006</v>
      </c>
      <c r="P193" s="4">
        <f t="shared" si="32"/>
        <v>11.33</v>
      </c>
      <c r="Q193" s="4">
        <f t="shared" si="32"/>
        <v>1615.0800000000002</v>
      </c>
      <c r="R193" s="4">
        <f t="shared" si="32"/>
        <v>57.88</v>
      </c>
      <c r="S193" s="4">
        <f t="shared" si="32"/>
        <v>0.13</v>
      </c>
      <c r="T193" s="4">
        <f t="shared" si="32"/>
        <v>0.05</v>
      </c>
      <c r="U193" s="1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3"/>
      <c r="V194" s="3"/>
      <c r="W194" s="3"/>
      <c r="X194" s="3"/>
      <c r="Y194" s="3"/>
      <c r="Z194" s="3"/>
    </row>
    <row r="195" spans="1:26" ht="13.5" customHeight="1" x14ac:dyDescent="0.2">
      <c r="A195" s="13" t="s">
        <v>161</v>
      </c>
      <c r="B195" s="1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3"/>
      <c r="V195" s="3"/>
      <c r="W195" s="3"/>
      <c r="X195" s="3"/>
      <c r="Y195" s="3"/>
      <c r="Z195" s="3"/>
    </row>
    <row r="196" spans="1:26" ht="27.75" customHeight="1" x14ac:dyDescent="0.2">
      <c r="A196" s="57" t="s">
        <v>162</v>
      </c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9"/>
      <c r="V196" s="3"/>
      <c r="W196" s="3"/>
      <c r="X196" s="3"/>
      <c r="Y196" s="3"/>
      <c r="Z196" s="3"/>
    </row>
    <row r="197" spans="1:26" ht="12.75" customHeight="1" x14ac:dyDescent="0.2">
      <c r="A197" s="60" t="s">
        <v>4</v>
      </c>
      <c r="B197" s="60" t="s">
        <v>5</v>
      </c>
      <c r="C197" s="47" t="s">
        <v>6</v>
      </c>
      <c r="D197" s="48"/>
      <c r="E197" s="49"/>
      <c r="F197" s="50" t="s">
        <v>7</v>
      </c>
      <c r="G197" s="47" t="s">
        <v>8</v>
      </c>
      <c r="H197" s="48"/>
      <c r="I197" s="48"/>
      <c r="J197" s="48"/>
      <c r="K197" s="48"/>
      <c r="L197" s="49"/>
      <c r="M197" s="47" t="s">
        <v>9</v>
      </c>
      <c r="N197" s="48"/>
      <c r="O197" s="48"/>
      <c r="P197" s="48"/>
      <c r="Q197" s="48"/>
      <c r="R197" s="48"/>
      <c r="S197" s="48"/>
      <c r="T197" s="49"/>
      <c r="U197" s="60" t="s">
        <v>10</v>
      </c>
      <c r="V197" s="3"/>
      <c r="W197" s="3"/>
      <c r="X197" s="3"/>
      <c r="Y197" s="3"/>
      <c r="Z197" s="3"/>
    </row>
    <row r="198" spans="1:26" ht="26.25" customHeight="1" x14ac:dyDescent="0.2">
      <c r="A198" s="51"/>
      <c r="B198" s="51"/>
      <c r="C198" s="4" t="s">
        <v>11</v>
      </c>
      <c r="D198" s="4" t="s">
        <v>12</v>
      </c>
      <c r="E198" s="4" t="s">
        <v>13</v>
      </c>
      <c r="F198" s="51"/>
      <c r="G198" s="4" t="s">
        <v>14</v>
      </c>
      <c r="H198" s="4" t="s">
        <v>15</v>
      </c>
      <c r="I198" s="4" t="s">
        <v>16</v>
      </c>
      <c r="J198" s="4" t="s">
        <v>17</v>
      </c>
      <c r="K198" s="4" t="s">
        <v>18</v>
      </c>
      <c r="L198" s="4" t="s">
        <v>19</v>
      </c>
      <c r="M198" s="4" t="s">
        <v>20</v>
      </c>
      <c r="N198" s="4" t="s">
        <v>21</v>
      </c>
      <c r="O198" s="4" t="s">
        <v>22</v>
      </c>
      <c r="P198" s="4" t="s">
        <v>23</v>
      </c>
      <c r="Q198" s="4" t="s">
        <v>24</v>
      </c>
      <c r="R198" s="4" t="s">
        <v>25</v>
      </c>
      <c r="S198" s="4" t="s">
        <v>26</v>
      </c>
      <c r="T198" s="4" t="s">
        <v>27</v>
      </c>
      <c r="U198" s="51"/>
      <c r="V198" s="3"/>
      <c r="W198" s="3"/>
      <c r="X198" s="3"/>
      <c r="Y198" s="3"/>
      <c r="Z198" s="3"/>
    </row>
    <row r="199" spans="1:26" ht="14.25" customHeight="1" x14ac:dyDescent="0.2">
      <c r="A199" s="5" t="s">
        <v>39</v>
      </c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"/>
      <c r="V199" s="3"/>
      <c r="W199" s="3"/>
      <c r="X199" s="3"/>
      <c r="Y199" s="3"/>
      <c r="Z199" s="3"/>
    </row>
    <row r="200" spans="1:26" ht="12" customHeight="1" x14ac:dyDescent="0.2">
      <c r="A200" s="7" t="s">
        <v>88</v>
      </c>
      <c r="B200" s="8">
        <v>100</v>
      </c>
      <c r="C200" s="9">
        <v>1.9</v>
      </c>
      <c r="D200" s="9">
        <v>8.9</v>
      </c>
      <c r="E200" s="9">
        <v>7.7</v>
      </c>
      <c r="F200" s="9">
        <v>119</v>
      </c>
      <c r="G200" s="9">
        <v>0.02</v>
      </c>
      <c r="H200" s="9">
        <v>7</v>
      </c>
      <c r="I200" s="9">
        <v>0.19</v>
      </c>
      <c r="J200" s="9">
        <v>0</v>
      </c>
      <c r="K200" s="9">
        <v>0</v>
      </c>
      <c r="L200" s="9">
        <v>0.05</v>
      </c>
      <c r="M200" s="9">
        <v>41</v>
      </c>
      <c r="N200" s="9">
        <v>15</v>
      </c>
      <c r="O200" s="9">
        <v>37</v>
      </c>
      <c r="P200" s="9">
        <v>0.7</v>
      </c>
      <c r="Q200" s="9">
        <v>315</v>
      </c>
      <c r="R200" s="9">
        <v>0</v>
      </c>
      <c r="S200" s="9">
        <v>0</v>
      </c>
      <c r="T200" s="9">
        <v>0</v>
      </c>
      <c r="U200" s="8">
        <v>20</v>
      </c>
      <c r="V200" s="3"/>
      <c r="W200" s="3"/>
      <c r="X200" s="3"/>
      <c r="Y200" s="3"/>
      <c r="Z200" s="3"/>
    </row>
    <row r="201" spans="1:26" ht="12" customHeight="1" x14ac:dyDescent="0.2">
      <c r="A201" s="7" t="s">
        <v>101</v>
      </c>
      <c r="B201" s="8">
        <v>250</v>
      </c>
      <c r="C201" s="9">
        <v>3.48</v>
      </c>
      <c r="D201" s="9">
        <v>4.93</v>
      </c>
      <c r="E201" s="9">
        <v>23.05</v>
      </c>
      <c r="F201" s="9">
        <v>132.13999999999999</v>
      </c>
      <c r="G201" s="9">
        <v>0.12</v>
      </c>
      <c r="H201" s="9">
        <v>4.5999999999999996</v>
      </c>
      <c r="I201" s="9">
        <v>0.21</v>
      </c>
      <c r="J201" s="9">
        <v>1.76</v>
      </c>
      <c r="K201" s="9">
        <v>0.04</v>
      </c>
      <c r="L201" s="9">
        <v>0.05</v>
      </c>
      <c r="M201" s="9">
        <v>33.74</v>
      </c>
      <c r="N201" s="9">
        <v>32.619999999999997</v>
      </c>
      <c r="O201" s="9">
        <v>79.989999999999995</v>
      </c>
      <c r="P201" s="9">
        <v>1.23</v>
      </c>
      <c r="Q201" s="9">
        <v>365.01</v>
      </c>
      <c r="R201" s="9">
        <v>4.2</v>
      </c>
      <c r="S201" s="9">
        <v>0.03</v>
      </c>
      <c r="T201" s="9">
        <v>0</v>
      </c>
      <c r="U201" s="8" t="s">
        <v>102</v>
      </c>
      <c r="V201" s="3"/>
      <c r="W201" s="3"/>
      <c r="X201" s="3"/>
      <c r="Y201" s="3"/>
      <c r="Z201" s="3"/>
    </row>
    <row r="202" spans="1:26" ht="12" customHeight="1" x14ac:dyDescent="0.2">
      <c r="A202" s="7" t="s">
        <v>76</v>
      </c>
      <c r="B202" s="8">
        <v>180</v>
      </c>
      <c r="C202" s="9">
        <v>3.83</v>
      </c>
      <c r="D202" s="9">
        <v>5.87</v>
      </c>
      <c r="E202" s="9">
        <v>25.76</v>
      </c>
      <c r="F202" s="9">
        <v>177.34</v>
      </c>
      <c r="G202" s="9">
        <v>0.15</v>
      </c>
      <c r="H202" s="9">
        <v>12.48</v>
      </c>
      <c r="I202" s="9">
        <v>0.04</v>
      </c>
      <c r="J202" s="9">
        <v>0.3</v>
      </c>
      <c r="K202" s="9">
        <v>0.1</v>
      </c>
      <c r="L202" s="9">
        <v>0.13</v>
      </c>
      <c r="M202" s="9">
        <v>55.57</v>
      </c>
      <c r="N202" s="9">
        <v>36.53</v>
      </c>
      <c r="O202" s="9">
        <v>103.65</v>
      </c>
      <c r="P202" s="9">
        <v>1.48</v>
      </c>
      <c r="Q202" s="9">
        <v>918.83</v>
      </c>
      <c r="R202" s="9">
        <v>10.3</v>
      </c>
      <c r="S202" s="9">
        <v>0.04</v>
      </c>
      <c r="T202" s="9">
        <v>0</v>
      </c>
      <c r="U202" s="8" t="s">
        <v>96</v>
      </c>
      <c r="V202" s="3"/>
      <c r="W202" s="3"/>
      <c r="X202" s="3"/>
      <c r="Y202" s="3"/>
      <c r="Z202" s="3"/>
    </row>
    <row r="203" spans="1:26" ht="12" customHeight="1" x14ac:dyDescent="0.2">
      <c r="A203" s="7" t="s">
        <v>168</v>
      </c>
      <c r="B203" s="8">
        <v>100</v>
      </c>
      <c r="C203" s="9">
        <v>15.65</v>
      </c>
      <c r="D203" s="9">
        <v>11.51</v>
      </c>
      <c r="E203" s="9">
        <v>20.27</v>
      </c>
      <c r="F203" s="9">
        <v>257.74</v>
      </c>
      <c r="G203" s="9">
        <v>0.25</v>
      </c>
      <c r="H203" s="9">
        <v>2.06</v>
      </c>
      <c r="I203" s="9">
        <v>7.0000000000000007E-2</v>
      </c>
      <c r="J203" s="9">
        <v>2.11</v>
      </c>
      <c r="K203" s="9">
        <v>0.1</v>
      </c>
      <c r="L203" s="9">
        <v>0.6</v>
      </c>
      <c r="M203" s="9">
        <v>25.41</v>
      </c>
      <c r="N203" s="9">
        <v>22.02</v>
      </c>
      <c r="O203" s="9">
        <v>189.78</v>
      </c>
      <c r="P203" s="9">
        <v>4.24</v>
      </c>
      <c r="Q203" s="9">
        <v>284.89999999999998</v>
      </c>
      <c r="R203" s="9">
        <v>8.84</v>
      </c>
      <c r="S203" s="9">
        <v>0.05</v>
      </c>
      <c r="T203" s="9">
        <v>0.02</v>
      </c>
      <c r="U203" s="8">
        <v>17</v>
      </c>
      <c r="V203" s="3"/>
      <c r="W203" s="3"/>
      <c r="X203" s="3"/>
      <c r="Y203" s="3"/>
      <c r="Z203" s="3"/>
    </row>
    <row r="204" spans="1:26" ht="12" customHeight="1" x14ac:dyDescent="0.2">
      <c r="A204" s="7" t="s">
        <v>98</v>
      </c>
      <c r="B204" s="8">
        <v>180</v>
      </c>
      <c r="C204" s="9">
        <f>0.25*180/200</f>
        <v>0.22500000000000001</v>
      </c>
      <c r="D204" s="9">
        <f>0.01*180/200</f>
        <v>9.0000000000000011E-3</v>
      </c>
      <c r="E204" s="9">
        <f>10.29*180/200</f>
        <v>9.2609999999999992</v>
      </c>
      <c r="F204" s="9">
        <f>43.42*180/200</f>
        <v>39.078000000000003</v>
      </c>
      <c r="G204" s="9">
        <v>0</v>
      </c>
      <c r="H204" s="9">
        <v>1.1599999999999999</v>
      </c>
      <c r="I204" s="9">
        <v>0</v>
      </c>
      <c r="J204" s="9">
        <v>0</v>
      </c>
      <c r="K204" s="9">
        <v>0</v>
      </c>
      <c r="L204" s="9">
        <v>0.01</v>
      </c>
      <c r="M204" s="9">
        <v>15.43</v>
      </c>
      <c r="N204" s="9">
        <v>6.56</v>
      </c>
      <c r="O204" s="9">
        <v>8.81</v>
      </c>
      <c r="P204" s="9">
        <v>0.8</v>
      </c>
      <c r="Q204" s="9">
        <v>37.119999999999997</v>
      </c>
      <c r="R204" s="9">
        <v>0</v>
      </c>
      <c r="S204" s="9">
        <v>0</v>
      </c>
      <c r="T204" s="9">
        <v>0</v>
      </c>
      <c r="U204" s="8" t="s">
        <v>131</v>
      </c>
      <c r="V204" s="3"/>
      <c r="W204" s="3"/>
      <c r="X204" s="3"/>
      <c r="Y204" s="3"/>
      <c r="Z204" s="3"/>
    </row>
    <row r="205" spans="1:26" ht="12" customHeight="1" x14ac:dyDescent="0.2">
      <c r="A205" s="7" t="s">
        <v>35</v>
      </c>
      <c r="B205" s="8">
        <v>100</v>
      </c>
      <c r="C205" s="9">
        <v>0.4</v>
      </c>
      <c r="D205" s="9">
        <v>0.4</v>
      </c>
      <c r="E205" s="9">
        <v>9.8000000000000007</v>
      </c>
      <c r="F205" s="9">
        <v>47</v>
      </c>
      <c r="G205" s="10">
        <v>0.04</v>
      </c>
      <c r="H205" s="10">
        <v>12</v>
      </c>
      <c r="I205" s="10">
        <v>0.01</v>
      </c>
      <c r="J205" s="10">
        <v>0.76</v>
      </c>
      <c r="K205" s="10">
        <v>0</v>
      </c>
      <c r="L205" s="10">
        <v>0.02</v>
      </c>
      <c r="M205" s="10">
        <v>19.2</v>
      </c>
      <c r="N205" s="10">
        <v>9.6</v>
      </c>
      <c r="O205" s="10">
        <v>13.2</v>
      </c>
      <c r="P205" s="10">
        <v>2.64</v>
      </c>
      <c r="Q205" s="10">
        <v>333.6</v>
      </c>
      <c r="R205" s="10">
        <v>2.4</v>
      </c>
      <c r="S205" s="10">
        <v>0.01</v>
      </c>
      <c r="T205" s="10">
        <v>0</v>
      </c>
      <c r="U205" s="8" t="s">
        <v>36</v>
      </c>
      <c r="V205" s="3"/>
      <c r="W205" s="3"/>
      <c r="X205" s="3"/>
      <c r="Y205" s="3"/>
      <c r="Z205" s="3"/>
    </row>
    <row r="206" spans="1:26" ht="12" customHeight="1" x14ac:dyDescent="0.2">
      <c r="A206" s="7" t="s">
        <v>47</v>
      </c>
      <c r="B206" s="8">
        <v>50</v>
      </c>
      <c r="C206" s="9">
        <v>3.82</v>
      </c>
      <c r="D206" s="9">
        <v>0.31</v>
      </c>
      <c r="E206" s="9">
        <v>25.09</v>
      </c>
      <c r="F206" s="9">
        <v>118.41</v>
      </c>
      <c r="G206" s="9">
        <v>0.08</v>
      </c>
      <c r="H206" s="9">
        <v>0</v>
      </c>
      <c r="I206" s="9">
        <v>0</v>
      </c>
      <c r="J206" s="9">
        <v>0.98</v>
      </c>
      <c r="K206" s="9">
        <v>0</v>
      </c>
      <c r="L206" s="9">
        <v>0.03</v>
      </c>
      <c r="M206" s="9">
        <v>11.5</v>
      </c>
      <c r="N206" s="9">
        <v>16.5</v>
      </c>
      <c r="O206" s="9">
        <v>42</v>
      </c>
      <c r="P206" s="9">
        <v>1</v>
      </c>
      <c r="Q206" s="9">
        <v>64.5</v>
      </c>
      <c r="R206" s="9">
        <v>0</v>
      </c>
      <c r="S206" s="9">
        <v>0.01</v>
      </c>
      <c r="T206" s="9">
        <v>0</v>
      </c>
      <c r="U206" s="8">
        <v>1</v>
      </c>
      <c r="V206" s="3"/>
      <c r="W206" s="3"/>
      <c r="X206" s="3"/>
      <c r="Y206" s="3"/>
      <c r="Z206" s="3"/>
    </row>
    <row r="207" spans="1:26" ht="12" customHeight="1" x14ac:dyDescent="0.2">
      <c r="A207" s="7" t="s">
        <v>37</v>
      </c>
      <c r="B207" s="8">
        <v>30</v>
      </c>
      <c r="C207" s="9">
        <v>1.99</v>
      </c>
      <c r="D207" s="9">
        <v>0.26</v>
      </c>
      <c r="E207" s="9">
        <v>12.72</v>
      </c>
      <c r="F207" s="9">
        <v>61.19</v>
      </c>
      <c r="G207" s="9">
        <v>0.05</v>
      </c>
      <c r="H207" s="9">
        <v>0</v>
      </c>
      <c r="I207" s="9">
        <v>0</v>
      </c>
      <c r="J207" s="9">
        <v>0.66</v>
      </c>
      <c r="K207" s="9">
        <v>0</v>
      </c>
      <c r="L207" s="9">
        <v>0.02</v>
      </c>
      <c r="M207" s="9">
        <v>5.4</v>
      </c>
      <c r="N207" s="9">
        <v>5.7</v>
      </c>
      <c r="O207" s="9">
        <v>26.1</v>
      </c>
      <c r="P207" s="9">
        <v>1.2</v>
      </c>
      <c r="Q207" s="9">
        <v>40.799999999999997</v>
      </c>
      <c r="R207" s="9">
        <v>1.68</v>
      </c>
      <c r="S207" s="9">
        <v>0</v>
      </c>
      <c r="T207" s="9">
        <v>0</v>
      </c>
      <c r="U207" s="8">
        <v>2</v>
      </c>
      <c r="V207" s="3"/>
      <c r="W207" s="3"/>
      <c r="X207" s="3"/>
      <c r="Y207" s="3"/>
      <c r="Z207" s="3"/>
    </row>
    <row r="208" spans="1:26" ht="21" customHeight="1" x14ac:dyDescent="0.2">
      <c r="A208" s="11" t="s">
        <v>38</v>
      </c>
      <c r="B208" s="12">
        <f t="shared" ref="B208:T208" si="33">SUM(B200:B207)</f>
        <v>990</v>
      </c>
      <c r="C208" s="4">
        <f t="shared" si="33"/>
        <v>31.294999999999998</v>
      </c>
      <c r="D208" s="4">
        <f t="shared" si="33"/>
        <v>32.189</v>
      </c>
      <c r="E208" s="4">
        <f t="shared" si="33"/>
        <v>133.65100000000001</v>
      </c>
      <c r="F208" s="4">
        <f t="shared" si="33"/>
        <v>951.89799999999991</v>
      </c>
      <c r="G208" s="4">
        <f t="shared" si="33"/>
        <v>0.71000000000000008</v>
      </c>
      <c r="H208" s="4">
        <f t="shared" si="33"/>
        <v>39.299999999999997</v>
      </c>
      <c r="I208" s="4">
        <f t="shared" si="33"/>
        <v>0.52</v>
      </c>
      <c r="J208" s="4">
        <f t="shared" si="33"/>
        <v>6.57</v>
      </c>
      <c r="K208" s="4">
        <f t="shared" si="33"/>
        <v>0.24000000000000002</v>
      </c>
      <c r="L208" s="4">
        <f t="shared" si="33"/>
        <v>0.91</v>
      </c>
      <c r="M208" s="4">
        <f t="shared" si="33"/>
        <v>207.25</v>
      </c>
      <c r="N208" s="4">
        <f t="shared" si="33"/>
        <v>144.52999999999997</v>
      </c>
      <c r="O208" s="4">
        <f t="shared" si="33"/>
        <v>500.53</v>
      </c>
      <c r="P208" s="4">
        <f t="shared" si="33"/>
        <v>13.290000000000001</v>
      </c>
      <c r="Q208" s="4">
        <f t="shared" si="33"/>
        <v>2359.7600000000002</v>
      </c>
      <c r="R208" s="4">
        <f t="shared" si="33"/>
        <v>27.419999999999998</v>
      </c>
      <c r="S208" s="4">
        <f t="shared" si="33"/>
        <v>0.14000000000000001</v>
      </c>
      <c r="T208" s="4">
        <f t="shared" si="33"/>
        <v>0.02</v>
      </c>
      <c r="U208" s="1"/>
      <c r="V208" s="3"/>
      <c r="W208" s="3"/>
      <c r="X208" s="3"/>
      <c r="Y208" s="3"/>
      <c r="Z208" s="3"/>
    </row>
    <row r="209" spans="1:26" ht="14.25" customHeight="1" x14ac:dyDescent="0.2">
      <c r="A209" s="5" t="s">
        <v>191</v>
      </c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"/>
      <c r="V209" s="3"/>
      <c r="W209" s="3"/>
      <c r="X209" s="3"/>
      <c r="Y209" s="3"/>
      <c r="Z209" s="3"/>
    </row>
    <row r="210" spans="1:26" ht="12" customHeight="1" x14ac:dyDescent="0.2">
      <c r="A210" s="7" t="s">
        <v>90</v>
      </c>
      <c r="B210" s="8">
        <v>200</v>
      </c>
      <c r="C210" s="9">
        <v>11.93</v>
      </c>
      <c r="D210" s="9">
        <v>13.12</v>
      </c>
      <c r="E210" s="9">
        <v>32</v>
      </c>
      <c r="F210" s="9">
        <v>308.8</v>
      </c>
      <c r="G210" s="9">
        <v>0.46</v>
      </c>
      <c r="H210" s="9">
        <v>29.55</v>
      </c>
      <c r="I210" s="9">
        <v>0.11</v>
      </c>
      <c r="J210" s="9">
        <v>4.18</v>
      </c>
      <c r="K210" s="9">
        <v>0.06</v>
      </c>
      <c r="L210" s="9">
        <v>0.19</v>
      </c>
      <c r="M210" s="9">
        <v>93.71</v>
      </c>
      <c r="N210" s="9">
        <v>53.9</v>
      </c>
      <c r="O210" s="9">
        <v>223.45</v>
      </c>
      <c r="P210" s="9">
        <v>3.51</v>
      </c>
      <c r="Q210" s="9">
        <v>745.78</v>
      </c>
      <c r="R210" s="9">
        <v>14.12</v>
      </c>
      <c r="S210" s="9">
        <v>0.1</v>
      </c>
      <c r="T210" s="9">
        <v>0</v>
      </c>
      <c r="U210" s="8">
        <v>28</v>
      </c>
      <c r="V210" s="3"/>
      <c r="W210" s="3"/>
      <c r="X210" s="3"/>
      <c r="Y210" s="3"/>
      <c r="Z210" s="3"/>
    </row>
    <row r="211" spans="1:26" ht="12" customHeight="1" x14ac:dyDescent="0.2">
      <c r="A211" s="7" t="s">
        <v>199</v>
      </c>
      <c r="B211" s="8">
        <v>180</v>
      </c>
      <c r="C211" s="9">
        <v>0.14000000000000001</v>
      </c>
      <c r="D211" s="9">
        <v>0.14000000000000001</v>
      </c>
      <c r="E211" s="9">
        <v>13.1</v>
      </c>
      <c r="F211" s="9">
        <v>55.12</v>
      </c>
      <c r="G211" s="9">
        <v>0.01</v>
      </c>
      <c r="H211" s="9">
        <v>1.44</v>
      </c>
      <c r="I211" s="9">
        <v>0</v>
      </c>
      <c r="J211" s="9">
        <v>0.23</v>
      </c>
      <c r="K211" s="9">
        <v>0</v>
      </c>
      <c r="L211" s="9">
        <v>0.01</v>
      </c>
      <c r="M211" s="9">
        <v>11.63</v>
      </c>
      <c r="N211" s="9">
        <v>3.99</v>
      </c>
      <c r="O211" s="9">
        <v>3.56</v>
      </c>
      <c r="P211" s="9">
        <v>0.71</v>
      </c>
      <c r="Q211" s="9">
        <v>100.84</v>
      </c>
      <c r="R211" s="9">
        <v>0.72</v>
      </c>
      <c r="S211" s="9">
        <v>0</v>
      </c>
      <c r="T211" s="9">
        <v>0</v>
      </c>
      <c r="U211" s="8" t="s">
        <v>200</v>
      </c>
      <c r="V211" s="3"/>
      <c r="W211" s="3"/>
      <c r="X211" s="3"/>
      <c r="Y211" s="3"/>
      <c r="Z211" s="3"/>
    </row>
    <row r="212" spans="1:26" ht="12" customHeight="1" x14ac:dyDescent="0.2">
      <c r="A212" s="7" t="s">
        <v>47</v>
      </c>
      <c r="B212" s="8">
        <v>10</v>
      </c>
      <c r="C212" s="9">
        <f>1.53/2</f>
        <v>0.76500000000000001</v>
      </c>
      <c r="D212" s="9">
        <f>0.12/2</f>
        <v>0.06</v>
      </c>
      <c r="E212" s="9">
        <f>10.04/2</f>
        <v>5.0199999999999996</v>
      </c>
      <c r="F212" s="9">
        <f>47.36/2</f>
        <v>23.68</v>
      </c>
      <c r="G212" s="9">
        <v>0.03</v>
      </c>
      <c r="H212" s="9">
        <v>0</v>
      </c>
      <c r="I212" s="9">
        <v>0</v>
      </c>
      <c r="J212" s="9">
        <v>0.39</v>
      </c>
      <c r="K212" s="9">
        <v>0</v>
      </c>
      <c r="L212" s="9">
        <v>0.01</v>
      </c>
      <c r="M212" s="9">
        <v>4.5999999999999996</v>
      </c>
      <c r="N212" s="9">
        <v>6.6</v>
      </c>
      <c r="O212" s="9">
        <v>16.8</v>
      </c>
      <c r="P212" s="9">
        <v>0.4</v>
      </c>
      <c r="Q212" s="9">
        <v>25.8</v>
      </c>
      <c r="R212" s="9">
        <v>0</v>
      </c>
      <c r="S212" s="9">
        <v>0</v>
      </c>
      <c r="T212" s="9">
        <v>0</v>
      </c>
      <c r="U212" s="8">
        <v>1</v>
      </c>
      <c r="V212" s="3"/>
      <c r="W212" s="3"/>
      <c r="X212" s="3"/>
      <c r="Y212" s="3"/>
      <c r="Z212" s="3"/>
    </row>
    <row r="213" spans="1:26" ht="12" customHeight="1" x14ac:dyDescent="0.2">
      <c r="A213" s="7" t="s">
        <v>37</v>
      </c>
      <c r="B213" s="8">
        <v>10</v>
      </c>
      <c r="C213" s="9">
        <f>1.32/2</f>
        <v>0.66</v>
      </c>
      <c r="D213" s="9">
        <f>0.18/2</f>
        <v>0.09</v>
      </c>
      <c r="E213" s="9">
        <f>8.48/2</f>
        <v>4.24</v>
      </c>
      <c r="F213" s="9">
        <f>40.79/2</f>
        <v>20.395</v>
      </c>
      <c r="G213" s="9">
        <v>0.06</v>
      </c>
      <c r="H213" s="9">
        <v>0</v>
      </c>
      <c r="I213" s="9">
        <v>0</v>
      </c>
      <c r="J213" s="9">
        <v>0.78</v>
      </c>
      <c r="K213" s="9">
        <v>0</v>
      </c>
      <c r="L213" s="9">
        <v>0.02</v>
      </c>
      <c r="M213" s="9">
        <v>9.1999999999999993</v>
      </c>
      <c r="N213" s="9">
        <v>13.2</v>
      </c>
      <c r="O213" s="9">
        <v>33.6</v>
      </c>
      <c r="P213" s="9">
        <v>0.8</v>
      </c>
      <c r="Q213" s="9">
        <v>51.6</v>
      </c>
      <c r="R213" s="9">
        <v>0</v>
      </c>
      <c r="S213" s="9">
        <v>0.01</v>
      </c>
      <c r="T213" s="9">
        <v>0</v>
      </c>
      <c r="U213" s="8">
        <v>1</v>
      </c>
      <c r="V213" s="3"/>
      <c r="W213" s="3"/>
      <c r="X213" s="3"/>
      <c r="Y213" s="3"/>
      <c r="Z213" s="3"/>
    </row>
    <row r="214" spans="1:26" ht="12" customHeight="1" x14ac:dyDescent="0.2">
      <c r="A214" s="11" t="s">
        <v>38</v>
      </c>
      <c r="B214" s="12">
        <f t="shared" ref="B214:F214" si="34">SUM(B210:B213)</f>
        <v>400</v>
      </c>
      <c r="C214" s="4">
        <f t="shared" si="34"/>
        <v>13.495000000000001</v>
      </c>
      <c r="D214" s="4">
        <f t="shared" si="34"/>
        <v>13.41</v>
      </c>
      <c r="E214" s="4">
        <f t="shared" si="34"/>
        <v>54.360000000000007</v>
      </c>
      <c r="F214" s="4">
        <f t="shared" si="34"/>
        <v>407.995</v>
      </c>
      <c r="G214" s="4" t="e">
        <f t="shared" ref="G214:T214" si="35">#REF!+G211+G210</f>
        <v>#REF!</v>
      </c>
      <c r="H214" s="4" t="e">
        <f t="shared" si="35"/>
        <v>#REF!</v>
      </c>
      <c r="I214" s="4" t="e">
        <f t="shared" si="35"/>
        <v>#REF!</v>
      </c>
      <c r="J214" s="4" t="e">
        <f t="shared" si="35"/>
        <v>#REF!</v>
      </c>
      <c r="K214" s="4" t="e">
        <f t="shared" si="35"/>
        <v>#REF!</v>
      </c>
      <c r="L214" s="4" t="e">
        <f t="shared" si="35"/>
        <v>#REF!</v>
      </c>
      <c r="M214" s="4" t="e">
        <f t="shared" si="35"/>
        <v>#REF!</v>
      </c>
      <c r="N214" s="4" t="e">
        <f t="shared" si="35"/>
        <v>#REF!</v>
      </c>
      <c r="O214" s="4" t="e">
        <f t="shared" si="35"/>
        <v>#REF!</v>
      </c>
      <c r="P214" s="4" t="e">
        <f t="shared" si="35"/>
        <v>#REF!</v>
      </c>
      <c r="Q214" s="4" t="e">
        <f t="shared" si="35"/>
        <v>#REF!</v>
      </c>
      <c r="R214" s="4" t="e">
        <f t="shared" si="35"/>
        <v>#REF!</v>
      </c>
      <c r="S214" s="4" t="e">
        <f t="shared" si="35"/>
        <v>#REF!</v>
      </c>
      <c r="T214" s="4" t="e">
        <f t="shared" si="35"/>
        <v>#REF!</v>
      </c>
      <c r="U214" s="1"/>
      <c r="V214" s="3"/>
      <c r="W214" s="3"/>
      <c r="X214" s="3"/>
      <c r="Y214" s="3"/>
      <c r="Z214" s="3"/>
    </row>
    <row r="215" spans="1:26" ht="21" customHeight="1" x14ac:dyDescent="0.2">
      <c r="A215" s="11" t="s">
        <v>49</v>
      </c>
      <c r="B215" s="11"/>
      <c r="C215" s="4">
        <f t="shared" ref="C215:T215" si="36">C214+C208</f>
        <v>44.79</v>
      </c>
      <c r="D215" s="4">
        <f t="shared" si="36"/>
        <v>45.599000000000004</v>
      </c>
      <c r="E215" s="4">
        <f t="shared" si="36"/>
        <v>188.01100000000002</v>
      </c>
      <c r="F215" s="4">
        <f t="shared" si="36"/>
        <v>1359.893</v>
      </c>
      <c r="G215" s="4" t="e">
        <f t="shared" si="36"/>
        <v>#REF!</v>
      </c>
      <c r="H215" s="4" t="e">
        <f t="shared" si="36"/>
        <v>#REF!</v>
      </c>
      <c r="I215" s="4" t="e">
        <f t="shared" si="36"/>
        <v>#REF!</v>
      </c>
      <c r="J215" s="4" t="e">
        <f t="shared" si="36"/>
        <v>#REF!</v>
      </c>
      <c r="K215" s="4" t="e">
        <f t="shared" si="36"/>
        <v>#REF!</v>
      </c>
      <c r="L215" s="4" t="e">
        <f t="shared" si="36"/>
        <v>#REF!</v>
      </c>
      <c r="M215" s="4" t="e">
        <f t="shared" si="36"/>
        <v>#REF!</v>
      </c>
      <c r="N215" s="4" t="e">
        <f t="shared" si="36"/>
        <v>#REF!</v>
      </c>
      <c r="O215" s="4" t="e">
        <f t="shared" si="36"/>
        <v>#REF!</v>
      </c>
      <c r="P215" s="4" t="e">
        <f t="shared" si="36"/>
        <v>#REF!</v>
      </c>
      <c r="Q215" s="4" t="e">
        <f t="shared" si="36"/>
        <v>#REF!</v>
      </c>
      <c r="R215" s="4" t="e">
        <f t="shared" si="36"/>
        <v>#REF!</v>
      </c>
      <c r="S215" s="4" t="e">
        <f t="shared" si="36"/>
        <v>#REF!</v>
      </c>
      <c r="T215" s="4" t="e">
        <f t="shared" si="36"/>
        <v>#REF!</v>
      </c>
      <c r="U215" s="1"/>
      <c r="V215" s="3"/>
      <c r="W215" s="3"/>
      <c r="X215" s="3"/>
      <c r="Y215" s="3"/>
      <c r="Z215" s="3"/>
    </row>
    <row r="216" spans="1:26" ht="27.75" customHeight="1" x14ac:dyDescent="0.2">
      <c r="A216" s="57" t="s">
        <v>169</v>
      </c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9"/>
      <c r="V216" s="3"/>
      <c r="W216" s="3"/>
      <c r="X216" s="3"/>
      <c r="Y216" s="3"/>
      <c r="Z216" s="3"/>
    </row>
    <row r="217" spans="1:26" ht="12.75" customHeight="1" x14ac:dyDescent="0.2">
      <c r="A217" s="60" t="s">
        <v>4</v>
      </c>
      <c r="B217" s="60" t="s">
        <v>5</v>
      </c>
      <c r="C217" s="47" t="s">
        <v>6</v>
      </c>
      <c r="D217" s="48"/>
      <c r="E217" s="49"/>
      <c r="F217" s="50" t="s">
        <v>7</v>
      </c>
      <c r="G217" s="47" t="s">
        <v>8</v>
      </c>
      <c r="H217" s="48"/>
      <c r="I217" s="48"/>
      <c r="J217" s="48"/>
      <c r="K217" s="48"/>
      <c r="L217" s="49"/>
      <c r="M217" s="47" t="s">
        <v>9</v>
      </c>
      <c r="N217" s="48"/>
      <c r="O217" s="48"/>
      <c r="P217" s="48"/>
      <c r="Q217" s="48"/>
      <c r="R217" s="48"/>
      <c r="S217" s="48"/>
      <c r="T217" s="49"/>
      <c r="U217" s="60" t="s">
        <v>10</v>
      </c>
      <c r="V217" s="3"/>
      <c r="W217" s="3"/>
      <c r="X217" s="3"/>
      <c r="Y217" s="3"/>
      <c r="Z217" s="3"/>
    </row>
    <row r="218" spans="1:26" ht="26.25" customHeight="1" x14ac:dyDescent="0.2">
      <c r="A218" s="51"/>
      <c r="B218" s="51"/>
      <c r="C218" s="4" t="s">
        <v>11</v>
      </c>
      <c r="D218" s="4" t="s">
        <v>12</v>
      </c>
      <c r="E218" s="4" t="s">
        <v>13</v>
      </c>
      <c r="F218" s="51"/>
      <c r="G218" s="4" t="s">
        <v>14</v>
      </c>
      <c r="H218" s="4" t="s">
        <v>15</v>
      </c>
      <c r="I218" s="4" t="s">
        <v>16</v>
      </c>
      <c r="J218" s="4" t="s">
        <v>17</v>
      </c>
      <c r="K218" s="4" t="s">
        <v>18</v>
      </c>
      <c r="L218" s="4" t="s">
        <v>19</v>
      </c>
      <c r="M218" s="4" t="s">
        <v>20</v>
      </c>
      <c r="N218" s="4" t="s">
        <v>21</v>
      </c>
      <c r="O218" s="4" t="s">
        <v>22</v>
      </c>
      <c r="P218" s="4" t="s">
        <v>23</v>
      </c>
      <c r="Q218" s="4" t="s">
        <v>24</v>
      </c>
      <c r="R218" s="4" t="s">
        <v>25</v>
      </c>
      <c r="S218" s="4" t="s">
        <v>26</v>
      </c>
      <c r="T218" s="4" t="s">
        <v>27</v>
      </c>
      <c r="U218" s="51"/>
      <c r="V218" s="3"/>
      <c r="W218" s="3"/>
      <c r="X218" s="3"/>
      <c r="Y218" s="3"/>
      <c r="Z218" s="3"/>
    </row>
    <row r="219" spans="1:26" ht="14.25" customHeight="1" x14ac:dyDescent="0.2">
      <c r="A219" s="5" t="s">
        <v>39</v>
      </c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"/>
      <c r="V219" s="3"/>
      <c r="W219" s="3"/>
      <c r="X219" s="3"/>
      <c r="Y219" s="3"/>
      <c r="Z219" s="3"/>
    </row>
    <row r="220" spans="1:26" ht="12" customHeight="1" x14ac:dyDescent="0.2">
      <c r="A220" s="15" t="s">
        <v>35</v>
      </c>
      <c r="B220" s="8">
        <v>100</v>
      </c>
      <c r="C220" s="9">
        <v>0.4</v>
      </c>
      <c r="D220" s="9">
        <v>0.3</v>
      </c>
      <c r="E220" s="9">
        <v>10.3</v>
      </c>
      <c r="F220" s="9">
        <v>47</v>
      </c>
      <c r="G220" s="10">
        <v>0.03</v>
      </c>
      <c r="H220" s="10">
        <v>10</v>
      </c>
      <c r="I220" s="10">
        <v>0.01</v>
      </c>
      <c r="J220" s="10">
        <v>0.63</v>
      </c>
      <c r="K220" s="10">
        <v>0</v>
      </c>
      <c r="L220" s="10">
        <v>0.02</v>
      </c>
      <c r="M220" s="10">
        <v>16</v>
      </c>
      <c r="N220" s="10">
        <v>8</v>
      </c>
      <c r="O220" s="10">
        <v>11</v>
      </c>
      <c r="P220" s="10">
        <v>2.2000000000000002</v>
      </c>
      <c r="Q220" s="10">
        <v>278</v>
      </c>
      <c r="R220" s="10">
        <v>2</v>
      </c>
      <c r="S220" s="10">
        <v>0.01</v>
      </c>
      <c r="T220" s="10">
        <v>0</v>
      </c>
      <c r="U220" s="8" t="s">
        <v>36</v>
      </c>
      <c r="V220" s="3"/>
      <c r="W220" s="3"/>
      <c r="X220" s="3"/>
      <c r="Y220" s="3"/>
      <c r="Z220" s="3"/>
    </row>
    <row r="221" spans="1:26" ht="12" customHeight="1" x14ac:dyDescent="0.2">
      <c r="A221" s="7" t="s">
        <v>174</v>
      </c>
      <c r="B221" s="8">
        <v>250</v>
      </c>
      <c r="C221" s="9">
        <v>4.6100000000000003</v>
      </c>
      <c r="D221" s="9">
        <v>5.9</v>
      </c>
      <c r="E221" s="9">
        <v>13.52</v>
      </c>
      <c r="F221" s="9">
        <v>132.35</v>
      </c>
      <c r="G221" s="9">
        <v>0.04</v>
      </c>
      <c r="H221" s="9">
        <v>0.65</v>
      </c>
      <c r="I221" s="9">
        <v>0.05</v>
      </c>
      <c r="J221" s="9">
        <v>0.12</v>
      </c>
      <c r="K221" s="9">
        <v>0.1</v>
      </c>
      <c r="L221" s="9">
        <v>0.14000000000000001</v>
      </c>
      <c r="M221" s="9">
        <v>139.41</v>
      </c>
      <c r="N221" s="9">
        <v>16.47</v>
      </c>
      <c r="O221" s="9">
        <v>101.44</v>
      </c>
      <c r="P221" s="9">
        <v>0.28000000000000003</v>
      </c>
      <c r="Q221" s="9">
        <v>196</v>
      </c>
      <c r="R221" s="9">
        <v>0</v>
      </c>
      <c r="S221" s="9">
        <v>0</v>
      </c>
      <c r="T221" s="9">
        <v>0</v>
      </c>
      <c r="U221" s="8">
        <v>124</v>
      </c>
      <c r="V221" s="3"/>
      <c r="W221" s="3"/>
      <c r="X221" s="3"/>
      <c r="Y221" s="3"/>
      <c r="Z221" s="3"/>
    </row>
    <row r="222" spans="1:26" ht="12" customHeight="1" x14ac:dyDescent="0.2">
      <c r="A222" s="7" t="s">
        <v>164</v>
      </c>
      <c r="B222" s="8">
        <v>180</v>
      </c>
      <c r="C222" s="9">
        <v>6.49</v>
      </c>
      <c r="D222" s="9">
        <v>5.2</v>
      </c>
      <c r="E222" s="9">
        <v>31.42</v>
      </c>
      <c r="F222" s="9">
        <v>184.07</v>
      </c>
      <c r="G222" s="9">
        <v>0.08</v>
      </c>
      <c r="H222" s="9">
        <v>0</v>
      </c>
      <c r="I222" s="9">
        <v>0.03</v>
      </c>
      <c r="J222" s="9">
        <v>1.41</v>
      </c>
      <c r="K222" s="9">
        <v>0.09</v>
      </c>
      <c r="L222" s="9">
        <v>0.02</v>
      </c>
      <c r="M222" s="9">
        <v>35.979999999999997</v>
      </c>
      <c r="N222" s="9">
        <v>12.6</v>
      </c>
      <c r="O222" s="9">
        <v>50.44</v>
      </c>
      <c r="P222" s="9">
        <v>1.18</v>
      </c>
      <c r="Q222" s="9">
        <v>76.739999999999995</v>
      </c>
      <c r="R222" s="9">
        <v>0.91</v>
      </c>
      <c r="S222" s="9">
        <v>0.01</v>
      </c>
      <c r="T222" s="9">
        <v>0.02</v>
      </c>
      <c r="U222" s="8" t="s">
        <v>165</v>
      </c>
      <c r="V222" s="3"/>
      <c r="W222" s="3"/>
      <c r="X222" s="3"/>
      <c r="Y222" s="3"/>
      <c r="Z222" s="3"/>
    </row>
    <row r="223" spans="1:26" ht="12" customHeight="1" x14ac:dyDescent="0.2">
      <c r="A223" s="7" t="s">
        <v>175</v>
      </c>
      <c r="B223" s="8">
        <v>100</v>
      </c>
      <c r="C223" s="9">
        <v>10.83</v>
      </c>
      <c r="D223" s="9">
        <v>15.45</v>
      </c>
      <c r="E223" s="9">
        <v>9.14</v>
      </c>
      <c r="F223" s="9">
        <v>214</v>
      </c>
      <c r="G223" s="9">
        <v>0.11</v>
      </c>
      <c r="H223" s="9">
        <v>2.58</v>
      </c>
      <c r="I223" s="9">
        <v>0.04</v>
      </c>
      <c r="J223" s="9">
        <v>3.74</v>
      </c>
      <c r="K223" s="9">
        <v>0.09</v>
      </c>
      <c r="L223" s="9">
        <v>0.12</v>
      </c>
      <c r="M223" s="9">
        <v>68.959999999999994</v>
      </c>
      <c r="N223" s="9">
        <v>59.5</v>
      </c>
      <c r="O223" s="9">
        <v>250.72</v>
      </c>
      <c r="P223" s="9">
        <v>1.88</v>
      </c>
      <c r="Q223" s="9">
        <v>465.94</v>
      </c>
      <c r="R223" s="9">
        <v>131.06</v>
      </c>
      <c r="S223" s="9">
        <v>0.56000000000000005</v>
      </c>
      <c r="T223" s="9">
        <v>0.01</v>
      </c>
      <c r="U223" s="8" t="s">
        <v>176</v>
      </c>
      <c r="V223" s="3"/>
      <c r="W223" s="3"/>
      <c r="X223" s="3"/>
      <c r="Y223" s="3"/>
      <c r="Z223" s="3"/>
    </row>
    <row r="224" spans="1:26" ht="12" customHeight="1" x14ac:dyDescent="0.2">
      <c r="A224" s="7" t="s">
        <v>177</v>
      </c>
      <c r="B224" s="8">
        <v>180</v>
      </c>
      <c r="C224" s="9">
        <f>0.97*180/200</f>
        <v>0.873</v>
      </c>
      <c r="D224" s="9">
        <f>0.19*180/200</f>
        <v>0.17100000000000001</v>
      </c>
      <c r="E224" s="9">
        <f>19.59*180/200</f>
        <v>17.631</v>
      </c>
      <c r="F224" s="9">
        <f>83.2*180/200</f>
        <v>74.88</v>
      </c>
      <c r="G224" s="9">
        <v>0.02</v>
      </c>
      <c r="H224" s="9">
        <v>1.6</v>
      </c>
      <c r="I224" s="9">
        <v>0</v>
      </c>
      <c r="J224" s="9">
        <v>0</v>
      </c>
      <c r="K224" s="9">
        <v>0</v>
      </c>
      <c r="L224" s="9">
        <v>0.02</v>
      </c>
      <c r="M224" s="9">
        <v>12.6</v>
      </c>
      <c r="N224" s="9">
        <v>7.2</v>
      </c>
      <c r="O224" s="9">
        <v>12.6</v>
      </c>
      <c r="P224" s="9">
        <v>2.52</v>
      </c>
      <c r="Q224" s="9">
        <v>240</v>
      </c>
      <c r="R224" s="9">
        <v>2</v>
      </c>
      <c r="S224" s="9">
        <v>0</v>
      </c>
      <c r="T224" s="9">
        <v>0</v>
      </c>
      <c r="U224" s="8" t="s">
        <v>46</v>
      </c>
      <c r="V224" s="3"/>
      <c r="W224" s="3"/>
      <c r="X224" s="3"/>
      <c r="Y224" s="3"/>
      <c r="Z224" s="3"/>
    </row>
    <row r="225" spans="1:26" ht="12" customHeight="1" x14ac:dyDescent="0.2">
      <c r="A225" s="7" t="s">
        <v>47</v>
      </c>
      <c r="B225" s="8">
        <v>40</v>
      </c>
      <c r="C225" s="9">
        <v>3.05</v>
      </c>
      <c r="D225" s="9">
        <v>0.25</v>
      </c>
      <c r="E225" s="9">
        <v>20.07</v>
      </c>
      <c r="F225" s="9">
        <v>94.73</v>
      </c>
      <c r="G225" s="9">
        <v>0.06</v>
      </c>
      <c r="H225" s="9">
        <v>0</v>
      </c>
      <c r="I225" s="9">
        <v>0</v>
      </c>
      <c r="J225" s="9">
        <v>0.78</v>
      </c>
      <c r="K225" s="9">
        <v>0</v>
      </c>
      <c r="L225" s="9">
        <v>0.02</v>
      </c>
      <c r="M225" s="9">
        <v>9.1999999999999993</v>
      </c>
      <c r="N225" s="9">
        <v>13.2</v>
      </c>
      <c r="O225" s="9">
        <v>33.6</v>
      </c>
      <c r="P225" s="9">
        <v>0.8</v>
      </c>
      <c r="Q225" s="9">
        <v>51.6</v>
      </c>
      <c r="R225" s="9">
        <v>0</v>
      </c>
      <c r="S225" s="9">
        <v>0.01</v>
      </c>
      <c r="T225" s="9">
        <v>0</v>
      </c>
      <c r="U225" s="8">
        <v>1</v>
      </c>
      <c r="V225" s="3"/>
      <c r="W225" s="3"/>
      <c r="X225" s="3"/>
      <c r="Y225" s="3"/>
      <c r="Z225" s="3"/>
    </row>
    <row r="226" spans="1:26" ht="12" customHeight="1" x14ac:dyDescent="0.2">
      <c r="A226" s="7" t="s">
        <v>37</v>
      </c>
      <c r="B226" s="8">
        <v>30</v>
      </c>
      <c r="C226" s="9">
        <v>1.68</v>
      </c>
      <c r="D226" s="9">
        <v>0.33</v>
      </c>
      <c r="E226" s="9">
        <v>14.82</v>
      </c>
      <c r="F226" s="9">
        <v>68.97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8">
        <v>2</v>
      </c>
      <c r="V226" s="3"/>
      <c r="W226" s="3"/>
      <c r="X226" s="3"/>
      <c r="Y226" s="3"/>
      <c r="Z226" s="3"/>
    </row>
    <row r="227" spans="1:26" ht="21" customHeight="1" x14ac:dyDescent="0.2">
      <c r="A227" s="11" t="s">
        <v>38</v>
      </c>
      <c r="B227" s="12">
        <f t="shared" ref="B227:T227" si="37">SUM(B220:B226)</f>
        <v>880</v>
      </c>
      <c r="C227" s="4">
        <f t="shared" si="37"/>
        <v>27.933</v>
      </c>
      <c r="D227" s="4">
        <f t="shared" si="37"/>
        <v>27.600999999999999</v>
      </c>
      <c r="E227" s="4">
        <f t="shared" si="37"/>
        <v>116.90099999999998</v>
      </c>
      <c r="F227" s="4">
        <f t="shared" si="37"/>
        <v>816</v>
      </c>
      <c r="G227" s="4">
        <f t="shared" si="37"/>
        <v>0.34</v>
      </c>
      <c r="H227" s="4">
        <f t="shared" si="37"/>
        <v>14.83</v>
      </c>
      <c r="I227" s="4">
        <f t="shared" si="37"/>
        <v>0.13</v>
      </c>
      <c r="J227" s="4">
        <f t="shared" si="37"/>
        <v>6.6800000000000006</v>
      </c>
      <c r="K227" s="4">
        <f t="shared" si="37"/>
        <v>0.28000000000000003</v>
      </c>
      <c r="L227" s="4">
        <f t="shared" si="37"/>
        <v>0.34</v>
      </c>
      <c r="M227" s="4">
        <f t="shared" si="37"/>
        <v>282.14999999999998</v>
      </c>
      <c r="N227" s="4">
        <f t="shared" si="37"/>
        <v>116.97</v>
      </c>
      <c r="O227" s="4">
        <f t="shared" si="37"/>
        <v>459.80000000000007</v>
      </c>
      <c r="P227" s="4">
        <f t="shared" si="37"/>
        <v>8.8600000000000012</v>
      </c>
      <c r="Q227" s="4">
        <f t="shared" si="37"/>
        <v>1308.28</v>
      </c>
      <c r="R227" s="4">
        <f t="shared" si="37"/>
        <v>135.97</v>
      </c>
      <c r="S227" s="4">
        <f t="shared" si="37"/>
        <v>0.59000000000000008</v>
      </c>
      <c r="T227" s="4">
        <f t="shared" si="37"/>
        <v>0.03</v>
      </c>
      <c r="U227" s="1"/>
      <c r="V227" s="3"/>
      <c r="W227" s="3"/>
      <c r="X227" s="3"/>
      <c r="Y227" s="3"/>
      <c r="Z227" s="3"/>
    </row>
    <row r="228" spans="1:26" ht="21" customHeight="1" x14ac:dyDescent="0.2">
      <c r="A228" s="11" t="s">
        <v>49</v>
      </c>
      <c r="B228" s="11"/>
      <c r="C228" s="4">
        <f t="shared" ref="C228:T228" si="38">C227</f>
        <v>27.933</v>
      </c>
      <c r="D228" s="4">
        <f t="shared" si="38"/>
        <v>27.600999999999999</v>
      </c>
      <c r="E228" s="4">
        <f t="shared" si="38"/>
        <v>116.90099999999998</v>
      </c>
      <c r="F228" s="4">
        <f t="shared" si="38"/>
        <v>816</v>
      </c>
      <c r="G228" s="4">
        <f t="shared" si="38"/>
        <v>0.34</v>
      </c>
      <c r="H228" s="4">
        <f t="shared" si="38"/>
        <v>14.83</v>
      </c>
      <c r="I228" s="4">
        <f t="shared" si="38"/>
        <v>0.13</v>
      </c>
      <c r="J228" s="4">
        <f t="shared" si="38"/>
        <v>6.6800000000000006</v>
      </c>
      <c r="K228" s="4">
        <f t="shared" si="38"/>
        <v>0.28000000000000003</v>
      </c>
      <c r="L228" s="4">
        <f t="shared" si="38"/>
        <v>0.34</v>
      </c>
      <c r="M228" s="4">
        <f t="shared" si="38"/>
        <v>282.14999999999998</v>
      </c>
      <c r="N228" s="4">
        <f t="shared" si="38"/>
        <v>116.97</v>
      </c>
      <c r="O228" s="4">
        <f t="shared" si="38"/>
        <v>459.80000000000007</v>
      </c>
      <c r="P228" s="4">
        <f t="shared" si="38"/>
        <v>8.8600000000000012</v>
      </c>
      <c r="Q228" s="4">
        <f t="shared" si="38"/>
        <v>1308.28</v>
      </c>
      <c r="R228" s="4">
        <f t="shared" si="38"/>
        <v>135.97</v>
      </c>
      <c r="S228" s="4">
        <f t="shared" si="38"/>
        <v>0.59000000000000008</v>
      </c>
      <c r="T228" s="4">
        <f t="shared" si="38"/>
        <v>0.03</v>
      </c>
      <c r="U228" s="1"/>
      <c r="V228" s="3"/>
      <c r="W228" s="3"/>
      <c r="X228" s="3"/>
      <c r="Y228" s="3"/>
      <c r="Z228" s="3"/>
    </row>
    <row r="229" spans="1:26" ht="12" customHeight="1" x14ac:dyDescent="0.2">
      <c r="A229" s="3"/>
      <c r="B229" s="3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3"/>
      <c r="V229" s="3"/>
      <c r="W229" s="3"/>
      <c r="X229" s="3"/>
      <c r="Y229" s="3"/>
      <c r="Z229" s="3"/>
    </row>
    <row r="230" spans="1:26" ht="12" customHeight="1" x14ac:dyDescent="0.2">
      <c r="A230" s="61" t="s">
        <v>178</v>
      </c>
      <c r="B230" s="48"/>
      <c r="C230" s="48"/>
      <c r="D230" s="48"/>
      <c r="E230" s="48"/>
      <c r="F230" s="49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21"/>
      <c r="V230" s="3"/>
      <c r="W230" s="3"/>
      <c r="X230" s="3"/>
      <c r="Y230" s="3"/>
      <c r="Z230" s="3"/>
    </row>
    <row r="231" spans="1:26" ht="12" customHeight="1" x14ac:dyDescent="0.2">
      <c r="A231" s="12" t="s">
        <v>4</v>
      </c>
      <c r="B231" s="12"/>
      <c r="C231" s="47" t="s">
        <v>6</v>
      </c>
      <c r="D231" s="48"/>
      <c r="E231" s="49"/>
      <c r="F231" s="50" t="s">
        <v>7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21"/>
      <c r="V231" s="3"/>
      <c r="W231" s="3"/>
      <c r="X231" s="3"/>
      <c r="Y231" s="3"/>
      <c r="Z231" s="3"/>
    </row>
    <row r="232" spans="1:26" ht="12" customHeight="1" x14ac:dyDescent="0.2">
      <c r="A232" s="22"/>
      <c r="B232" s="22"/>
      <c r="C232" s="4" t="s">
        <v>11</v>
      </c>
      <c r="D232" s="4" t="s">
        <v>12</v>
      </c>
      <c r="E232" s="4" t="s">
        <v>13</v>
      </c>
      <c r="F232" s="51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21"/>
      <c r="V232" s="3"/>
      <c r="W232" s="3"/>
      <c r="X232" s="3"/>
      <c r="Y232" s="3"/>
      <c r="Z232" s="3"/>
    </row>
    <row r="233" spans="1:26" ht="12" customHeight="1" x14ac:dyDescent="0.2">
      <c r="A233" s="7" t="s">
        <v>179</v>
      </c>
      <c r="B233" s="23"/>
      <c r="C233" s="24">
        <f t="shared" ref="C233:F233" si="39">C215+C193+C176+C156+C134+C103+C84+C65+C42+C15+C228+C116</f>
        <v>484.21766666666656</v>
      </c>
      <c r="D233" s="24">
        <f t="shared" si="39"/>
        <v>496.27655555555555</v>
      </c>
      <c r="E233" s="24">
        <f t="shared" si="39"/>
        <v>2047.8485555555558</v>
      </c>
      <c r="F233" s="24">
        <f t="shared" si="39"/>
        <v>14614.407111111112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21"/>
      <c r="V233" s="3"/>
      <c r="W233" s="3"/>
      <c r="X233" s="3"/>
      <c r="Y233" s="3"/>
      <c r="Z233" s="3"/>
    </row>
    <row r="234" spans="1:26" ht="12" customHeight="1" x14ac:dyDescent="0.2">
      <c r="A234" s="7" t="s">
        <v>180</v>
      </c>
      <c r="B234" s="23"/>
      <c r="C234" s="24">
        <f t="shared" ref="C234:F234" si="40">C233/12</f>
        <v>40.351472222222213</v>
      </c>
      <c r="D234" s="24">
        <f t="shared" si="40"/>
        <v>41.356379629629629</v>
      </c>
      <c r="E234" s="24">
        <f t="shared" si="40"/>
        <v>170.65404629629631</v>
      </c>
      <c r="F234" s="24">
        <f t="shared" si="40"/>
        <v>1217.8672592592593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21"/>
      <c r="V234" s="3"/>
      <c r="W234" s="3"/>
      <c r="X234" s="3"/>
      <c r="Y234" s="3"/>
      <c r="Z234" s="3"/>
    </row>
    <row r="235" spans="1:26" ht="12" customHeight="1" x14ac:dyDescent="0.2">
      <c r="A235" s="7" t="s">
        <v>181</v>
      </c>
      <c r="B235" s="25"/>
      <c r="C235" s="24">
        <v>1</v>
      </c>
      <c r="D235" s="24">
        <v>1</v>
      </c>
      <c r="E235" s="24">
        <v>4</v>
      </c>
      <c r="F235" s="24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21"/>
      <c r="V235" s="3"/>
      <c r="W235" s="3"/>
      <c r="X235" s="3"/>
      <c r="Y235" s="3"/>
      <c r="Z235" s="3"/>
    </row>
    <row r="236" spans="1:26" ht="12" customHeight="1" x14ac:dyDescent="0.2">
      <c r="A236" s="62" t="s">
        <v>182</v>
      </c>
      <c r="B236" s="48"/>
      <c r="C236" s="48"/>
      <c r="D236" s="48"/>
      <c r="E236" s="48"/>
      <c r="F236" s="49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21"/>
      <c r="V236" s="3"/>
      <c r="W236" s="3"/>
      <c r="X236" s="3"/>
      <c r="Y236" s="3"/>
      <c r="Z236" s="3"/>
    </row>
    <row r="237" spans="1:26" ht="12" customHeight="1" x14ac:dyDescent="0.2">
      <c r="A237" s="26"/>
      <c r="B237" s="25"/>
      <c r="C237" s="24"/>
      <c r="D237" s="24" t="s">
        <v>39</v>
      </c>
      <c r="E237" s="24" t="s">
        <v>191</v>
      </c>
      <c r="F237" s="24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21"/>
      <c r="V237" s="3"/>
      <c r="W237" s="3"/>
      <c r="X237" s="3"/>
      <c r="Y237" s="3"/>
      <c r="Z237" s="3"/>
    </row>
    <row r="238" spans="1:26" ht="12" customHeight="1" x14ac:dyDescent="0.2">
      <c r="A238" s="7" t="s">
        <v>179</v>
      </c>
      <c r="B238" s="25"/>
      <c r="C238" s="24"/>
      <c r="D238" s="24">
        <f>B208+B188+B169+B148+B127+B96+B77+B56+B35+B15</f>
        <v>9485</v>
      </c>
      <c r="E238" s="24">
        <f>B214+B192+B175+B155+B133+B102+B83+B64+B41+B21</f>
        <v>5570</v>
      </c>
      <c r="F238" s="24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21"/>
      <c r="V238" s="3"/>
      <c r="W238" s="3"/>
      <c r="X238" s="3"/>
      <c r="Y238" s="3"/>
      <c r="Z238" s="3"/>
    </row>
    <row r="239" spans="1:26" ht="12" customHeight="1" x14ac:dyDescent="0.2">
      <c r="A239" s="7" t="s">
        <v>180</v>
      </c>
      <c r="B239" s="25"/>
      <c r="C239" s="24"/>
      <c r="D239" s="24">
        <f t="shared" ref="D239:E239" si="41">D238/10</f>
        <v>948.5</v>
      </c>
      <c r="E239" s="24">
        <f t="shared" si="41"/>
        <v>557</v>
      </c>
      <c r="F239" s="24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21"/>
      <c r="V239" s="3"/>
      <c r="W239" s="3"/>
      <c r="X239" s="3"/>
      <c r="Y239" s="3"/>
      <c r="Z239" s="3"/>
    </row>
    <row r="240" spans="1:26" ht="12" customHeight="1" x14ac:dyDescent="0.2">
      <c r="A240" s="3"/>
      <c r="B240" s="3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3"/>
      <c r="V240" s="3"/>
      <c r="W240" s="3"/>
      <c r="X240" s="3"/>
      <c r="Y240" s="3"/>
      <c r="Z240" s="3"/>
    </row>
    <row r="241" spans="1:26" ht="12" customHeight="1" x14ac:dyDescent="0.2">
      <c r="A241" s="3"/>
      <c r="B241" s="3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3"/>
      <c r="V241" s="3"/>
      <c r="W241" s="3"/>
      <c r="X241" s="3"/>
      <c r="Y241" s="3"/>
      <c r="Z241" s="3"/>
    </row>
    <row r="242" spans="1:26" ht="12" customHeight="1" x14ac:dyDescent="0.2">
      <c r="A242" s="27" t="s">
        <v>183</v>
      </c>
      <c r="B242" s="21"/>
      <c r="C242" s="16"/>
      <c r="D242" s="16"/>
      <c r="E242" s="16"/>
      <c r="F242" s="16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3"/>
      <c r="W242" s="3"/>
      <c r="X242" s="3"/>
      <c r="Y242" s="3"/>
      <c r="Z242" s="3"/>
    </row>
    <row r="243" spans="1:26" ht="12" customHeight="1" x14ac:dyDescent="0.2">
      <c r="A243" s="27" t="s">
        <v>184</v>
      </c>
      <c r="B243" s="21"/>
      <c r="C243" s="16"/>
      <c r="D243" s="16"/>
      <c r="E243" s="16"/>
      <c r="F243" s="16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3"/>
      <c r="W243" s="3"/>
      <c r="X243" s="3"/>
      <c r="Y243" s="3"/>
      <c r="Z243" s="3"/>
    </row>
    <row r="244" spans="1:26" ht="12" customHeight="1" x14ac:dyDescent="0.2">
      <c r="A244" s="3" t="s">
        <v>185</v>
      </c>
      <c r="B244" s="21"/>
      <c r="C244" s="16"/>
      <c r="D244" s="16"/>
      <c r="E244" s="16"/>
      <c r="F244" s="16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3"/>
      <c r="W244" s="3"/>
      <c r="X244" s="3"/>
      <c r="Y244" s="3"/>
      <c r="Z244" s="3"/>
    </row>
    <row r="245" spans="1:26" ht="12" customHeight="1" x14ac:dyDescent="0.2">
      <c r="A245" s="3" t="s">
        <v>186</v>
      </c>
      <c r="B245" s="21"/>
      <c r="C245" s="16"/>
      <c r="D245" s="16"/>
      <c r="E245" s="16"/>
      <c r="F245" s="16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3"/>
      <c r="W245" s="3"/>
      <c r="X245" s="3"/>
      <c r="Y245" s="3"/>
      <c r="Z245" s="3"/>
    </row>
    <row r="246" spans="1:26" ht="12" customHeight="1" x14ac:dyDescent="0.2">
      <c r="A246" s="3" t="s">
        <v>187</v>
      </c>
      <c r="B246" s="21"/>
      <c r="C246" s="16"/>
      <c r="D246" s="16"/>
      <c r="E246" s="16"/>
      <c r="F246" s="16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3"/>
      <c r="W246" s="3"/>
      <c r="X246" s="3"/>
      <c r="Y246" s="3"/>
      <c r="Z246" s="3"/>
    </row>
    <row r="247" spans="1:26" ht="12" customHeight="1" x14ac:dyDescent="0.2">
      <c r="A247" s="3" t="s">
        <v>188</v>
      </c>
      <c r="B247" s="21"/>
      <c r="C247" s="16"/>
      <c r="D247" s="16"/>
      <c r="E247" s="16"/>
      <c r="F247" s="16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3"/>
      <c r="W247" s="3"/>
      <c r="X247" s="3"/>
      <c r="Y247" s="3"/>
      <c r="Z247" s="3"/>
    </row>
    <row r="248" spans="1:26" ht="12" customHeight="1" x14ac:dyDescent="0.2">
      <c r="A248" s="3" t="s">
        <v>189</v>
      </c>
      <c r="B248" s="21"/>
      <c r="C248" s="16"/>
      <c r="D248" s="16"/>
      <c r="E248" s="16"/>
      <c r="F248" s="16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3"/>
      <c r="W248" s="3"/>
      <c r="X248" s="3"/>
      <c r="Y248" s="3"/>
      <c r="Z248" s="3"/>
    </row>
    <row r="249" spans="1:26" ht="12" customHeight="1" x14ac:dyDescent="0.2">
      <c r="A249" s="3" t="s">
        <v>190</v>
      </c>
      <c r="B249" s="21"/>
      <c r="C249" s="16"/>
      <c r="D249" s="16"/>
      <c r="E249" s="16"/>
      <c r="F249" s="16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3"/>
      <c r="W249" s="3"/>
      <c r="X249" s="3"/>
      <c r="Y249" s="3"/>
      <c r="Z249" s="3"/>
    </row>
    <row r="250" spans="1:26" ht="12" customHeight="1" x14ac:dyDescent="0.2">
      <c r="A250" s="3"/>
      <c r="B250" s="3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3"/>
      <c r="V250" s="3"/>
      <c r="W250" s="3"/>
      <c r="X250" s="3"/>
      <c r="Y250" s="3"/>
      <c r="Z250" s="3"/>
    </row>
    <row r="251" spans="1:26" ht="12" customHeight="1" x14ac:dyDescent="0.2">
      <c r="A251" s="3"/>
      <c r="B251" s="3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3"/>
      <c r="V251" s="3"/>
      <c r="W251" s="3"/>
      <c r="X251" s="3"/>
      <c r="Y251" s="3"/>
      <c r="Z251" s="3"/>
    </row>
    <row r="252" spans="1:26" ht="12" customHeight="1" x14ac:dyDescent="0.2">
      <c r="A252" s="3"/>
      <c r="B252" s="3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3"/>
      <c r="V252" s="3"/>
      <c r="W252" s="3"/>
      <c r="X252" s="3"/>
      <c r="Y252" s="3"/>
      <c r="Z252" s="3"/>
    </row>
    <row r="253" spans="1:26" ht="12" customHeight="1" x14ac:dyDescent="0.2">
      <c r="A253" s="3"/>
      <c r="B253" s="3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3"/>
      <c r="V253" s="3"/>
      <c r="W253" s="3"/>
      <c r="X253" s="3"/>
      <c r="Y253" s="3"/>
      <c r="Z253" s="3"/>
    </row>
    <row r="254" spans="1:26" ht="12" customHeight="1" x14ac:dyDescent="0.2">
      <c r="A254" s="3"/>
      <c r="B254" s="3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3"/>
      <c r="V254" s="3"/>
      <c r="W254" s="3"/>
      <c r="X254" s="3"/>
      <c r="Y254" s="3"/>
      <c r="Z254" s="3"/>
    </row>
    <row r="255" spans="1:26" ht="12" customHeight="1" x14ac:dyDescent="0.2">
      <c r="A255" s="3"/>
      <c r="B255" s="3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3"/>
      <c r="V255" s="3"/>
      <c r="W255" s="3"/>
      <c r="X255" s="3"/>
      <c r="Y255" s="3"/>
      <c r="Z255" s="3"/>
    </row>
    <row r="256" spans="1:26" ht="12" customHeight="1" x14ac:dyDescent="0.2">
      <c r="A256" s="3"/>
      <c r="B256" s="3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3"/>
      <c r="V256" s="3"/>
      <c r="W256" s="3"/>
      <c r="X256" s="3"/>
      <c r="Y256" s="3"/>
      <c r="Z256" s="3"/>
    </row>
    <row r="257" spans="1:26" ht="12" customHeight="1" x14ac:dyDescent="0.2">
      <c r="A257" s="3"/>
      <c r="B257" s="3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3"/>
      <c r="V257" s="3"/>
      <c r="W257" s="3"/>
      <c r="X257" s="3"/>
      <c r="Y257" s="3"/>
      <c r="Z257" s="3"/>
    </row>
    <row r="258" spans="1:26" ht="12" customHeight="1" x14ac:dyDescent="0.2">
      <c r="A258" s="3"/>
      <c r="B258" s="3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3"/>
      <c r="V258" s="3"/>
      <c r="W258" s="3"/>
      <c r="X258" s="3"/>
      <c r="Y258" s="3"/>
      <c r="Z258" s="3"/>
    </row>
    <row r="259" spans="1:26" ht="12" customHeight="1" x14ac:dyDescent="0.2">
      <c r="A259" s="3"/>
      <c r="B259" s="3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3"/>
      <c r="V259" s="3"/>
      <c r="W259" s="3"/>
      <c r="X259" s="3"/>
      <c r="Y259" s="3"/>
      <c r="Z259" s="3"/>
    </row>
    <row r="260" spans="1:26" ht="12" customHeight="1" x14ac:dyDescent="0.2">
      <c r="A260" s="3"/>
      <c r="B260" s="3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3"/>
      <c r="V260" s="3"/>
      <c r="W260" s="3"/>
      <c r="X260" s="3"/>
      <c r="Y260" s="3"/>
      <c r="Z260" s="3"/>
    </row>
    <row r="261" spans="1:26" ht="12" customHeight="1" x14ac:dyDescent="0.2">
      <c r="A261" s="3"/>
      <c r="B261" s="3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3"/>
      <c r="V261" s="3"/>
      <c r="W261" s="3"/>
      <c r="X261" s="3"/>
      <c r="Y261" s="3"/>
      <c r="Z261" s="3"/>
    </row>
    <row r="262" spans="1:26" ht="12" customHeight="1" x14ac:dyDescent="0.2">
      <c r="A262" s="3"/>
      <c r="B262" s="3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3"/>
      <c r="V262" s="3"/>
      <c r="W262" s="3"/>
      <c r="X262" s="3"/>
      <c r="Y262" s="3"/>
      <c r="Z262" s="3"/>
    </row>
    <row r="263" spans="1:26" ht="12" customHeight="1" x14ac:dyDescent="0.2">
      <c r="A263" s="3"/>
      <c r="B263" s="3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3"/>
      <c r="V263" s="3"/>
      <c r="W263" s="3"/>
      <c r="X263" s="3"/>
      <c r="Y263" s="3"/>
      <c r="Z263" s="3"/>
    </row>
    <row r="264" spans="1:26" ht="12" customHeight="1" x14ac:dyDescent="0.2">
      <c r="A264" s="3"/>
      <c r="B264" s="3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3"/>
      <c r="V264" s="3"/>
      <c r="W264" s="3"/>
      <c r="X264" s="3"/>
      <c r="Y264" s="3"/>
      <c r="Z264" s="3"/>
    </row>
    <row r="265" spans="1:26" ht="12" customHeight="1" x14ac:dyDescent="0.2">
      <c r="A265" s="3"/>
      <c r="B265" s="3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3"/>
      <c r="V265" s="3"/>
      <c r="W265" s="3"/>
      <c r="X265" s="3"/>
      <c r="Y265" s="3"/>
      <c r="Z265" s="3"/>
    </row>
    <row r="266" spans="1:26" ht="12" customHeight="1" x14ac:dyDescent="0.2">
      <c r="A266" s="3"/>
      <c r="B266" s="3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3"/>
      <c r="V266" s="3"/>
      <c r="W266" s="3"/>
      <c r="X266" s="3"/>
      <c r="Y266" s="3"/>
      <c r="Z266" s="3"/>
    </row>
    <row r="267" spans="1:26" ht="12" customHeight="1" x14ac:dyDescent="0.2">
      <c r="A267" s="3"/>
      <c r="B267" s="3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3"/>
      <c r="V267" s="3"/>
      <c r="W267" s="3"/>
      <c r="X267" s="3"/>
      <c r="Y267" s="3"/>
      <c r="Z267" s="3"/>
    </row>
    <row r="268" spans="1:26" ht="12" customHeight="1" x14ac:dyDescent="0.2">
      <c r="A268" s="3"/>
      <c r="B268" s="3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3"/>
      <c r="V268" s="3"/>
      <c r="W268" s="3"/>
      <c r="X268" s="3"/>
      <c r="Y268" s="3"/>
      <c r="Z268" s="3"/>
    </row>
    <row r="269" spans="1:26" ht="12" customHeight="1" x14ac:dyDescent="0.2">
      <c r="A269" s="3"/>
      <c r="B269" s="3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3"/>
      <c r="V269" s="3"/>
      <c r="W269" s="3"/>
      <c r="X269" s="3"/>
      <c r="Y269" s="3"/>
      <c r="Z269" s="3"/>
    </row>
    <row r="270" spans="1:26" ht="12" customHeight="1" x14ac:dyDescent="0.2">
      <c r="A270" s="3"/>
      <c r="B270" s="3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3"/>
      <c r="V270" s="3"/>
      <c r="W270" s="3"/>
      <c r="X270" s="3"/>
      <c r="Y270" s="3"/>
      <c r="Z270" s="3"/>
    </row>
    <row r="271" spans="1:26" ht="12" customHeight="1" x14ac:dyDescent="0.2">
      <c r="A271" s="3"/>
      <c r="B271" s="3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3"/>
      <c r="V271" s="3"/>
      <c r="W271" s="3"/>
      <c r="X271" s="3"/>
      <c r="Y271" s="3"/>
      <c r="Z271" s="3"/>
    </row>
    <row r="272" spans="1:26" ht="12" customHeight="1" x14ac:dyDescent="0.2">
      <c r="A272" s="3"/>
      <c r="B272" s="3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3"/>
      <c r="V272" s="3"/>
      <c r="W272" s="3"/>
      <c r="X272" s="3"/>
      <c r="Y272" s="3"/>
      <c r="Z272" s="3"/>
    </row>
    <row r="273" spans="1:26" ht="12" customHeight="1" x14ac:dyDescent="0.2">
      <c r="A273" s="3"/>
      <c r="B273" s="3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3"/>
      <c r="V273" s="3"/>
      <c r="W273" s="3"/>
      <c r="X273" s="3"/>
      <c r="Y273" s="3"/>
      <c r="Z273" s="3"/>
    </row>
    <row r="274" spans="1:26" ht="12" customHeight="1" x14ac:dyDescent="0.2">
      <c r="A274" s="3"/>
      <c r="B274" s="3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3"/>
      <c r="V274" s="3"/>
      <c r="W274" s="3"/>
      <c r="X274" s="3"/>
      <c r="Y274" s="3"/>
      <c r="Z274" s="3"/>
    </row>
    <row r="275" spans="1:26" ht="12" customHeight="1" x14ac:dyDescent="0.2">
      <c r="A275" s="3"/>
      <c r="B275" s="3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3"/>
      <c r="V275" s="3"/>
      <c r="W275" s="3"/>
      <c r="X275" s="3"/>
      <c r="Y275" s="3"/>
      <c r="Z275" s="3"/>
    </row>
    <row r="276" spans="1:26" ht="12" customHeight="1" x14ac:dyDescent="0.2">
      <c r="A276" s="3"/>
      <c r="B276" s="3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3"/>
      <c r="V276" s="3"/>
      <c r="W276" s="3"/>
      <c r="X276" s="3"/>
      <c r="Y276" s="3"/>
      <c r="Z276" s="3"/>
    </row>
    <row r="277" spans="1:26" ht="12" customHeight="1" x14ac:dyDescent="0.2">
      <c r="A277" s="3"/>
      <c r="B277" s="3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3"/>
      <c r="V277" s="3"/>
      <c r="W277" s="3"/>
      <c r="X277" s="3"/>
      <c r="Y277" s="3"/>
      <c r="Z277" s="3"/>
    </row>
    <row r="278" spans="1:26" ht="12" customHeight="1" x14ac:dyDescent="0.2">
      <c r="A278" s="3"/>
      <c r="B278" s="3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3"/>
      <c r="V278" s="3"/>
      <c r="W278" s="3"/>
      <c r="X278" s="3"/>
      <c r="Y278" s="3"/>
      <c r="Z278" s="3"/>
    </row>
    <row r="279" spans="1:26" ht="12" customHeight="1" x14ac:dyDescent="0.2">
      <c r="A279" s="3"/>
      <c r="B279" s="3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3"/>
      <c r="V279" s="3"/>
      <c r="W279" s="3"/>
      <c r="X279" s="3"/>
      <c r="Y279" s="3"/>
      <c r="Z279" s="3"/>
    </row>
    <row r="280" spans="1:26" ht="12" customHeight="1" x14ac:dyDescent="0.2">
      <c r="A280" s="3"/>
      <c r="B280" s="3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3"/>
      <c r="V280" s="3"/>
      <c r="W280" s="3"/>
      <c r="X280" s="3"/>
      <c r="Y280" s="3"/>
      <c r="Z280" s="3"/>
    </row>
    <row r="281" spans="1:26" ht="12" customHeight="1" x14ac:dyDescent="0.2">
      <c r="A281" s="3"/>
      <c r="B281" s="3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3"/>
      <c r="V281" s="3"/>
      <c r="W281" s="3"/>
      <c r="X281" s="3"/>
      <c r="Y281" s="3"/>
      <c r="Z281" s="3"/>
    </row>
    <row r="282" spans="1:26" ht="12" customHeight="1" x14ac:dyDescent="0.2">
      <c r="A282" s="3"/>
      <c r="B282" s="3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3"/>
      <c r="V282" s="3"/>
      <c r="W282" s="3"/>
      <c r="X282" s="3"/>
      <c r="Y282" s="3"/>
      <c r="Z282" s="3"/>
    </row>
    <row r="283" spans="1:26" ht="12" customHeight="1" x14ac:dyDescent="0.2">
      <c r="A283" s="3"/>
      <c r="B283" s="3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3"/>
      <c r="V283" s="3"/>
      <c r="W283" s="3"/>
      <c r="X283" s="3"/>
      <c r="Y283" s="3"/>
      <c r="Z283" s="3"/>
    </row>
    <row r="284" spans="1:26" ht="12" customHeight="1" x14ac:dyDescent="0.2">
      <c r="A284" s="3"/>
      <c r="B284" s="3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3"/>
      <c r="V284" s="3"/>
      <c r="W284" s="3"/>
      <c r="X284" s="3"/>
      <c r="Y284" s="3"/>
      <c r="Z284" s="3"/>
    </row>
    <row r="285" spans="1:26" ht="12" customHeight="1" x14ac:dyDescent="0.2">
      <c r="A285" s="3"/>
      <c r="B285" s="3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3"/>
      <c r="V285" s="3"/>
      <c r="W285" s="3"/>
      <c r="X285" s="3"/>
      <c r="Y285" s="3"/>
      <c r="Z285" s="3"/>
    </row>
    <row r="286" spans="1:26" ht="12" customHeight="1" x14ac:dyDescent="0.2">
      <c r="A286" s="3"/>
      <c r="B286" s="3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3"/>
      <c r="V286" s="3"/>
      <c r="W286" s="3"/>
      <c r="X286" s="3"/>
      <c r="Y286" s="3"/>
      <c r="Z286" s="3"/>
    </row>
    <row r="287" spans="1:26" ht="12" customHeight="1" x14ac:dyDescent="0.2">
      <c r="A287" s="3"/>
      <c r="B287" s="3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3"/>
      <c r="V287" s="3"/>
      <c r="W287" s="3"/>
      <c r="X287" s="3"/>
      <c r="Y287" s="3"/>
      <c r="Z287" s="3"/>
    </row>
    <row r="288" spans="1:26" ht="12" customHeight="1" x14ac:dyDescent="0.2">
      <c r="A288" s="3"/>
      <c r="B288" s="3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3"/>
      <c r="V288" s="3"/>
      <c r="W288" s="3"/>
      <c r="X288" s="3"/>
      <c r="Y288" s="3"/>
      <c r="Z288" s="3"/>
    </row>
    <row r="289" spans="1:26" ht="12" customHeight="1" x14ac:dyDescent="0.2">
      <c r="A289" s="3"/>
      <c r="B289" s="3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3"/>
      <c r="V289" s="3"/>
      <c r="W289" s="3"/>
      <c r="X289" s="3"/>
      <c r="Y289" s="3"/>
      <c r="Z289" s="3"/>
    </row>
    <row r="290" spans="1:26" ht="12" customHeight="1" x14ac:dyDescent="0.2">
      <c r="A290" s="3"/>
      <c r="B290" s="3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3"/>
      <c r="V290" s="3"/>
      <c r="W290" s="3"/>
      <c r="X290" s="3"/>
      <c r="Y290" s="3"/>
      <c r="Z290" s="3"/>
    </row>
    <row r="291" spans="1:26" ht="12" customHeight="1" x14ac:dyDescent="0.2">
      <c r="A291" s="3"/>
      <c r="B291" s="3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3"/>
      <c r="V291" s="3"/>
      <c r="W291" s="3"/>
      <c r="X291" s="3"/>
      <c r="Y291" s="3"/>
      <c r="Z291" s="3"/>
    </row>
    <row r="292" spans="1:26" ht="12" customHeight="1" x14ac:dyDescent="0.2">
      <c r="A292" s="3"/>
      <c r="B292" s="3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3"/>
      <c r="V292" s="3"/>
      <c r="W292" s="3"/>
      <c r="X292" s="3"/>
      <c r="Y292" s="3"/>
      <c r="Z292" s="3"/>
    </row>
    <row r="293" spans="1:26" ht="12" customHeight="1" x14ac:dyDescent="0.2">
      <c r="A293" s="3"/>
      <c r="B293" s="3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3"/>
      <c r="V293" s="3"/>
      <c r="W293" s="3"/>
      <c r="X293" s="3"/>
      <c r="Y293" s="3"/>
      <c r="Z293" s="3"/>
    </row>
    <row r="294" spans="1:26" ht="12" customHeight="1" x14ac:dyDescent="0.2">
      <c r="A294" s="3"/>
      <c r="B294" s="3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3"/>
      <c r="V294" s="3"/>
      <c r="W294" s="3"/>
      <c r="X294" s="3"/>
      <c r="Y294" s="3"/>
      <c r="Z294" s="3"/>
    </row>
    <row r="295" spans="1:26" ht="12" customHeight="1" x14ac:dyDescent="0.2">
      <c r="A295" s="3"/>
      <c r="B295" s="3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3"/>
      <c r="V295" s="3"/>
      <c r="W295" s="3"/>
      <c r="X295" s="3"/>
      <c r="Y295" s="3"/>
      <c r="Z295" s="3"/>
    </row>
    <row r="296" spans="1:26" ht="12" customHeight="1" x14ac:dyDescent="0.2">
      <c r="A296" s="3"/>
      <c r="B296" s="3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3"/>
      <c r="V296" s="3"/>
      <c r="W296" s="3"/>
      <c r="X296" s="3"/>
      <c r="Y296" s="3"/>
      <c r="Z296" s="3"/>
    </row>
    <row r="297" spans="1:26" ht="12" customHeight="1" x14ac:dyDescent="0.2">
      <c r="A297" s="3"/>
      <c r="B297" s="3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3"/>
      <c r="V297" s="3"/>
      <c r="W297" s="3"/>
      <c r="X297" s="3"/>
      <c r="Y297" s="3"/>
      <c r="Z297" s="3"/>
    </row>
    <row r="298" spans="1:26" ht="12" customHeight="1" x14ac:dyDescent="0.2">
      <c r="A298" s="3"/>
      <c r="B298" s="3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3"/>
      <c r="V298" s="3"/>
      <c r="W298" s="3"/>
      <c r="X298" s="3"/>
      <c r="Y298" s="3"/>
      <c r="Z298" s="3"/>
    </row>
    <row r="299" spans="1:26" ht="12" customHeight="1" x14ac:dyDescent="0.2">
      <c r="A299" s="3"/>
      <c r="B299" s="3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3"/>
      <c r="V299" s="3"/>
      <c r="W299" s="3"/>
      <c r="X299" s="3"/>
      <c r="Y299" s="3"/>
      <c r="Z299" s="3"/>
    </row>
    <row r="300" spans="1:26" ht="12" customHeight="1" x14ac:dyDescent="0.2">
      <c r="A300" s="3"/>
      <c r="B300" s="3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3"/>
      <c r="V300" s="3"/>
      <c r="W300" s="3"/>
      <c r="X300" s="3"/>
      <c r="Y300" s="3"/>
      <c r="Z300" s="3"/>
    </row>
    <row r="301" spans="1:26" ht="12" customHeight="1" x14ac:dyDescent="0.2">
      <c r="A301" s="3"/>
      <c r="B301" s="3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3"/>
      <c r="V301" s="3"/>
      <c r="W301" s="3"/>
      <c r="X301" s="3"/>
      <c r="Y301" s="3"/>
      <c r="Z301" s="3"/>
    </row>
    <row r="302" spans="1:26" ht="12" customHeight="1" x14ac:dyDescent="0.2">
      <c r="A302" s="3"/>
      <c r="B302" s="3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3"/>
      <c r="V302" s="3"/>
      <c r="W302" s="3"/>
      <c r="X302" s="3"/>
      <c r="Y302" s="3"/>
      <c r="Z302" s="3"/>
    </row>
    <row r="303" spans="1:26" ht="12" customHeight="1" x14ac:dyDescent="0.2">
      <c r="A303" s="3"/>
      <c r="B303" s="3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3"/>
      <c r="V303" s="3"/>
      <c r="W303" s="3"/>
      <c r="X303" s="3"/>
      <c r="Y303" s="3"/>
      <c r="Z303" s="3"/>
    </row>
    <row r="304" spans="1:26" ht="12" customHeight="1" x14ac:dyDescent="0.2">
      <c r="A304" s="3"/>
      <c r="B304" s="3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3"/>
      <c r="V304" s="3"/>
      <c r="W304" s="3"/>
      <c r="X304" s="3"/>
      <c r="Y304" s="3"/>
      <c r="Z304" s="3"/>
    </row>
    <row r="305" spans="1:26" ht="12" customHeight="1" x14ac:dyDescent="0.2">
      <c r="A305" s="3"/>
      <c r="B305" s="3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3"/>
      <c r="V305" s="3"/>
      <c r="W305" s="3"/>
      <c r="X305" s="3"/>
      <c r="Y305" s="3"/>
      <c r="Z305" s="3"/>
    </row>
    <row r="306" spans="1:26" ht="12" customHeight="1" x14ac:dyDescent="0.2">
      <c r="A306" s="3"/>
      <c r="B306" s="3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3"/>
      <c r="V306" s="3"/>
      <c r="W306" s="3"/>
      <c r="X306" s="3"/>
      <c r="Y306" s="3"/>
      <c r="Z306" s="3"/>
    </row>
    <row r="307" spans="1:26" ht="12" customHeight="1" x14ac:dyDescent="0.2">
      <c r="A307" s="3"/>
      <c r="B307" s="3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3"/>
      <c r="V307" s="3"/>
      <c r="W307" s="3"/>
      <c r="X307" s="3"/>
      <c r="Y307" s="3"/>
      <c r="Z307" s="3"/>
    </row>
    <row r="308" spans="1:26" ht="12" customHeight="1" x14ac:dyDescent="0.2">
      <c r="A308" s="3"/>
      <c r="B308" s="3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3"/>
      <c r="V308" s="3"/>
      <c r="W308" s="3"/>
      <c r="X308" s="3"/>
      <c r="Y308" s="3"/>
      <c r="Z308" s="3"/>
    </row>
    <row r="309" spans="1:26" ht="12" customHeight="1" x14ac:dyDescent="0.2">
      <c r="A309" s="3"/>
      <c r="B309" s="3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3"/>
      <c r="V309" s="3"/>
      <c r="W309" s="3"/>
      <c r="X309" s="3"/>
      <c r="Y309" s="3"/>
      <c r="Z309" s="3"/>
    </row>
    <row r="310" spans="1:26" ht="12" customHeight="1" x14ac:dyDescent="0.2">
      <c r="A310" s="3"/>
      <c r="B310" s="3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3"/>
      <c r="V310" s="3"/>
      <c r="W310" s="3"/>
      <c r="X310" s="3"/>
      <c r="Y310" s="3"/>
      <c r="Z310" s="3"/>
    </row>
    <row r="311" spans="1:26" ht="12" customHeight="1" x14ac:dyDescent="0.2">
      <c r="A311" s="3"/>
      <c r="B311" s="3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3"/>
      <c r="V311" s="3"/>
      <c r="W311" s="3"/>
      <c r="X311" s="3"/>
      <c r="Y311" s="3"/>
      <c r="Z311" s="3"/>
    </row>
    <row r="312" spans="1:26" ht="12" customHeight="1" x14ac:dyDescent="0.2">
      <c r="A312" s="3"/>
      <c r="B312" s="3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3"/>
      <c r="V312" s="3"/>
      <c r="W312" s="3"/>
      <c r="X312" s="3"/>
      <c r="Y312" s="3"/>
      <c r="Z312" s="3"/>
    </row>
    <row r="313" spans="1:26" ht="12" customHeight="1" x14ac:dyDescent="0.2">
      <c r="A313" s="3"/>
      <c r="B313" s="3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3"/>
      <c r="V313" s="3"/>
      <c r="W313" s="3"/>
      <c r="X313" s="3"/>
      <c r="Y313" s="3"/>
      <c r="Z313" s="3"/>
    </row>
    <row r="314" spans="1:26" ht="12" customHeight="1" x14ac:dyDescent="0.2">
      <c r="A314" s="3"/>
      <c r="B314" s="3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3"/>
      <c r="V314" s="3"/>
      <c r="W314" s="3"/>
      <c r="X314" s="3"/>
      <c r="Y314" s="3"/>
      <c r="Z314" s="3"/>
    </row>
    <row r="315" spans="1:26" ht="12" customHeight="1" x14ac:dyDescent="0.2">
      <c r="A315" s="3"/>
      <c r="B315" s="3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3"/>
      <c r="V315" s="3"/>
      <c r="W315" s="3"/>
      <c r="X315" s="3"/>
      <c r="Y315" s="3"/>
      <c r="Z315" s="3"/>
    </row>
    <row r="316" spans="1:26" ht="12" customHeight="1" x14ac:dyDescent="0.2">
      <c r="A316" s="3"/>
      <c r="B316" s="3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3"/>
      <c r="V316" s="3"/>
      <c r="W316" s="3"/>
      <c r="X316" s="3"/>
      <c r="Y316" s="3"/>
      <c r="Z316" s="3"/>
    </row>
    <row r="317" spans="1:26" ht="12" customHeight="1" x14ac:dyDescent="0.2">
      <c r="A317" s="3"/>
      <c r="B317" s="3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3"/>
      <c r="V317" s="3"/>
      <c r="W317" s="3"/>
      <c r="X317" s="3"/>
      <c r="Y317" s="3"/>
      <c r="Z317" s="3"/>
    </row>
    <row r="318" spans="1:26" ht="12" customHeight="1" x14ac:dyDescent="0.2">
      <c r="A318" s="3"/>
      <c r="B318" s="3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3"/>
      <c r="V318" s="3"/>
      <c r="W318" s="3"/>
      <c r="X318" s="3"/>
      <c r="Y318" s="3"/>
      <c r="Z318" s="3"/>
    </row>
    <row r="319" spans="1:26" ht="12" customHeight="1" x14ac:dyDescent="0.2">
      <c r="A319" s="3"/>
      <c r="B319" s="3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3"/>
      <c r="V319" s="3"/>
      <c r="W319" s="3"/>
      <c r="X319" s="3"/>
      <c r="Y319" s="3"/>
      <c r="Z319" s="3"/>
    </row>
    <row r="320" spans="1:26" ht="12" customHeight="1" x14ac:dyDescent="0.2">
      <c r="A320" s="3"/>
      <c r="B320" s="3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3"/>
      <c r="V320" s="3"/>
      <c r="W320" s="3"/>
      <c r="X320" s="3"/>
      <c r="Y320" s="3"/>
      <c r="Z320" s="3"/>
    </row>
    <row r="321" spans="1:26" ht="12" customHeight="1" x14ac:dyDescent="0.2">
      <c r="A321" s="3"/>
      <c r="B321" s="3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3"/>
      <c r="V321" s="3"/>
      <c r="W321" s="3"/>
      <c r="X321" s="3"/>
      <c r="Y321" s="3"/>
      <c r="Z321" s="3"/>
    </row>
    <row r="322" spans="1:26" ht="12" customHeight="1" x14ac:dyDescent="0.2">
      <c r="A322" s="3"/>
      <c r="B322" s="3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3"/>
      <c r="V322" s="3"/>
      <c r="W322" s="3"/>
      <c r="X322" s="3"/>
      <c r="Y322" s="3"/>
      <c r="Z322" s="3"/>
    </row>
    <row r="323" spans="1:26" ht="12" customHeight="1" x14ac:dyDescent="0.2">
      <c r="A323" s="3"/>
      <c r="B323" s="3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3"/>
      <c r="V323" s="3"/>
      <c r="W323" s="3"/>
      <c r="X323" s="3"/>
      <c r="Y323" s="3"/>
      <c r="Z323" s="3"/>
    </row>
    <row r="324" spans="1:26" ht="12" customHeight="1" x14ac:dyDescent="0.2">
      <c r="A324" s="3"/>
      <c r="B324" s="3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3"/>
      <c r="V324" s="3"/>
      <c r="W324" s="3"/>
      <c r="X324" s="3"/>
      <c r="Y324" s="3"/>
      <c r="Z324" s="3"/>
    </row>
    <row r="325" spans="1:26" ht="12" customHeight="1" x14ac:dyDescent="0.2">
      <c r="A325" s="3"/>
      <c r="B325" s="3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3"/>
      <c r="V325" s="3"/>
      <c r="W325" s="3"/>
      <c r="X325" s="3"/>
      <c r="Y325" s="3"/>
      <c r="Z325" s="3"/>
    </row>
    <row r="326" spans="1:26" ht="12" customHeight="1" x14ac:dyDescent="0.2">
      <c r="A326" s="3"/>
      <c r="B326" s="3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3"/>
      <c r="V326" s="3"/>
      <c r="W326" s="3"/>
      <c r="X326" s="3"/>
      <c r="Y326" s="3"/>
      <c r="Z326" s="3"/>
    </row>
    <row r="327" spans="1:26" ht="12" customHeight="1" x14ac:dyDescent="0.2">
      <c r="A327" s="3"/>
      <c r="B327" s="3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3"/>
      <c r="V327" s="3"/>
      <c r="W327" s="3"/>
      <c r="X327" s="3"/>
      <c r="Y327" s="3"/>
      <c r="Z327" s="3"/>
    </row>
    <row r="328" spans="1:26" ht="12" customHeight="1" x14ac:dyDescent="0.2">
      <c r="A328" s="3"/>
      <c r="B328" s="3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3"/>
      <c r="V328" s="3"/>
      <c r="W328" s="3"/>
      <c r="X328" s="3"/>
      <c r="Y328" s="3"/>
      <c r="Z328" s="3"/>
    </row>
    <row r="329" spans="1:26" ht="12" customHeight="1" x14ac:dyDescent="0.2">
      <c r="A329" s="3"/>
      <c r="B329" s="3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3"/>
      <c r="V329" s="3"/>
      <c r="W329" s="3"/>
      <c r="X329" s="3"/>
      <c r="Y329" s="3"/>
      <c r="Z329" s="3"/>
    </row>
    <row r="330" spans="1:26" ht="12" customHeight="1" x14ac:dyDescent="0.2">
      <c r="A330" s="3"/>
      <c r="B330" s="3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3"/>
      <c r="V330" s="3"/>
      <c r="W330" s="3"/>
      <c r="X330" s="3"/>
      <c r="Y330" s="3"/>
      <c r="Z330" s="3"/>
    </row>
    <row r="331" spans="1:26" ht="12" customHeight="1" x14ac:dyDescent="0.2">
      <c r="A331" s="3"/>
      <c r="B331" s="3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3"/>
      <c r="V331" s="3"/>
      <c r="W331" s="3"/>
      <c r="X331" s="3"/>
      <c r="Y331" s="3"/>
      <c r="Z331" s="3"/>
    </row>
    <row r="332" spans="1:26" ht="12" customHeight="1" x14ac:dyDescent="0.2">
      <c r="A332" s="3"/>
      <c r="B332" s="3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3"/>
      <c r="V332" s="3"/>
      <c r="W332" s="3"/>
      <c r="X332" s="3"/>
      <c r="Y332" s="3"/>
      <c r="Z332" s="3"/>
    </row>
    <row r="333" spans="1:26" ht="12" customHeight="1" x14ac:dyDescent="0.2">
      <c r="A333" s="3"/>
      <c r="B333" s="3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3"/>
      <c r="V333" s="3"/>
      <c r="W333" s="3"/>
      <c r="X333" s="3"/>
      <c r="Y333" s="3"/>
      <c r="Z333" s="3"/>
    </row>
    <row r="334" spans="1:26" ht="12" customHeight="1" x14ac:dyDescent="0.2">
      <c r="A334" s="3"/>
      <c r="B334" s="3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3"/>
      <c r="V334" s="3"/>
      <c r="W334" s="3"/>
      <c r="X334" s="3"/>
      <c r="Y334" s="3"/>
      <c r="Z334" s="3"/>
    </row>
    <row r="335" spans="1:26" ht="12" customHeight="1" x14ac:dyDescent="0.2">
      <c r="A335" s="3"/>
      <c r="B335" s="3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3"/>
      <c r="V335" s="3"/>
      <c r="W335" s="3"/>
      <c r="X335" s="3"/>
      <c r="Y335" s="3"/>
      <c r="Z335" s="3"/>
    </row>
    <row r="336" spans="1:26" ht="12" customHeight="1" x14ac:dyDescent="0.2">
      <c r="A336" s="3"/>
      <c r="B336" s="3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3"/>
      <c r="V336" s="3"/>
      <c r="W336" s="3"/>
      <c r="X336" s="3"/>
      <c r="Y336" s="3"/>
      <c r="Z336" s="3"/>
    </row>
    <row r="337" spans="1:26" ht="12" customHeight="1" x14ac:dyDescent="0.2">
      <c r="A337" s="3"/>
      <c r="B337" s="3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3"/>
      <c r="V337" s="3"/>
      <c r="W337" s="3"/>
      <c r="X337" s="3"/>
      <c r="Y337" s="3"/>
      <c r="Z337" s="3"/>
    </row>
    <row r="338" spans="1:26" ht="12" customHeight="1" x14ac:dyDescent="0.2">
      <c r="A338" s="3"/>
      <c r="B338" s="3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3"/>
      <c r="V338" s="3"/>
      <c r="W338" s="3"/>
      <c r="X338" s="3"/>
      <c r="Y338" s="3"/>
      <c r="Z338" s="3"/>
    </row>
    <row r="339" spans="1:26" ht="12" customHeight="1" x14ac:dyDescent="0.2">
      <c r="A339" s="3"/>
      <c r="B339" s="3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3"/>
      <c r="V339" s="3"/>
      <c r="W339" s="3"/>
      <c r="X339" s="3"/>
      <c r="Y339" s="3"/>
      <c r="Z339" s="3"/>
    </row>
    <row r="340" spans="1:26" ht="12" customHeight="1" x14ac:dyDescent="0.2">
      <c r="A340" s="3"/>
      <c r="B340" s="3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3"/>
      <c r="V340" s="3"/>
      <c r="W340" s="3"/>
      <c r="X340" s="3"/>
      <c r="Y340" s="3"/>
      <c r="Z340" s="3"/>
    </row>
    <row r="341" spans="1:26" ht="12" customHeight="1" x14ac:dyDescent="0.2">
      <c r="A341" s="3"/>
      <c r="B341" s="3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3"/>
      <c r="V341" s="3"/>
      <c r="W341" s="3"/>
      <c r="X341" s="3"/>
      <c r="Y341" s="3"/>
      <c r="Z341" s="3"/>
    </row>
    <row r="342" spans="1:26" ht="12" customHeight="1" x14ac:dyDescent="0.2">
      <c r="A342" s="3"/>
      <c r="B342" s="3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3"/>
      <c r="V342" s="3"/>
      <c r="W342" s="3"/>
      <c r="X342" s="3"/>
      <c r="Y342" s="3"/>
      <c r="Z342" s="3"/>
    </row>
    <row r="343" spans="1:26" ht="12" customHeight="1" x14ac:dyDescent="0.2">
      <c r="A343" s="3"/>
      <c r="B343" s="3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3"/>
      <c r="V343" s="3"/>
      <c r="W343" s="3"/>
      <c r="X343" s="3"/>
      <c r="Y343" s="3"/>
      <c r="Z343" s="3"/>
    </row>
    <row r="344" spans="1:26" ht="12" customHeight="1" x14ac:dyDescent="0.2">
      <c r="A344" s="3"/>
      <c r="B344" s="3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3"/>
      <c r="V344" s="3"/>
      <c r="W344" s="3"/>
      <c r="X344" s="3"/>
      <c r="Y344" s="3"/>
      <c r="Z344" s="3"/>
    </row>
    <row r="345" spans="1:26" ht="12" customHeight="1" x14ac:dyDescent="0.2">
      <c r="A345" s="3"/>
      <c r="B345" s="3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3"/>
      <c r="V345" s="3"/>
      <c r="W345" s="3"/>
      <c r="X345" s="3"/>
      <c r="Y345" s="3"/>
      <c r="Z345" s="3"/>
    </row>
    <row r="346" spans="1:26" ht="12" customHeight="1" x14ac:dyDescent="0.2">
      <c r="A346" s="3"/>
      <c r="B346" s="3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3"/>
      <c r="V346" s="3"/>
      <c r="W346" s="3"/>
      <c r="X346" s="3"/>
      <c r="Y346" s="3"/>
      <c r="Z346" s="3"/>
    </row>
    <row r="347" spans="1:26" ht="12" customHeight="1" x14ac:dyDescent="0.2">
      <c r="A347" s="3"/>
      <c r="B347" s="3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3"/>
      <c r="V347" s="3"/>
      <c r="W347" s="3"/>
      <c r="X347" s="3"/>
      <c r="Y347" s="3"/>
      <c r="Z347" s="3"/>
    </row>
    <row r="348" spans="1:26" ht="12" customHeight="1" x14ac:dyDescent="0.2">
      <c r="A348" s="3"/>
      <c r="B348" s="3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3"/>
      <c r="V348" s="3"/>
      <c r="W348" s="3"/>
      <c r="X348" s="3"/>
      <c r="Y348" s="3"/>
      <c r="Z348" s="3"/>
    </row>
    <row r="349" spans="1:26" ht="12" customHeight="1" x14ac:dyDescent="0.2">
      <c r="A349" s="3"/>
      <c r="B349" s="3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3"/>
      <c r="V349" s="3"/>
      <c r="W349" s="3"/>
      <c r="X349" s="3"/>
      <c r="Y349" s="3"/>
      <c r="Z349" s="3"/>
    </row>
    <row r="350" spans="1:26" ht="12" customHeight="1" x14ac:dyDescent="0.2">
      <c r="A350" s="3"/>
      <c r="B350" s="3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3"/>
      <c r="V350" s="3"/>
      <c r="W350" s="3"/>
      <c r="X350" s="3"/>
      <c r="Y350" s="3"/>
      <c r="Z350" s="3"/>
    </row>
    <row r="351" spans="1:26" ht="12" customHeight="1" x14ac:dyDescent="0.2">
      <c r="A351" s="3"/>
      <c r="B351" s="3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3"/>
      <c r="V351" s="3"/>
      <c r="W351" s="3"/>
      <c r="X351" s="3"/>
      <c r="Y351" s="3"/>
      <c r="Z351" s="3"/>
    </row>
    <row r="352" spans="1:26" ht="12" customHeight="1" x14ac:dyDescent="0.2">
      <c r="A352" s="3"/>
      <c r="B352" s="3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3"/>
      <c r="V352" s="3"/>
      <c r="W352" s="3"/>
      <c r="X352" s="3"/>
      <c r="Y352" s="3"/>
      <c r="Z352" s="3"/>
    </row>
    <row r="353" spans="1:26" ht="12" customHeight="1" x14ac:dyDescent="0.2">
      <c r="A353" s="3"/>
      <c r="B353" s="3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3"/>
      <c r="V353" s="3"/>
      <c r="W353" s="3"/>
      <c r="X353" s="3"/>
      <c r="Y353" s="3"/>
      <c r="Z353" s="3"/>
    </row>
    <row r="354" spans="1:26" ht="12" customHeight="1" x14ac:dyDescent="0.2">
      <c r="A354" s="3"/>
      <c r="B354" s="3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3"/>
      <c r="V354" s="3"/>
      <c r="W354" s="3"/>
      <c r="X354" s="3"/>
      <c r="Y354" s="3"/>
      <c r="Z354" s="3"/>
    </row>
    <row r="355" spans="1:26" ht="12" customHeight="1" x14ac:dyDescent="0.2">
      <c r="A355" s="3"/>
      <c r="B355" s="3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3"/>
      <c r="V355" s="3"/>
      <c r="W355" s="3"/>
      <c r="X355" s="3"/>
      <c r="Y355" s="3"/>
      <c r="Z355" s="3"/>
    </row>
    <row r="356" spans="1:26" ht="12" customHeight="1" x14ac:dyDescent="0.2">
      <c r="A356" s="3"/>
      <c r="B356" s="3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3"/>
      <c r="V356" s="3"/>
      <c r="W356" s="3"/>
      <c r="X356" s="3"/>
      <c r="Y356" s="3"/>
      <c r="Z356" s="3"/>
    </row>
    <row r="357" spans="1:26" ht="12" customHeight="1" x14ac:dyDescent="0.2">
      <c r="A357" s="3"/>
      <c r="B357" s="3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3"/>
      <c r="V357" s="3"/>
      <c r="W357" s="3"/>
      <c r="X357" s="3"/>
      <c r="Y357" s="3"/>
      <c r="Z357" s="3"/>
    </row>
    <row r="358" spans="1:26" ht="12" customHeight="1" x14ac:dyDescent="0.2">
      <c r="A358" s="3"/>
      <c r="B358" s="3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3"/>
      <c r="V358" s="3"/>
      <c r="W358" s="3"/>
      <c r="X358" s="3"/>
      <c r="Y358" s="3"/>
      <c r="Z358" s="3"/>
    </row>
    <row r="359" spans="1:26" ht="12" customHeight="1" x14ac:dyDescent="0.2">
      <c r="A359" s="3"/>
      <c r="B359" s="3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3"/>
      <c r="V359" s="3"/>
      <c r="W359" s="3"/>
      <c r="X359" s="3"/>
      <c r="Y359" s="3"/>
      <c r="Z359" s="3"/>
    </row>
    <row r="360" spans="1:26" ht="12" customHeight="1" x14ac:dyDescent="0.2">
      <c r="A360" s="3"/>
      <c r="B360" s="3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3"/>
      <c r="V360" s="3"/>
      <c r="W360" s="3"/>
      <c r="X360" s="3"/>
      <c r="Y360" s="3"/>
      <c r="Z360" s="3"/>
    </row>
    <row r="361" spans="1:26" ht="12" customHeight="1" x14ac:dyDescent="0.2">
      <c r="A361" s="3"/>
      <c r="B361" s="3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3"/>
      <c r="V361" s="3"/>
      <c r="W361" s="3"/>
      <c r="X361" s="3"/>
      <c r="Y361" s="3"/>
      <c r="Z361" s="3"/>
    </row>
    <row r="362" spans="1:26" ht="12" customHeight="1" x14ac:dyDescent="0.2">
      <c r="A362" s="3"/>
      <c r="B362" s="3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3"/>
      <c r="V362" s="3"/>
      <c r="W362" s="3"/>
      <c r="X362" s="3"/>
      <c r="Y362" s="3"/>
      <c r="Z362" s="3"/>
    </row>
    <row r="363" spans="1:26" ht="12" customHeight="1" x14ac:dyDescent="0.2">
      <c r="A363" s="3"/>
      <c r="B363" s="3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3"/>
      <c r="V363" s="3"/>
      <c r="W363" s="3"/>
      <c r="X363" s="3"/>
      <c r="Y363" s="3"/>
      <c r="Z363" s="3"/>
    </row>
    <row r="364" spans="1:26" ht="12" customHeight="1" x14ac:dyDescent="0.2">
      <c r="A364" s="3"/>
      <c r="B364" s="3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3"/>
      <c r="V364" s="3"/>
      <c r="W364" s="3"/>
      <c r="X364" s="3"/>
      <c r="Y364" s="3"/>
      <c r="Z364" s="3"/>
    </row>
    <row r="365" spans="1:26" ht="12" customHeight="1" x14ac:dyDescent="0.2">
      <c r="A365" s="3"/>
      <c r="B365" s="3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3"/>
      <c r="V365" s="3"/>
      <c r="W365" s="3"/>
      <c r="X365" s="3"/>
      <c r="Y365" s="3"/>
      <c r="Z365" s="3"/>
    </row>
    <row r="366" spans="1:26" ht="12" customHeight="1" x14ac:dyDescent="0.2">
      <c r="A366" s="3"/>
      <c r="B366" s="3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3"/>
      <c r="V366" s="3"/>
      <c r="W366" s="3"/>
      <c r="X366" s="3"/>
      <c r="Y366" s="3"/>
      <c r="Z366" s="3"/>
    </row>
    <row r="367" spans="1:26" ht="12" customHeight="1" x14ac:dyDescent="0.2">
      <c r="A367" s="3"/>
      <c r="B367" s="3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3"/>
      <c r="V367" s="3"/>
      <c r="W367" s="3"/>
      <c r="X367" s="3"/>
      <c r="Y367" s="3"/>
      <c r="Z367" s="3"/>
    </row>
    <row r="368" spans="1:26" ht="12" customHeight="1" x14ac:dyDescent="0.2">
      <c r="A368" s="3"/>
      <c r="B368" s="3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3"/>
      <c r="V368" s="3"/>
      <c r="W368" s="3"/>
      <c r="X368" s="3"/>
      <c r="Y368" s="3"/>
      <c r="Z368" s="3"/>
    </row>
    <row r="369" spans="1:26" ht="12" customHeight="1" x14ac:dyDescent="0.2">
      <c r="A369" s="3"/>
      <c r="B369" s="3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3"/>
      <c r="V369" s="3"/>
      <c r="W369" s="3"/>
      <c r="X369" s="3"/>
      <c r="Y369" s="3"/>
      <c r="Z369" s="3"/>
    </row>
    <row r="370" spans="1:26" ht="12" customHeight="1" x14ac:dyDescent="0.2">
      <c r="A370" s="3"/>
      <c r="B370" s="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3"/>
      <c r="V370" s="3"/>
      <c r="W370" s="3"/>
      <c r="X370" s="3"/>
      <c r="Y370" s="3"/>
      <c r="Z370" s="3"/>
    </row>
    <row r="371" spans="1:26" ht="12" customHeight="1" x14ac:dyDescent="0.2">
      <c r="A371" s="3"/>
      <c r="B371" s="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3"/>
      <c r="V371" s="3"/>
      <c r="W371" s="3"/>
      <c r="X371" s="3"/>
      <c r="Y371" s="3"/>
      <c r="Z371" s="3"/>
    </row>
    <row r="372" spans="1:26" ht="12" customHeight="1" x14ac:dyDescent="0.2">
      <c r="A372" s="3"/>
      <c r="B372" s="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3"/>
      <c r="V372" s="3"/>
      <c r="W372" s="3"/>
      <c r="X372" s="3"/>
      <c r="Y372" s="3"/>
      <c r="Z372" s="3"/>
    </row>
    <row r="373" spans="1:26" ht="12" customHeight="1" x14ac:dyDescent="0.2">
      <c r="A373" s="3"/>
      <c r="B373" s="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3"/>
      <c r="V373" s="3"/>
      <c r="W373" s="3"/>
      <c r="X373" s="3"/>
      <c r="Y373" s="3"/>
      <c r="Z373" s="3"/>
    </row>
    <row r="374" spans="1:26" ht="12" customHeight="1" x14ac:dyDescent="0.2">
      <c r="A374" s="3"/>
      <c r="B374" s="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3"/>
      <c r="V374" s="3"/>
      <c r="W374" s="3"/>
      <c r="X374" s="3"/>
      <c r="Y374" s="3"/>
      <c r="Z374" s="3"/>
    </row>
    <row r="375" spans="1:26" ht="12" customHeight="1" x14ac:dyDescent="0.2">
      <c r="A375" s="3"/>
      <c r="B375" s="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3"/>
      <c r="V375" s="3"/>
      <c r="W375" s="3"/>
      <c r="X375" s="3"/>
      <c r="Y375" s="3"/>
      <c r="Z375" s="3"/>
    </row>
    <row r="376" spans="1:26" ht="12" customHeight="1" x14ac:dyDescent="0.2">
      <c r="A376" s="3"/>
      <c r="B376" s="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3"/>
      <c r="V376" s="3"/>
      <c r="W376" s="3"/>
      <c r="X376" s="3"/>
      <c r="Y376" s="3"/>
      <c r="Z376" s="3"/>
    </row>
    <row r="377" spans="1:26" ht="12" customHeight="1" x14ac:dyDescent="0.2">
      <c r="A377" s="3"/>
      <c r="B377" s="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3"/>
      <c r="V377" s="3"/>
      <c r="W377" s="3"/>
      <c r="X377" s="3"/>
      <c r="Y377" s="3"/>
      <c r="Z377" s="3"/>
    </row>
    <row r="378" spans="1:26" ht="12" customHeight="1" x14ac:dyDescent="0.2">
      <c r="A378" s="3"/>
      <c r="B378" s="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3"/>
      <c r="V378" s="3"/>
      <c r="W378" s="3"/>
      <c r="X378" s="3"/>
      <c r="Y378" s="3"/>
      <c r="Z378" s="3"/>
    </row>
    <row r="379" spans="1:26" ht="12" customHeight="1" x14ac:dyDescent="0.2">
      <c r="A379" s="3"/>
      <c r="B379" s="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3"/>
      <c r="V379" s="3"/>
      <c r="W379" s="3"/>
      <c r="X379" s="3"/>
      <c r="Y379" s="3"/>
      <c r="Z379" s="3"/>
    </row>
    <row r="380" spans="1:26" ht="12" customHeight="1" x14ac:dyDescent="0.2">
      <c r="A380" s="3"/>
      <c r="B380" s="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3"/>
      <c r="V380" s="3"/>
      <c r="W380" s="3"/>
      <c r="X380" s="3"/>
      <c r="Y380" s="3"/>
      <c r="Z380" s="3"/>
    </row>
    <row r="381" spans="1:26" ht="12" customHeight="1" x14ac:dyDescent="0.2">
      <c r="A381" s="3"/>
      <c r="B381" s="3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3"/>
      <c r="V381" s="3"/>
      <c r="W381" s="3"/>
      <c r="X381" s="3"/>
      <c r="Y381" s="3"/>
      <c r="Z381" s="3"/>
    </row>
    <row r="382" spans="1:26" ht="12" customHeight="1" x14ac:dyDescent="0.2">
      <c r="A382" s="3"/>
      <c r="B382" s="3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3"/>
      <c r="V382" s="3"/>
      <c r="W382" s="3"/>
      <c r="X382" s="3"/>
      <c r="Y382" s="3"/>
      <c r="Z382" s="3"/>
    </row>
    <row r="383" spans="1:26" ht="12" customHeight="1" x14ac:dyDescent="0.2">
      <c r="A383" s="3"/>
      <c r="B383" s="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3"/>
      <c r="V383" s="3"/>
      <c r="W383" s="3"/>
      <c r="X383" s="3"/>
      <c r="Y383" s="3"/>
      <c r="Z383" s="3"/>
    </row>
    <row r="384" spans="1:26" ht="12" customHeight="1" x14ac:dyDescent="0.2">
      <c r="A384" s="3"/>
      <c r="B384" s="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3"/>
      <c r="V384" s="3"/>
      <c r="W384" s="3"/>
      <c r="X384" s="3"/>
      <c r="Y384" s="3"/>
      <c r="Z384" s="3"/>
    </row>
    <row r="385" spans="1:26" ht="12" customHeight="1" x14ac:dyDescent="0.2">
      <c r="A385" s="3"/>
      <c r="B385" s="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3"/>
      <c r="V385" s="3"/>
      <c r="W385" s="3"/>
      <c r="X385" s="3"/>
      <c r="Y385" s="3"/>
      <c r="Z385" s="3"/>
    </row>
    <row r="386" spans="1:26" ht="12" customHeight="1" x14ac:dyDescent="0.2">
      <c r="A386" s="3"/>
      <c r="B386" s="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3"/>
      <c r="V386" s="3"/>
      <c r="W386" s="3"/>
      <c r="X386" s="3"/>
      <c r="Y386" s="3"/>
      <c r="Z386" s="3"/>
    </row>
    <row r="387" spans="1:26" ht="12" customHeight="1" x14ac:dyDescent="0.2">
      <c r="A387" s="3"/>
      <c r="B387" s="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3"/>
      <c r="V387" s="3"/>
      <c r="W387" s="3"/>
      <c r="X387" s="3"/>
      <c r="Y387" s="3"/>
      <c r="Z387" s="3"/>
    </row>
    <row r="388" spans="1:26" ht="12" customHeight="1" x14ac:dyDescent="0.2">
      <c r="A388" s="3"/>
      <c r="B388" s="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3"/>
      <c r="V388" s="3"/>
      <c r="W388" s="3"/>
      <c r="X388" s="3"/>
      <c r="Y388" s="3"/>
      <c r="Z388" s="3"/>
    </row>
    <row r="389" spans="1:26" ht="12" customHeight="1" x14ac:dyDescent="0.2">
      <c r="A389" s="3"/>
      <c r="B389" s="3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3"/>
      <c r="V389" s="3"/>
      <c r="W389" s="3"/>
      <c r="X389" s="3"/>
      <c r="Y389" s="3"/>
      <c r="Z389" s="3"/>
    </row>
    <row r="390" spans="1:26" ht="12" customHeight="1" x14ac:dyDescent="0.2">
      <c r="A390" s="3"/>
      <c r="B390" s="3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3"/>
      <c r="V390" s="3"/>
      <c r="W390" s="3"/>
      <c r="X390" s="3"/>
      <c r="Y390" s="3"/>
      <c r="Z390" s="3"/>
    </row>
    <row r="391" spans="1:26" ht="12" customHeight="1" x14ac:dyDescent="0.2">
      <c r="A391" s="3"/>
      <c r="B391" s="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3"/>
      <c r="V391" s="3"/>
      <c r="W391" s="3"/>
      <c r="X391" s="3"/>
      <c r="Y391" s="3"/>
      <c r="Z391" s="3"/>
    </row>
    <row r="392" spans="1:26" ht="12" customHeight="1" x14ac:dyDescent="0.2">
      <c r="A392" s="3"/>
      <c r="B392" s="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3"/>
      <c r="V392" s="3"/>
      <c r="W392" s="3"/>
      <c r="X392" s="3"/>
      <c r="Y392" s="3"/>
      <c r="Z392" s="3"/>
    </row>
    <row r="393" spans="1:26" ht="12" customHeight="1" x14ac:dyDescent="0.2">
      <c r="A393" s="3"/>
      <c r="B393" s="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3"/>
      <c r="V393" s="3"/>
      <c r="W393" s="3"/>
      <c r="X393" s="3"/>
      <c r="Y393" s="3"/>
      <c r="Z393" s="3"/>
    </row>
    <row r="394" spans="1:26" ht="12" customHeight="1" x14ac:dyDescent="0.2">
      <c r="A394" s="3"/>
      <c r="B394" s="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3"/>
      <c r="V394" s="3"/>
      <c r="W394" s="3"/>
      <c r="X394" s="3"/>
      <c r="Y394" s="3"/>
      <c r="Z394" s="3"/>
    </row>
    <row r="395" spans="1:26" ht="12" customHeight="1" x14ac:dyDescent="0.2">
      <c r="A395" s="3"/>
      <c r="B395" s="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3"/>
      <c r="V395" s="3"/>
      <c r="W395" s="3"/>
      <c r="X395" s="3"/>
      <c r="Y395" s="3"/>
      <c r="Z395" s="3"/>
    </row>
    <row r="396" spans="1:26" ht="12" customHeight="1" x14ac:dyDescent="0.2">
      <c r="A396" s="3"/>
      <c r="B396" s="3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3"/>
      <c r="V396" s="3"/>
      <c r="W396" s="3"/>
      <c r="X396" s="3"/>
      <c r="Y396" s="3"/>
      <c r="Z396" s="3"/>
    </row>
    <row r="397" spans="1:26" ht="12" customHeight="1" x14ac:dyDescent="0.2">
      <c r="A397" s="3"/>
      <c r="B397" s="3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3"/>
      <c r="V397" s="3"/>
      <c r="W397" s="3"/>
      <c r="X397" s="3"/>
      <c r="Y397" s="3"/>
      <c r="Z397" s="3"/>
    </row>
    <row r="398" spans="1:26" ht="12" customHeight="1" x14ac:dyDescent="0.2">
      <c r="A398" s="3"/>
      <c r="B398" s="3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3"/>
      <c r="V398" s="3"/>
      <c r="W398" s="3"/>
      <c r="X398" s="3"/>
      <c r="Y398" s="3"/>
      <c r="Z398" s="3"/>
    </row>
    <row r="399" spans="1:26" ht="12" customHeight="1" x14ac:dyDescent="0.2">
      <c r="A399" s="3"/>
      <c r="B399" s="3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3"/>
      <c r="V399" s="3"/>
      <c r="W399" s="3"/>
      <c r="X399" s="3"/>
      <c r="Y399" s="3"/>
      <c r="Z399" s="3"/>
    </row>
    <row r="400" spans="1:26" ht="12" customHeight="1" x14ac:dyDescent="0.2">
      <c r="A400" s="3"/>
      <c r="B400" s="3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3"/>
      <c r="V400" s="3"/>
      <c r="W400" s="3"/>
      <c r="X400" s="3"/>
      <c r="Y400" s="3"/>
      <c r="Z400" s="3"/>
    </row>
    <row r="401" spans="1:26" ht="12" customHeight="1" x14ac:dyDescent="0.2">
      <c r="A401" s="3"/>
      <c r="B401" s="3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3"/>
      <c r="V401" s="3"/>
      <c r="W401" s="3"/>
      <c r="X401" s="3"/>
      <c r="Y401" s="3"/>
      <c r="Z401" s="3"/>
    </row>
    <row r="402" spans="1:26" ht="12" customHeight="1" x14ac:dyDescent="0.2">
      <c r="A402" s="3"/>
      <c r="B402" s="3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3"/>
      <c r="V402" s="3"/>
      <c r="W402" s="3"/>
      <c r="X402" s="3"/>
      <c r="Y402" s="3"/>
      <c r="Z402" s="3"/>
    </row>
    <row r="403" spans="1:26" ht="12" customHeight="1" x14ac:dyDescent="0.2">
      <c r="A403" s="3"/>
      <c r="B403" s="3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3"/>
      <c r="V403" s="3"/>
      <c r="W403" s="3"/>
      <c r="X403" s="3"/>
      <c r="Y403" s="3"/>
      <c r="Z403" s="3"/>
    </row>
    <row r="404" spans="1:26" ht="12" customHeight="1" x14ac:dyDescent="0.2">
      <c r="A404" s="3"/>
      <c r="B404" s="3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3"/>
      <c r="V404" s="3"/>
      <c r="W404" s="3"/>
      <c r="X404" s="3"/>
      <c r="Y404" s="3"/>
      <c r="Z404" s="3"/>
    </row>
    <row r="405" spans="1:26" ht="12" customHeight="1" x14ac:dyDescent="0.2">
      <c r="A405" s="3"/>
      <c r="B405" s="3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3"/>
      <c r="V405" s="3"/>
      <c r="W405" s="3"/>
      <c r="X405" s="3"/>
      <c r="Y405" s="3"/>
      <c r="Z405" s="3"/>
    </row>
    <row r="406" spans="1:26" ht="12" customHeight="1" x14ac:dyDescent="0.2">
      <c r="A406" s="3"/>
      <c r="B406" s="3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3"/>
      <c r="V406" s="3"/>
      <c r="W406" s="3"/>
      <c r="X406" s="3"/>
      <c r="Y406" s="3"/>
      <c r="Z406" s="3"/>
    </row>
    <row r="407" spans="1:26" ht="12" customHeight="1" x14ac:dyDescent="0.2">
      <c r="A407" s="3"/>
      <c r="B407" s="3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3"/>
      <c r="V407" s="3"/>
      <c r="W407" s="3"/>
      <c r="X407" s="3"/>
      <c r="Y407" s="3"/>
      <c r="Z407" s="3"/>
    </row>
    <row r="408" spans="1:26" ht="12" customHeight="1" x14ac:dyDescent="0.2">
      <c r="A408" s="3"/>
      <c r="B408" s="3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3"/>
      <c r="V408" s="3"/>
      <c r="W408" s="3"/>
      <c r="X408" s="3"/>
      <c r="Y408" s="3"/>
      <c r="Z408" s="3"/>
    </row>
    <row r="409" spans="1:26" ht="12" customHeight="1" x14ac:dyDescent="0.2">
      <c r="A409" s="3"/>
      <c r="B409" s="3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3"/>
      <c r="V409" s="3"/>
      <c r="W409" s="3"/>
      <c r="X409" s="3"/>
      <c r="Y409" s="3"/>
      <c r="Z409" s="3"/>
    </row>
    <row r="410" spans="1:26" ht="12" customHeight="1" x14ac:dyDescent="0.2">
      <c r="A410" s="3"/>
      <c r="B410" s="3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3"/>
      <c r="V410" s="3"/>
      <c r="W410" s="3"/>
      <c r="X410" s="3"/>
      <c r="Y410" s="3"/>
      <c r="Z410" s="3"/>
    </row>
    <row r="411" spans="1:26" ht="12" customHeight="1" x14ac:dyDescent="0.2">
      <c r="A411" s="3"/>
      <c r="B411" s="3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3"/>
      <c r="V411" s="3"/>
      <c r="W411" s="3"/>
      <c r="X411" s="3"/>
      <c r="Y411" s="3"/>
      <c r="Z411" s="3"/>
    </row>
    <row r="412" spans="1:26" ht="12" customHeight="1" x14ac:dyDescent="0.2">
      <c r="A412" s="3"/>
      <c r="B412" s="3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3"/>
      <c r="V412" s="3"/>
      <c r="W412" s="3"/>
      <c r="X412" s="3"/>
      <c r="Y412" s="3"/>
      <c r="Z412" s="3"/>
    </row>
    <row r="413" spans="1:26" ht="12" customHeight="1" x14ac:dyDescent="0.2">
      <c r="A413" s="3"/>
      <c r="B413" s="3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3"/>
      <c r="V413" s="3"/>
      <c r="W413" s="3"/>
      <c r="X413" s="3"/>
      <c r="Y413" s="3"/>
      <c r="Z413" s="3"/>
    </row>
    <row r="414" spans="1:26" ht="12" customHeight="1" x14ac:dyDescent="0.2">
      <c r="A414" s="3"/>
      <c r="B414" s="3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3"/>
      <c r="V414" s="3"/>
      <c r="W414" s="3"/>
      <c r="X414" s="3"/>
      <c r="Y414" s="3"/>
      <c r="Z414" s="3"/>
    </row>
    <row r="415" spans="1:26" ht="12" customHeight="1" x14ac:dyDescent="0.2">
      <c r="A415" s="3"/>
      <c r="B415" s="3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3"/>
      <c r="V415" s="3"/>
      <c r="W415" s="3"/>
      <c r="X415" s="3"/>
      <c r="Y415" s="3"/>
      <c r="Z415" s="3"/>
    </row>
    <row r="416" spans="1:26" ht="12" customHeight="1" x14ac:dyDescent="0.2">
      <c r="A416" s="3"/>
      <c r="B416" s="3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3"/>
      <c r="V416" s="3"/>
      <c r="W416" s="3"/>
      <c r="X416" s="3"/>
      <c r="Y416" s="3"/>
      <c r="Z416" s="3"/>
    </row>
    <row r="417" spans="1:26" ht="12" customHeight="1" x14ac:dyDescent="0.2">
      <c r="A417" s="3"/>
      <c r="B417" s="3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3"/>
      <c r="V417" s="3"/>
      <c r="W417" s="3"/>
      <c r="X417" s="3"/>
      <c r="Y417" s="3"/>
      <c r="Z417" s="3"/>
    </row>
    <row r="418" spans="1:26" ht="12" customHeight="1" x14ac:dyDescent="0.2">
      <c r="A418" s="3"/>
      <c r="B418" s="3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3"/>
      <c r="V418" s="3"/>
      <c r="W418" s="3"/>
      <c r="X418" s="3"/>
      <c r="Y418" s="3"/>
      <c r="Z418" s="3"/>
    </row>
    <row r="419" spans="1:26" ht="12" customHeight="1" x14ac:dyDescent="0.2">
      <c r="A419" s="3"/>
      <c r="B419" s="3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3"/>
      <c r="V419" s="3"/>
      <c r="W419" s="3"/>
      <c r="X419" s="3"/>
      <c r="Y419" s="3"/>
      <c r="Z419" s="3"/>
    </row>
    <row r="420" spans="1:26" ht="12" customHeight="1" x14ac:dyDescent="0.2">
      <c r="A420" s="3"/>
      <c r="B420" s="3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3"/>
      <c r="V420" s="3"/>
      <c r="W420" s="3"/>
      <c r="X420" s="3"/>
      <c r="Y420" s="3"/>
      <c r="Z420" s="3"/>
    </row>
    <row r="421" spans="1:26" ht="12" customHeight="1" x14ac:dyDescent="0.2">
      <c r="A421" s="3"/>
      <c r="B421" s="3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3"/>
      <c r="V421" s="3"/>
      <c r="W421" s="3"/>
      <c r="X421" s="3"/>
      <c r="Y421" s="3"/>
      <c r="Z421" s="3"/>
    </row>
    <row r="422" spans="1:26" ht="12" customHeight="1" x14ac:dyDescent="0.2">
      <c r="A422" s="3"/>
      <c r="B422" s="3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3"/>
      <c r="V422" s="3"/>
      <c r="W422" s="3"/>
      <c r="X422" s="3"/>
      <c r="Y422" s="3"/>
      <c r="Z422" s="3"/>
    </row>
    <row r="423" spans="1:26" ht="12" customHeight="1" x14ac:dyDescent="0.2">
      <c r="A423" s="3"/>
      <c r="B423" s="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3"/>
      <c r="V423" s="3"/>
      <c r="W423" s="3"/>
      <c r="X423" s="3"/>
      <c r="Y423" s="3"/>
      <c r="Z423" s="3"/>
    </row>
    <row r="424" spans="1:26" ht="12" customHeight="1" x14ac:dyDescent="0.2">
      <c r="A424" s="3"/>
      <c r="B424" s="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3"/>
      <c r="V424" s="3"/>
      <c r="W424" s="3"/>
      <c r="X424" s="3"/>
      <c r="Y424" s="3"/>
      <c r="Z424" s="3"/>
    </row>
    <row r="425" spans="1:26" ht="12" customHeight="1" x14ac:dyDescent="0.2">
      <c r="A425" s="3"/>
      <c r="B425" s="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3"/>
      <c r="V425" s="3"/>
      <c r="W425" s="3"/>
      <c r="X425" s="3"/>
      <c r="Y425" s="3"/>
      <c r="Z425" s="3"/>
    </row>
    <row r="426" spans="1:26" ht="12" customHeight="1" x14ac:dyDescent="0.2">
      <c r="A426" s="3"/>
      <c r="B426" s="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3"/>
      <c r="V426" s="3"/>
      <c r="W426" s="3"/>
      <c r="X426" s="3"/>
      <c r="Y426" s="3"/>
      <c r="Z426" s="3"/>
    </row>
    <row r="427" spans="1:26" ht="12" customHeight="1" x14ac:dyDescent="0.2">
      <c r="A427" s="3"/>
      <c r="B427" s="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3"/>
      <c r="V427" s="3"/>
      <c r="W427" s="3"/>
      <c r="X427" s="3"/>
      <c r="Y427" s="3"/>
      <c r="Z427" s="3"/>
    </row>
    <row r="428" spans="1:26" ht="12" customHeight="1" x14ac:dyDescent="0.2">
      <c r="A428" s="3"/>
      <c r="B428" s="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3"/>
      <c r="V428" s="3"/>
      <c r="W428" s="3"/>
      <c r="X428" s="3"/>
      <c r="Y428" s="3"/>
      <c r="Z428" s="3"/>
    </row>
    <row r="429" spans="1:26" ht="12" customHeight="1" x14ac:dyDescent="0.2">
      <c r="A429" s="3"/>
      <c r="B429" s="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3"/>
      <c r="V429" s="3"/>
      <c r="W429" s="3"/>
      <c r="X429" s="3"/>
      <c r="Y429" s="3"/>
      <c r="Z429" s="3"/>
    </row>
    <row r="430" spans="1:26" ht="12" customHeight="1" x14ac:dyDescent="0.2">
      <c r="A430" s="3"/>
      <c r="B430" s="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3"/>
      <c r="V430" s="3"/>
      <c r="W430" s="3"/>
      <c r="X430" s="3"/>
      <c r="Y430" s="3"/>
      <c r="Z430" s="3"/>
    </row>
    <row r="431" spans="1:26" ht="12" customHeight="1" x14ac:dyDescent="0.2">
      <c r="A431" s="3"/>
      <c r="B431" s="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3"/>
      <c r="V431" s="3"/>
      <c r="W431" s="3"/>
      <c r="X431" s="3"/>
      <c r="Y431" s="3"/>
      <c r="Z431" s="3"/>
    </row>
    <row r="432" spans="1:26" ht="12" customHeight="1" x14ac:dyDescent="0.2">
      <c r="A432" s="3"/>
      <c r="B432" s="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3"/>
      <c r="V432" s="3"/>
      <c r="W432" s="3"/>
      <c r="X432" s="3"/>
      <c r="Y432" s="3"/>
      <c r="Z432" s="3"/>
    </row>
    <row r="433" spans="1:26" ht="12" customHeight="1" x14ac:dyDescent="0.2">
      <c r="A433" s="3"/>
      <c r="B433" s="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3"/>
      <c r="V433" s="3"/>
      <c r="W433" s="3"/>
      <c r="X433" s="3"/>
      <c r="Y433" s="3"/>
      <c r="Z433" s="3"/>
    </row>
    <row r="434" spans="1:26" ht="12" customHeight="1" x14ac:dyDescent="0.2">
      <c r="A434" s="3"/>
      <c r="B434" s="3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3"/>
      <c r="V434" s="3"/>
      <c r="W434" s="3"/>
      <c r="X434" s="3"/>
      <c r="Y434" s="3"/>
      <c r="Z434" s="3"/>
    </row>
    <row r="435" spans="1:26" ht="12" customHeight="1" x14ac:dyDescent="0.2">
      <c r="A435" s="3"/>
      <c r="B435" s="3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3"/>
      <c r="V435" s="3"/>
      <c r="W435" s="3"/>
      <c r="X435" s="3"/>
      <c r="Y435" s="3"/>
      <c r="Z435" s="3"/>
    </row>
    <row r="436" spans="1:26" ht="12" customHeight="1" x14ac:dyDescent="0.2">
      <c r="A436" s="3"/>
      <c r="B436" s="3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3"/>
      <c r="V436" s="3"/>
      <c r="W436" s="3"/>
      <c r="X436" s="3"/>
      <c r="Y436" s="3"/>
      <c r="Z436" s="3"/>
    </row>
    <row r="437" spans="1:26" ht="12" customHeight="1" x14ac:dyDescent="0.2">
      <c r="A437" s="3"/>
      <c r="B437" s="3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3"/>
      <c r="V437" s="3"/>
      <c r="W437" s="3"/>
      <c r="X437" s="3"/>
      <c r="Y437" s="3"/>
      <c r="Z437" s="3"/>
    </row>
    <row r="438" spans="1:26" ht="12" customHeight="1" x14ac:dyDescent="0.2">
      <c r="A438" s="3"/>
      <c r="B438" s="3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3"/>
      <c r="V438" s="3"/>
      <c r="W438" s="3"/>
      <c r="X438" s="3"/>
      <c r="Y438" s="3"/>
      <c r="Z438" s="3"/>
    </row>
    <row r="439" spans="1:26" ht="12" customHeight="1" x14ac:dyDescent="0.2">
      <c r="A439" s="3"/>
      <c r="B439" s="3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3"/>
      <c r="V439" s="3"/>
      <c r="W439" s="3"/>
      <c r="X439" s="3"/>
      <c r="Y439" s="3"/>
      <c r="Z439" s="3"/>
    </row>
    <row r="440" spans="1:26" ht="12" customHeight="1" x14ac:dyDescent="0.2">
      <c r="A440" s="3"/>
      <c r="B440" s="3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3"/>
      <c r="V440" s="3"/>
      <c r="W440" s="3"/>
      <c r="X440" s="3"/>
      <c r="Y440" s="3"/>
      <c r="Z440" s="3"/>
    </row>
    <row r="441" spans="1:26" ht="12" customHeight="1" x14ac:dyDescent="0.2">
      <c r="A441" s="3"/>
      <c r="B441" s="3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3"/>
      <c r="V441" s="3"/>
      <c r="W441" s="3"/>
      <c r="X441" s="3"/>
      <c r="Y441" s="3"/>
      <c r="Z441" s="3"/>
    </row>
    <row r="442" spans="1:26" ht="12" customHeight="1" x14ac:dyDescent="0.2">
      <c r="A442" s="3"/>
      <c r="B442" s="3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3"/>
      <c r="V442" s="3"/>
      <c r="W442" s="3"/>
      <c r="X442" s="3"/>
      <c r="Y442" s="3"/>
      <c r="Z442" s="3"/>
    </row>
    <row r="443" spans="1:26" ht="12" customHeight="1" x14ac:dyDescent="0.2">
      <c r="A443" s="3"/>
      <c r="B443" s="3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3"/>
      <c r="V443" s="3"/>
      <c r="W443" s="3"/>
      <c r="X443" s="3"/>
      <c r="Y443" s="3"/>
      <c r="Z443" s="3"/>
    </row>
    <row r="444" spans="1:26" ht="12" customHeight="1" x14ac:dyDescent="0.2">
      <c r="A444" s="3"/>
      <c r="B444" s="3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3"/>
      <c r="V444" s="3"/>
      <c r="W444" s="3"/>
      <c r="X444" s="3"/>
      <c r="Y444" s="3"/>
      <c r="Z444" s="3"/>
    </row>
    <row r="445" spans="1:26" ht="12" customHeight="1" x14ac:dyDescent="0.2">
      <c r="A445" s="3"/>
      <c r="B445" s="3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3"/>
      <c r="V445" s="3"/>
      <c r="W445" s="3"/>
      <c r="X445" s="3"/>
      <c r="Y445" s="3"/>
      <c r="Z445" s="3"/>
    </row>
    <row r="446" spans="1:26" ht="12" customHeight="1" x14ac:dyDescent="0.2">
      <c r="A446" s="3"/>
      <c r="B446" s="3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3"/>
      <c r="V446" s="3"/>
      <c r="W446" s="3"/>
      <c r="X446" s="3"/>
      <c r="Y446" s="3"/>
      <c r="Z446" s="3"/>
    </row>
    <row r="447" spans="1:26" ht="12" customHeight="1" x14ac:dyDescent="0.2">
      <c r="A447" s="3"/>
      <c r="B447" s="3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3"/>
      <c r="V447" s="3"/>
      <c r="W447" s="3"/>
      <c r="X447" s="3"/>
      <c r="Y447" s="3"/>
      <c r="Z447" s="3"/>
    </row>
    <row r="448" spans="1:26" ht="12" customHeight="1" x14ac:dyDescent="0.2">
      <c r="A448" s="3"/>
      <c r="B448" s="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3"/>
      <c r="V448" s="3"/>
      <c r="W448" s="3"/>
      <c r="X448" s="3"/>
      <c r="Y448" s="3"/>
      <c r="Z448" s="3"/>
    </row>
    <row r="449" spans="1:26" ht="12" customHeight="1" x14ac:dyDescent="0.2">
      <c r="A449" s="3"/>
      <c r="B449" s="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3"/>
      <c r="V449" s="3"/>
      <c r="W449" s="3"/>
      <c r="X449" s="3"/>
      <c r="Y449" s="3"/>
      <c r="Z449" s="3"/>
    </row>
    <row r="450" spans="1:26" ht="12" customHeight="1" x14ac:dyDescent="0.2">
      <c r="A450" s="3"/>
      <c r="B450" s="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3"/>
      <c r="V450" s="3"/>
      <c r="W450" s="3"/>
      <c r="X450" s="3"/>
      <c r="Y450" s="3"/>
      <c r="Z450" s="3"/>
    </row>
    <row r="451" spans="1:26" ht="12" customHeight="1" x14ac:dyDescent="0.2">
      <c r="A451" s="3"/>
      <c r="B451" s="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3"/>
      <c r="V451" s="3"/>
      <c r="W451" s="3"/>
      <c r="X451" s="3"/>
      <c r="Y451" s="3"/>
      <c r="Z451" s="3"/>
    </row>
    <row r="452" spans="1:26" ht="12" customHeight="1" x14ac:dyDescent="0.2">
      <c r="A452" s="3"/>
      <c r="B452" s="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3"/>
      <c r="V452" s="3"/>
      <c r="W452" s="3"/>
      <c r="X452" s="3"/>
      <c r="Y452" s="3"/>
      <c r="Z452" s="3"/>
    </row>
    <row r="453" spans="1:26" ht="12" customHeight="1" x14ac:dyDescent="0.2">
      <c r="A453" s="3"/>
      <c r="B453" s="3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3"/>
      <c r="V453" s="3"/>
      <c r="W453" s="3"/>
      <c r="X453" s="3"/>
      <c r="Y453" s="3"/>
      <c r="Z453" s="3"/>
    </row>
    <row r="454" spans="1:26" ht="12" customHeight="1" x14ac:dyDescent="0.2">
      <c r="A454" s="3"/>
      <c r="B454" s="3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3"/>
      <c r="V454" s="3"/>
      <c r="W454" s="3"/>
      <c r="X454" s="3"/>
      <c r="Y454" s="3"/>
      <c r="Z454" s="3"/>
    </row>
    <row r="455" spans="1:26" ht="12" customHeight="1" x14ac:dyDescent="0.2">
      <c r="A455" s="3"/>
      <c r="B455" s="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3"/>
      <c r="V455" s="3"/>
      <c r="W455" s="3"/>
      <c r="X455" s="3"/>
      <c r="Y455" s="3"/>
      <c r="Z455" s="3"/>
    </row>
    <row r="456" spans="1:26" ht="12" customHeight="1" x14ac:dyDescent="0.2">
      <c r="A456" s="3"/>
      <c r="B456" s="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3"/>
      <c r="V456" s="3"/>
      <c r="W456" s="3"/>
      <c r="X456" s="3"/>
      <c r="Y456" s="3"/>
      <c r="Z456" s="3"/>
    </row>
    <row r="457" spans="1:26" ht="12" customHeight="1" x14ac:dyDescent="0.2">
      <c r="A457" s="3"/>
      <c r="B457" s="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3"/>
      <c r="V457" s="3"/>
      <c r="W457" s="3"/>
      <c r="X457" s="3"/>
      <c r="Y457" s="3"/>
      <c r="Z457" s="3"/>
    </row>
    <row r="458" spans="1:26" ht="12" customHeight="1" x14ac:dyDescent="0.2">
      <c r="A458" s="3"/>
      <c r="B458" s="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3"/>
      <c r="V458" s="3"/>
      <c r="W458" s="3"/>
      <c r="X458" s="3"/>
      <c r="Y458" s="3"/>
      <c r="Z458" s="3"/>
    </row>
    <row r="459" spans="1:26" ht="12" customHeight="1" x14ac:dyDescent="0.2">
      <c r="A459" s="3"/>
      <c r="B459" s="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3"/>
      <c r="V459" s="3"/>
      <c r="W459" s="3"/>
      <c r="X459" s="3"/>
      <c r="Y459" s="3"/>
      <c r="Z459" s="3"/>
    </row>
    <row r="460" spans="1:26" ht="12" customHeight="1" x14ac:dyDescent="0.2">
      <c r="A460" s="3"/>
      <c r="B460" s="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3"/>
      <c r="V460" s="3"/>
      <c r="W460" s="3"/>
      <c r="X460" s="3"/>
      <c r="Y460" s="3"/>
      <c r="Z460" s="3"/>
    </row>
    <row r="461" spans="1:26" ht="12" customHeight="1" x14ac:dyDescent="0.2">
      <c r="A461" s="3"/>
      <c r="B461" s="3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3"/>
      <c r="V461" s="3"/>
      <c r="W461" s="3"/>
      <c r="X461" s="3"/>
      <c r="Y461" s="3"/>
      <c r="Z461" s="3"/>
    </row>
    <row r="462" spans="1:26" ht="12" customHeight="1" x14ac:dyDescent="0.2">
      <c r="A462" s="3"/>
      <c r="B462" s="3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3"/>
      <c r="V462" s="3"/>
      <c r="W462" s="3"/>
      <c r="X462" s="3"/>
      <c r="Y462" s="3"/>
      <c r="Z462" s="3"/>
    </row>
    <row r="463" spans="1:26" ht="12" customHeight="1" x14ac:dyDescent="0.2">
      <c r="A463" s="3"/>
      <c r="B463" s="3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3"/>
      <c r="V463" s="3"/>
      <c r="W463" s="3"/>
      <c r="X463" s="3"/>
      <c r="Y463" s="3"/>
      <c r="Z463" s="3"/>
    </row>
    <row r="464" spans="1:26" ht="12" customHeight="1" x14ac:dyDescent="0.2">
      <c r="A464" s="3"/>
      <c r="B464" s="3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3"/>
      <c r="V464" s="3"/>
      <c r="W464" s="3"/>
      <c r="X464" s="3"/>
      <c r="Y464" s="3"/>
      <c r="Z464" s="3"/>
    </row>
    <row r="465" spans="1:26" ht="12" customHeight="1" x14ac:dyDescent="0.2">
      <c r="A465" s="3"/>
      <c r="B465" s="3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3"/>
      <c r="V465" s="3"/>
      <c r="W465" s="3"/>
      <c r="X465" s="3"/>
      <c r="Y465" s="3"/>
      <c r="Z465" s="3"/>
    </row>
    <row r="466" spans="1:26" ht="12" customHeight="1" x14ac:dyDescent="0.2">
      <c r="A466" s="3"/>
      <c r="B466" s="3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3"/>
      <c r="V466" s="3"/>
      <c r="W466" s="3"/>
      <c r="X466" s="3"/>
      <c r="Y466" s="3"/>
      <c r="Z466" s="3"/>
    </row>
    <row r="467" spans="1:26" ht="12" customHeight="1" x14ac:dyDescent="0.2">
      <c r="A467" s="3"/>
      <c r="B467" s="3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3"/>
      <c r="V467" s="3"/>
      <c r="W467" s="3"/>
      <c r="X467" s="3"/>
      <c r="Y467" s="3"/>
      <c r="Z467" s="3"/>
    </row>
    <row r="468" spans="1:26" ht="12" customHeight="1" x14ac:dyDescent="0.2">
      <c r="A468" s="3"/>
      <c r="B468" s="3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3"/>
      <c r="V468" s="3"/>
      <c r="W468" s="3"/>
      <c r="X468" s="3"/>
      <c r="Y468" s="3"/>
      <c r="Z468" s="3"/>
    </row>
    <row r="469" spans="1:26" ht="12" customHeight="1" x14ac:dyDescent="0.2">
      <c r="A469" s="3"/>
      <c r="B469" s="3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3"/>
      <c r="V469" s="3"/>
      <c r="W469" s="3"/>
      <c r="X469" s="3"/>
      <c r="Y469" s="3"/>
      <c r="Z469" s="3"/>
    </row>
    <row r="470" spans="1:26" ht="12" customHeight="1" x14ac:dyDescent="0.2">
      <c r="A470" s="3"/>
      <c r="B470" s="3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3"/>
      <c r="V470" s="3"/>
      <c r="W470" s="3"/>
      <c r="X470" s="3"/>
      <c r="Y470" s="3"/>
      <c r="Z470" s="3"/>
    </row>
    <row r="471" spans="1:26" ht="12" customHeight="1" x14ac:dyDescent="0.2">
      <c r="A471" s="3"/>
      <c r="B471" s="3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3"/>
      <c r="V471" s="3"/>
      <c r="W471" s="3"/>
      <c r="X471" s="3"/>
      <c r="Y471" s="3"/>
      <c r="Z471" s="3"/>
    </row>
    <row r="472" spans="1:26" ht="12" customHeight="1" x14ac:dyDescent="0.2">
      <c r="A472" s="3"/>
      <c r="B472" s="3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3"/>
      <c r="V472" s="3"/>
      <c r="W472" s="3"/>
      <c r="X472" s="3"/>
      <c r="Y472" s="3"/>
      <c r="Z472" s="3"/>
    </row>
    <row r="473" spans="1:26" ht="12" customHeight="1" x14ac:dyDescent="0.2">
      <c r="A473" s="3"/>
      <c r="B473" s="3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3"/>
      <c r="V473" s="3"/>
      <c r="W473" s="3"/>
      <c r="X473" s="3"/>
      <c r="Y473" s="3"/>
      <c r="Z473" s="3"/>
    </row>
    <row r="474" spans="1:26" ht="12" customHeight="1" x14ac:dyDescent="0.2">
      <c r="A474" s="3"/>
      <c r="B474" s="3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3"/>
      <c r="V474" s="3"/>
      <c r="W474" s="3"/>
      <c r="X474" s="3"/>
      <c r="Y474" s="3"/>
      <c r="Z474" s="3"/>
    </row>
    <row r="475" spans="1:26" ht="12" customHeight="1" x14ac:dyDescent="0.2">
      <c r="A475" s="3"/>
      <c r="B475" s="3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3"/>
      <c r="V475" s="3"/>
      <c r="W475" s="3"/>
      <c r="X475" s="3"/>
      <c r="Y475" s="3"/>
      <c r="Z475" s="3"/>
    </row>
    <row r="476" spans="1:26" ht="12" customHeight="1" x14ac:dyDescent="0.2">
      <c r="A476" s="3"/>
      <c r="B476" s="3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3"/>
      <c r="V476" s="3"/>
      <c r="W476" s="3"/>
      <c r="X476" s="3"/>
      <c r="Y476" s="3"/>
      <c r="Z476" s="3"/>
    </row>
    <row r="477" spans="1:26" ht="12" customHeight="1" x14ac:dyDescent="0.2">
      <c r="A477" s="3"/>
      <c r="B477" s="3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3"/>
      <c r="V477" s="3"/>
      <c r="W477" s="3"/>
      <c r="X477" s="3"/>
      <c r="Y477" s="3"/>
      <c r="Z477" s="3"/>
    </row>
    <row r="478" spans="1:26" ht="12" customHeight="1" x14ac:dyDescent="0.2">
      <c r="A478" s="3"/>
      <c r="B478" s="3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3"/>
      <c r="V478" s="3"/>
      <c r="W478" s="3"/>
      <c r="X478" s="3"/>
      <c r="Y478" s="3"/>
      <c r="Z478" s="3"/>
    </row>
    <row r="479" spans="1:26" ht="12" customHeight="1" x14ac:dyDescent="0.2">
      <c r="A479" s="3"/>
      <c r="B479" s="3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3"/>
      <c r="V479" s="3"/>
      <c r="W479" s="3"/>
      <c r="X479" s="3"/>
      <c r="Y479" s="3"/>
      <c r="Z479" s="3"/>
    </row>
    <row r="480" spans="1:26" ht="12" customHeight="1" x14ac:dyDescent="0.2">
      <c r="A480" s="3"/>
      <c r="B480" s="3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3"/>
      <c r="V480" s="3"/>
      <c r="W480" s="3"/>
      <c r="X480" s="3"/>
      <c r="Y480" s="3"/>
      <c r="Z480" s="3"/>
    </row>
    <row r="481" spans="1:26" ht="12" customHeight="1" x14ac:dyDescent="0.2">
      <c r="A481" s="3"/>
      <c r="B481" s="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3"/>
      <c r="V481" s="3"/>
      <c r="W481" s="3"/>
      <c r="X481" s="3"/>
      <c r="Y481" s="3"/>
      <c r="Z481" s="3"/>
    </row>
    <row r="482" spans="1:26" ht="12" customHeight="1" x14ac:dyDescent="0.2">
      <c r="A482" s="3"/>
      <c r="B482" s="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3"/>
      <c r="V482" s="3"/>
      <c r="W482" s="3"/>
      <c r="X482" s="3"/>
      <c r="Y482" s="3"/>
      <c r="Z482" s="3"/>
    </row>
    <row r="483" spans="1:26" ht="12" customHeight="1" x14ac:dyDescent="0.2">
      <c r="A483" s="3"/>
      <c r="B483" s="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3"/>
      <c r="V483" s="3"/>
      <c r="W483" s="3"/>
      <c r="X483" s="3"/>
      <c r="Y483" s="3"/>
      <c r="Z483" s="3"/>
    </row>
    <row r="484" spans="1:26" ht="12" customHeight="1" x14ac:dyDescent="0.2">
      <c r="A484" s="3"/>
      <c r="B484" s="3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3"/>
      <c r="V484" s="3"/>
      <c r="W484" s="3"/>
      <c r="X484" s="3"/>
      <c r="Y484" s="3"/>
      <c r="Z484" s="3"/>
    </row>
    <row r="485" spans="1:26" ht="12" customHeight="1" x14ac:dyDescent="0.2">
      <c r="A485" s="3"/>
      <c r="B485" s="3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3"/>
      <c r="V485" s="3"/>
      <c r="W485" s="3"/>
      <c r="X485" s="3"/>
      <c r="Y485" s="3"/>
      <c r="Z485" s="3"/>
    </row>
    <row r="486" spans="1:26" ht="12" customHeight="1" x14ac:dyDescent="0.2">
      <c r="A486" s="3"/>
      <c r="B486" s="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3"/>
      <c r="V486" s="3"/>
      <c r="W486" s="3"/>
      <c r="X486" s="3"/>
      <c r="Y486" s="3"/>
      <c r="Z486" s="3"/>
    </row>
    <row r="487" spans="1:26" ht="12" customHeight="1" x14ac:dyDescent="0.2">
      <c r="A487" s="3"/>
      <c r="B487" s="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3"/>
      <c r="V487" s="3"/>
      <c r="W487" s="3"/>
      <c r="X487" s="3"/>
      <c r="Y487" s="3"/>
      <c r="Z487" s="3"/>
    </row>
    <row r="488" spans="1:26" ht="12" customHeight="1" x14ac:dyDescent="0.2">
      <c r="A488" s="3"/>
      <c r="B488" s="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3"/>
      <c r="V488" s="3"/>
      <c r="W488" s="3"/>
      <c r="X488" s="3"/>
      <c r="Y488" s="3"/>
      <c r="Z488" s="3"/>
    </row>
    <row r="489" spans="1:26" ht="12" customHeight="1" x14ac:dyDescent="0.2">
      <c r="A489" s="3"/>
      <c r="B489" s="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3"/>
      <c r="V489" s="3"/>
      <c r="W489" s="3"/>
      <c r="X489" s="3"/>
      <c r="Y489" s="3"/>
      <c r="Z489" s="3"/>
    </row>
    <row r="490" spans="1:26" ht="12" customHeight="1" x14ac:dyDescent="0.2">
      <c r="A490" s="3"/>
      <c r="B490" s="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3"/>
      <c r="V490" s="3"/>
      <c r="W490" s="3"/>
      <c r="X490" s="3"/>
      <c r="Y490" s="3"/>
      <c r="Z490" s="3"/>
    </row>
    <row r="491" spans="1:26" ht="12" customHeight="1" x14ac:dyDescent="0.2">
      <c r="A491" s="3"/>
      <c r="B491" s="3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3"/>
      <c r="V491" s="3"/>
      <c r="W491" s="3"/>
      <c r="X491" s="3"/>
      <c r="Y491" s="3"/>
      <c r="Z491" s="3"/>
    </row>
    <row r="492" spans="1:26" ht="12" customHeight="1" x14ac:dyDescent="0.2">
      <c r="A492" s="3"/>
      <c r="B492" s="3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3"/>
      <c r="V492" s="3"/>
      <c r="W492" s="3"/>
      <c r="X492" s="3"/>
      <c r="Y492" s="3"/>
      <c r="Z492" s="3"/>
    </row>
    <row r="493" spans="1:26" ht="12" customHeight="1" x14ac:dyDescent="0.2">
      <c r="A493" s="3"/>
      <c r="B493" s="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3"/>
      <c r="V493" s="3"/>
      <c r="W493" s="3"/>
      <c r="X493" s="3"/>
      <c r="Y493" s="3"/>
      <c r="Z493" s="3"/>
    </row>
    <row r="494" spans="1:26" ht="12" customHeight="1" x14ac:dyDescent="0.2">
      <c r="A494" s="3"/>
      <c r="B494" s="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3"/>
      <c r="V494" s="3"/>
      <c r="W494" s="3"/>
      <c r="X494" s="3"/>
      <c r="Y494" s="3"/>
      <c r="Z494" s="3"/>
    </row>
    <row r="495" spans="1:26" ht="12" customHeight="1" x14ac:dyDescent="0.2">
      <c r="A495" s="3"/>
      <c r="B495" s="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3"/>
      <c r="V495" s="3"/>
      <c r="W495" s="3"/>
      <c r="X495" s="3"/>
      <c r="Y495" s="3"/>
      <c r="Z495" s="3"/>
    </row>
    <row r="496" spans="1:26" ht="12" customHeight="1" x14ac:dyDescent="0.2">
      <c r="A496" s="3"/>
      <c r="B496" s="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3"/>
      <c r="V496" s="3"/>
      <c r="W496" s="3"/>
      <c r="X496" s="3"/>
      <c r="Y496" s="3"/>
      <c r="Z496" s="3"/>
    </row>
    <row r="497" spans="1:26" ht="12" customHeight="1" x14ac:dyDescent="0.2">
      <c r="A497" s="3"/>
      <c r="B497" s="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3"/>
      <c r="V497" s="3"/>
      <c r="W497" s="3"/>
      <c r="X497" s="3"/>
      <c r="Y497" s="3"/>
      <c r="Z497" s="3"/>
    </row>
    <row r="498" spans="1:26" ht="12" customHeight="1" x14ac:dyDescent="0.2">
      <c r="A498" s="3"/>
      <c r="B498" s="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3"/>
      <c r="V498" s="3"/>
      <c r="W498" s="3"/>
      <c r="X498" s="3"/>
      <c r="Y498" s="3"/>
      <c r="Z498" s="3"/>
    </row>
    <row r="499" spans="1:26" ht="12" customHeight="1" x14ac:dyDescent="0.2">
      <c r="A499" s="3"/>
      <c r="B499" s="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3"/>
      <c r="V499" s="3"/>
      <c r="W499" s="3"/>
      <c r="X499" s="3"/>
      <c r="Y499" s="3"/>
      <c r="Z499" s="3"/>
    </row>
    <row r="500" spans="1:26" ht="12" customHeight="1" x14ac:dyDescent="0.2">
      <c r="A500" s="3"/>
      <c r="B500" s="3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3"/>
      <c r="V500" s="3"/>
      <c r="W500" s="3"/>
      <c r="X500" s="3"/>
      <c r="Y500" s="3"/>
      <c r="Z500" s="3"/>
    </row>
    <row r="501" spans="1:26" ht="12" customHeight="1" x14ac:dyDescent="0.2">
      <c r="A501" s="3"/>
      <c r="B501" s="3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3"/>
      <c r="V501" s="3"/>
      <c r="W501" s="3"/>
      <c r="X501" s="3"/>
      <c r="Y501" s="3"/>
      <c r="Z501" s="3"/>
    </row>
    <row r="502" spans="1:26" ht="12" customHeight="1" x14ac:dyDescent="0.2">
      <c r="A502" s="3"/>
      <c r="B502" s="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3"/>
      <c r="V502" s="3"/>
      <c r="W502" s="3"/>
      <c r="X502" s="3"/>
      <c r="Y502" s="3"/>
      <c r="Z502" s="3"/>
    </row>
    <row r="503" spans="1:26" ht="12" customHeight="1" x14ac:dyDescent="0.2">
      <c r="A503" s="3"/>
      <c r="B503" s="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3"/>
      <c r="V503" s="3"/>
      <c r="W503" s="3"/>
      <c r="X503" s="3"/>
      <c r="Y503" s="3"/>
      <c r="Z503" s="3"/>
    </row>
    <row r="504" spans="1:26" ht="12" customHeight="1" x14ac:dyDescent="0.2">
      <c r="A504" s="3"/>
      <c r="B504" s="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3"/>
      <c r="V504" s="3"/>
      <c r="W504" s="3"/>
      <c r="X504" s="3"/>
      <c r="Y504" s="3"/>
      <c r="Z504" s="3"/>
    </row>
    <row r="505" spans="1:26" ht="12" customHeight="1" x14ac:dyDescent="0.2">
      <c r="A505" s="3"/>
      <c r="B505" s="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3"/>
      <c r="V505" s="3"/>
      <c r="W505" s="3"/>
      <c r="X505" s="3"/>
      <c r="Y505" s="3"/>
      <c r="Z505" s="3"/>
    </row>
    <row r="506" spans="1:26" ht="12" customHeight="1" x14ac:dyDescent="0.2">
      <c r="A506" s="3"/>
      <c r="B506" s="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3"/>
      <c r="V506" s="3"/>
      <c r="W506" s="3"/>
      <c r="X506" s="3"/>
      <c r="Y506" s="3"/>
      <c r="Z506" s="3"/>
    </row>
    <row r="507" spans="1:26" ht="12" customHeight="1" x14ac:dyDescent="0.2">
      <c r="A507" s="3"/>
      <c r="B507" s="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3"/>
      <c r="V507" s="3"/>
      <c r="W507" s="3"/>
      <c r="X507" s="3"/>
      <c r="Y507" s="3"/>
      <c r="Z507" s="3"/>
    </row>
    <row r="508" spans="1:26" ht="12" customHeight="1" x14ac:dyDescent="0.2">
      <c r="A508" s="3"/>
      <c r="B508" s="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3"/>
      <c r="V508" s="3"/>
      <c r="W508" s="3"/>
      <c r="X508" s="3"/>
      <c r="Y508" s="3"/>
      <c r="Z508" s="3"/>
    </row>
    <row r="509" spans="1:26" ht="12" customHeight="1" x14ac:dyDescent="0.2">
      <c r="A509" s="3"/>
      <c r="B509" s="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3"/>
      <c r="V509" s="3"/>
      <c r="W509" s="3"/>
      <c r="X509" s="3"/>
      <c r="Y509" s="3"/>
      <c r="Z509" s="3"/>
    </row>
    <row r="510" spans="1:26" ht="12" customHeight="1" x14ac:dyDescent="0.2">
      <c r="A510" s="3"/>
      <c r="B510" s="3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3"/>
      <c r="V510" s="3"/>
      <c r="W510" s="3"/>
      <c r="X510" s="3"/>
      <c r="Y510" s="3"/>
      <c r="Z510" s="3"/>
    </row>
    <row r="511" spans="1:26" ht="12" customHeight="1" x14ac:dyDescent="0.2">
      <c r="A511" s="3"/>
      <c r="B511" s="3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3"/>
      <c r="V511" s="3"/>
      <c r="W511" s="3"/>
      <c r="X511" s="3"/>
      <c r="Y511" s="3"/>
      <c r="Z511" s="3"/>
    </row>
    <row r="512" spans="1:26" ht="12" customHeight="1" x14ac:dyDescent="0.2">
      <c r="A512" s="3"/>
      <c r="B512" s="3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3"/>
      <c r="V512" s="3"/>
      <c r="W512" s="3"/>
      <c r="X512" s="3"/>
      <c r="Y512" s="3"/>
      <c r="Z512" s="3"/>
    </row>
    <row r="513" spans="1:26" ht="12" customHeight="1" x14ac:dyDescent="0.2">
      <c r="A513" s="3"/>
      <c r="B513" s="3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3"/>
      <c r="V513" s="3"/>
      <c r="W513" s="3"/>
      <c r="X513" s="3"/>
      <c r="Y513" s="3"/>
      <c r="Z513" s="3"/>
    </row>
    <row r="514" spans="1:26" ht="12" customHeight="1" x14ac:dyDescent="0.2">
      <c r="A514" s="3"/>
      <c r="B514" s="3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3"/>
      <c r="V514" s="3"/>
      <c r="W514" s="3"/>
      <c r="X514" s="3"/>
      <c r="Y514" s="3"/>
      <c r="Z514" s="3"/>
    </row>
    <row r="515" spans="1:26" ht="12" customHeight="1" x14ac:dyDescent="0.2">
      <c r="A515" s="3"/>
      <c r="B515" s="3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3"/>
      <c r="V515" s="3"/>
      <c r="W515" s="3"/>
      <c r="X515" s="3"/>
      <c r="Y515" s="3"/>
      <c r="Z515" s="3"/>
    </row>
    <row r="516" spans="1:26" ht="12" customHeight="1" x14ac:dyDescent="0.2">
      <c r="A516" s="3"/>
      <c r="B516" s="3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3"/>
      <c r="V516" s="3"/>
      <c r="W516" s="3"/>
      <c r="X516" s="3"/>
      <c r="Y516" s="3"/>
      <c r="Z516" s="3"/>
    </row>
    <row r="517" spans="1:26" ht="12" customHeight="1" x14ac:dyDescent="0.2">
      <c r="A517" s="3"/>
      <c r="B517" s="3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3"/>
      <c r="V517" s="3"/>
      <c r="W517" s="3"/>
      <c r="X517" s="3"/>
      <c r="Y517" s="3"/>
      <c r="Z517" s="3"/>
    </row>
    <row r="518" spans="1:26" ht="12" customHeight="1" x14ac:dyDescent="0.2">
      <c r="A518" s="3"/>
      <c r="B518" s="3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3"/>
      <c r="V518" s="3"/>
      <c r="W518" s="3"/>
      <c r="X518" s="3"/>
      <c r="Y518" s="3"/>
      <c r="Z518" s="3"/>
    </row>
    <row r="519" spans="1:26" ht="12" customHeight="1" x14ac:dyDescent="0.2">
      <c r="A519" s="3"/>
      <c r="B519" s="3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3"/>
      <c r="V519" s="3"/>
      <c r="W519" s="3"/>
      <c r="X519" s="3"/>
      <c r="Y519" s="3"/>
      <c r="Z519" s="3"/>
    </row>
    <row r="520" spans="1:26" ht="12" customHeight="1" x14ac:dyDescent="0.2">
      <c r="A520" s="3"/>
      <c r="B520" s="3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3"/>
      <c r="V520" s="3"/>
      <c r="W520" s="3"/>
      <c r="X520" s="3"/>
      <c r="Y520" s="3"/>
      <c r="Z520" s="3"/>
    </row>
    <row r="521" spans="1:26" ht="12" customHeight="1" x14ac:dyDescent="0.2">
      <c r="A521" s="3"/>
      <c r="B521" s="3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3"/>
      <c r="V521" s="3"/>
      <c r="W521" s="3"/>
      <c r="X521" s="3"/>
      <c r="Y521" s="3"/>
      <c r="Z521" s="3"/>
    </row>
    <row r="522" spans="1:26" ht="12" customHeight="1" x14ac:dyDescent="0.2">
      <c r="A522" s="3"/>
      <c r="B522" s="3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3"/>
      <c r="V522" s="3"/>
      <c r="W522" s="3"/>
      <c r="X522" s="3"/>
      <c r="Y522" s="3"/>
      <c r="Z522" s="3"/>
    </row>
    <row r="523" spans="1:26" ht="12" customHeight="1" x14ac:dyDescent="0.2">
      <c r="A523" s="3"/>
      <c r="B523" s="3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3"/>
      <c r="V523" s="3"/>
      <c r="W523" s="3"/>
      <c r="X523" s="3"/>
      <c r="Y523" s="3"/>
      <c r="Z523" s="3"/>
    </row>
    <row r="524" spans="1:26" ht="12" customHeight="1" x14ac:dyDescent="0.2">
      <c r="A524" s="3"/>
      <c r="B524" s="3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3"/>
      <c r="V524" s="3"/>
      <c r="W524" s="3"/>
      <c r="X524" s="3"/>
      <c r="Y524" s="3"/>
      <c r="Z524" s="3"/>
    </row>
    <row r="525" spans="1:26" ht="12" customHeight="1" x14ac:dyDescent="0.2">
      <c r="A525" s="3"/>
      <c r="B525" s="3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3"/>
      <c r="V525" s="3"/>
      <c r="W525" s="3"/>
      <c r="X525" s="3"/>
      <c r="Y525" s="3"/>
      <c r="Z525" s="3"/>
    </row>
    <row r="526" spans="1:26" ht="12" customHeight="1" x14ac:dyDescent="0.2">
      <c r="A526" s="3"/>
      <c r="B526" s="3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3"/>
      <c r="V526" s="3"/>
      <c r="W526" s="3"/>
      <c r="X526" s="3"/>
      <c r="Y526" s="3"/>
      <c r="Z526" s="3"/>
    </row>
    <row r="527" spans="1:26" ht="12" customHeight="1" x14ac:dyDescent="0.2">
      <c r="A527" s="3"/>
      <c r="B527" s="3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3"/>
      <c r="V527" s="3"/>
      <c r="W527" s="3"/>
      <c r="X527" s="3"/>
      <c r="Y527" s="3"/>
      <c r="Z527" s="3"/>
    </row>
    <row r="528" spans="1:26" ht="12" customHeight="1" x14ac:dyDescent="0.2">
      <c r="A528" s="3"/>
      <c r="B528" s="3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3"/>
      <c r="V528" s="3"/>
      <c r="W528" s="3"/>
      <c r="X528" s="3"/>
      <c r="Y528" s="3"/>
      <c r="Z528" s="3"/>
    </row>
    <row r="529" spans="1:26" ht="12" customHeight="1" x14ac:dyDescent="0.2">
      <c r="A529" s="3"/>
      <c r="B529" s="3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3"/>
      <c r="V529" s="3"/>
      <c r="W529" s="3"/>
      <c r="X529" s="3"/>
      <c r="Y529" s="3"/>
      <c r="Z529" s="3"/>
    </row>
    <row r="530" spans="1:26" ht="12" customHeight="1" x14ac:dyDescent="0.2">
      <c r="A530" s="3"/>
      <c r="B530" s="3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3"/>
      <c r="V530" s="3"/>
      <c r="W530" s="3"/>
      <c r="X530" s="3"/>
      <c r="Y530" s="3"/>
      <c r="Z530" s="3"/>
    </row>
    <row r="531" spans="1:26" ht="12" customHeight="1" x14ac:dyDescent="0.2">
      <c r="A531" s="3"/>
      <c r="B531" s="3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3"/>
      <c r="V531" s="3"/>
      <c r="W531" s="3"/>
      <c r="X531" s="3"/>
      <c r="Y531" s="3"/>
      <c r="Z531" s="3"/>
    </row>
    <row r="532" spans="1:26" ht="12" customHeight="1" x14ac:dyDescent="0.2">
      <c r="A532" s="3"/>
      <c r="B532" s="3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3"/>
      <c r="V532" s="3"/>
      <c r="W532" s="3"/>
      <c r="X532" s="3"/>
      <c r="Y532" s="3"/>
      <c r="Z532" s="3"/>
    </row>
    <row r="533" spans="1:26" ht="12" customHeight="1" x14ac:dyDescent="0.2">
      <c r="A533" s="3"/>
      <c r="B533" s="3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3"/>
      <c r="V533" s="3"/>
      <c r="W533" s="3"/>
      <c r="X533" s="3"/>
      <c r="Y533" s="3"/>
      <c r="Z533" s="3"/>
    </row>
    <row r="534" spans="1:26" ht="12" customHeight="1" x14ac:dyDescent="0.2">
      <c r="A534" s="3"/>
      <c r="B534" s="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3"/>
      <c r="V534" s="3"/>
      <c r="W534" s="3"/>
      <c r="X534" s="3"/>
      <c r="Y534" s="3"/>
      <c r="Z534" s="3"/>
    </row>
    <row r="535" spans="1:26" ht="12" customHeight="1" x14ac:dyDescent="0.2">
      <c r="A535" s="3"/>
      <c r="B535" s="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3"/>
      <c r="V535" s="3"/>
      <c r="W535" s="3"/>
      <c r="X535" s="3"/>
      <c r="Y535" s="3"/>
      <c r="Z535" s="3"/>
    </row>
    <row r="536" spans="1:26" ht="12" customHeight="1" x14ac:dyDescent="0.2">
      <c r="A536" s="3"/>
      <c r="B536" s="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3"/>
      <c r="V536" s="3"/>
      <c r="W536" s="3"/>
      <c r="X536" s="3"/>
      <c r="Y536" s="3"/>
      <c r="Z536" s="3"/>
    </row>
    <row r="537" spans="1:26" ht="12" customHeight="1" x14ac:dyDescent="0.2">
      <c r="A537" s="3"/>
      <c r="B537" s="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3"/>
      <c r="V537" s="3"/>
      <c r="W537" s="3"/>
      <c r="X537" s="3"/>
      <c r="Y537" s="3"/>
      <c r="Z537" s="3"/>
    </row>
    <row r="538" spans="1:26" ht="12" customHeight="1" x14ac:dyDescent="0.2">
      <c r="A538" s="3"/>
      <c r="B538" s="3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3"/>
      <c r="V538" s="3"/>
      <c r="W538" s="3"/>
      <c r="X538" s="3"/>
      <c r="Y538" s="3"/>
      <c r="Z538" s="3"/>
    </row>
    <row r="539" spans="1:26" ht="12" customHeight="1" x14ac:dyDescent="0.2">
      <c r="A539" s="3"/>
      <c r="B539" s="3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3"/>
      <c r="V539" s="3"/>
      <c r="W539" s="3"/>
      <c r="X539" s="3"/>
      <c r="Y539" s="3"/>
      <c r="Z539" s="3"/>
    </row>
    <row r="540" spans="1:26" ht="12" customHeight="1" x14ac:dyDescent="0.2">
      <c r="A540" s="3"/>
      <c r="B540" s="3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3"/>
      <c r="V540" s="3"/>
      <c r="W540" s="3"/>
      <c r="X540" s="3"/>
      <c r="Y540" s="3"/>
      <c r="Z540" s="3"/>
    </row>
    <row r="541" spans="1:26" ht="12" customHeight="1" x14ac:dyDescent="0.2">
      <c r="A541" s="3"/>
      <c r="B541" s="3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3"/>
      <c r="V541" s="3"/>
      <c r="W541" s="3"/>
      <c r="X541" s="3"/>
      <c r="Y541" s="3"/>
      <c r="Z541" s="3"/>
    </row>
    <row r="542" spans="1:26" ht="12" customHeight="1" x14ac:dyDescent="0.2">
      <c r="A542" s="3"/>
      <c r="B542" s="3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3"/>
      <c r="V542" s="3"/>
      <c r="W542" s="3"/>
      <c r="X542" s="3"/>
      <c r="Y542" s="3"/>
      <c r="Z542" s="3"/>
    </row>
    <row r="543" spans="1:26" ht="12" customHeight="1" x14ac:dyDescent="0.2">
      <c r="A543" s="3"/>
      <c r="B543" s="3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3"/>
      <c r="V543" s="3"/>
      <c r="W543" s="3"/>
      <c r="X543" s="3"/>
      <c r="Y543" s="3"/>
      <c r="Z543" s="3"/>
    </row>
    <row r="544" spans="1:26" ht="12" customHeight="1" x14ac:dyDescent="0.2">
      <c r="A544" s="3"/>
      <c r="B544" s="3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3"/>
      <c r="V544" s="3"/>
      <c r="W544" s="3"/>
      <c r="X544" s="3"/>
      <c r="Y544" s="3"/>
      <c r="Z544" s="3"/>
    </row>
    <row r="545" spans="1:26" ht="12" customHeight="1" x14ac:dyDescent="0.2">
      <c r="A545" s="3"/>
      <c r="B545" s="3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3"/>
      <c r="V545" s="3"/>
      <c r="W545" s="3"/>
      <c r="X545" s="3"/>
      <c r="Y545" s="3"/>
      <c r="Z545" s="3"/>
    </row>
    <row r="546" spans="1:26" ht="12" customHeight="1" x14ac:dyDescent="0.2">
      <c r="A546" s="3"/>
      <c r="B546" s="3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3"/>
      <c r="V546" s="3"/>
      <c r="W546" s="3"/>
      <c r="X546" s="3"/>
      <c r="Y546" s="3"/>
      <c r="Z546" s="3"/>
    </row>
    <row r="547" spans="1:26" ht="12" customHeight="1" x14ac:dyDescent="0.2">
      <c r="A547" s="3"/>
      <c r="B547" s="3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3"/>
      <c r="V547" s="3"/>
      <c r="W547" s="3"/>
      <c r="X547" s="3"/>
      <c r="Y547" s="3"/>
      <c r="Z547" s="3"/>
    </row>
    <row r="548" spans="1:26" ht="12" customHeight="1" x14ac:dyDescent="0.2">
      <c r="A548" s="3"/>
      <c r="B548" s="3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3"/>
      <c r="V548" s="3"/>
      <c r="W548" s="3"/>
      <c r="X548" s="3"/>
      <c r="Y548" s="3"/>
      <c r="Z548" s="3"/>
    </row>
    <row r="549" spans="1:26" ht="12" customHeight="1" x14ac:dyDescent="0.2">
      <c r="A549" s="3"/>
      <c r="B549" s="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3"/>
      <c r="V549" s="3"/>
      <c r="W549" s="3"/>
      <c r="X549" s="3"/>
      <c r="Y549" s="3"/>
      <c r="Z549" s="3"/>
    </row>
    <row r="550" spans="1:26" ht="12" customHeight="1" x14ac:dyDescent="0.2">
      <c r="A550" s="3"/>
      <c r="B550" s="3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3"/>
      <c r="V550" s="3"/>
      <c r="W550" s="3"/>
      <c r="X550" s="3"/>
      <c r="Y550" s="3"/>
      <c r="Z550" s="3"/>
    </row>
    <row r="551" spans="1:26" ht="12" customHeight="1" x14ac:dyDescent="0.2">
      <c r="A551" s="3"/>
      <c r="B551" s="3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3"/>
      <c r="V551" s="3"/>
      <c r="W551" s="3"/>
      <c r="X551" s="3"/>
      <c r="Y551" s="3"/>
      <c r="Z551" s="3"/>
    </row>
    <row r="552" spans="1:26" ht="12" customHeight="1" x14ac:dyDescent="0.2">
      <c r="A552" s="3"/>
      <c r="B552" s="3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3"/>
      <c r="V552" s="3"/>
      <c r="W552" s="3"/>
      <c r="X552" s="3"/>
      <c r="Y552" s="3"/>
      <c r="Z552" s="3"/>
    </row>
    <row r="553" spans="1:26" ht="12" customHeight="1" x14ac:dyDescent="0.2">
      <c r="A553" s="3"/>
      <c r="B553" s="3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3"/>
      <c r="V553" s="3"/>
      <c r="W553" s="3"/>
      <c r="X553" s="3"/>
      <c r="Y553" s="3"/>
      <c r="Z553" s="3"/>
    </row>
    <row r="554" spans="1:26" ht="12" customHeight="1" x14ac:dyDescent="0.2">
      <c r="A554" s="3"/>
      <c r="B554" s="3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3"/>
      <c r="V554" s="3"/>
      <c r="W554" s="3"/>
      <c r="X554" s="3"/>
      <c r="Y554" s="3"/>
      <c r="Z554" s="3"/>
    </row>
    <row r="555" spans="1:26" ht="12" customHeight="1" x14ac:dyDescent="0.2">
      <c r="A555" s="3"/>
      <c r="B555" s="3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3"/>
      <c r="V555" s="3"/>
      <c r="W555" s="3"/>
      <c r="X555" s="3"/>
      <c r="Y555" s="3"/>
      <c r="Z555" s="3"/>
    </row>
    <row r="556" spans="1:26" ht="12" customHeight="1" x14ac:dyDescent="0.2">
      <c r="A556" s="3"/>
      <c r="B556" s="3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3"/>
      <c r="V556" s="3"/>
      <c r="W556" s="3"/>
      <c r="X556" s="3"/>
      <c r="Y556" s="3"/>
      <c r="Z556" s="3"/>
    </row>
    <row r="557" spans="1:26" ht="12" customHeight="1" x14ac:dyDescent="0.2">
      <c r="A557" s="3"/>
      <c r="B557" s="3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3"/>
      <c r="V557" s="3"/>
      <c r="W557" s="3"/>
      <c r="X557" s="3"/>
      <c r="Y557" s="3"/>
      <c r="Z557" s="3"/>
    </row>
    <row r="558" spans="1:26" ht="12" customHeight="1" x14ac:dyDescent="0.2">
      <c r="A558" s="3"/>
      <c r="B558" s="3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3"/>
      <c r="V558" s="3"/>
      <c r="W558" s="3"/>
      <c r="X558" s="3"/>
      <c r="Y558" s="3"/>
      <c r="Z558" s="3"/>
    </row>
    <row r="559" spans="1:26" ht="12" customHeight="1" x14ac:dyDescent="0.2">
      <c r="A559" s="3"/>
      <c r="B559" s="3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3"/>
      <c r="V559" s="3"/>
      <c r="W559" s="3"/>
      <c r="X559" s="3"/>
      <c r="Y559" s="3"/>
      <c r="Z559" s="3"/>
    </row>
    <row r="560" spans="1:26" ht="12" customHeight="1" x14ac:dyDescent="0.2">
      <c r="A560" s="3"/>
      <c r="B560" s="3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3"/>
      <c r="V560" s="3"/>
      <c r="W560" s="3"/>
      <c r="X560" s="3"/>
      <c r="Y560" s="3"/>
      <c r="Z560" s="3"/>
    </row>
    <row r="561" spans="1:26" ht="12" customHeight="1" x14ac:dyDescent="0.2">
      <c r="A561" s="3"/>
      <c r="B561" s="3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3"/>
      <c r="V561" s="3"/>
      <c r="W561" s="3"/>
      <c r="X561" s="3"/>
      <c r="Y561" s="3"/>
      <c r="Z561" s="3"/>
    </row>
    <row r="562" spans="1:26" ht="12" customHeight="1" x14ac:dyDescent="0.2">
      <c r="A562" s="3"/>
      <c r="B562" s="3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3"/>
      <c r="V562" s="3"/>
      <c r="W562" s="3"/>
      <c r="X562" s="3"/>
      <c r="Y562" s="3"/>
      <c r="Z562" s="3"/>
    </row>
    <row r="563" spans="1:26" ht="12" customHeight="1" x14ac:dyDescent="0.2">
      <c r="A563" s="3"/>
      <c r="B563" s="3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3"/>
      <c r="V563" s="3"/>
      <c r="W563" s="3"/>
      <c r="X563" s="3"/>
      <c r="Y563" s="3"/>
      <c r="Z563" s="3"/>
    </row>
    <row r="564" spans="1:26" ht="12" customHeight="1" x14ac:dyDescent="0.2">
      <c r="A564" s="3"/>
      <c r="B564" s="3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3"/>
      <c r="V564" s="3"/>
      <c r="W564" s="3"/>
      <c r="X564" s="3"/>
      <c r="Y564" s="3"/>
      <c r="Z564" s="3"/>
    </row>
    <row r="565" spans="1:26" ht="12" customHeight="1" x14ac:dyDescent="0.2">
      <c r="A565" s="3"/>
      <c r="B565" s="3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3"/>
      <c r="V565" s="3"/>
      <c r="W565" s="3"/>
      <c r="X565" s="3"/>
      <c r="Y565" s="3"/>
      <c r="Z565" s="3"/>
    </row>
    <row r="566" spans="1:26" ht="12" customHeight="1" x14ac:dyDescent="0.2">
      <c r="A566" s="3"/>
      <c r="B566" s="3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3"/>
      <c r="V566" s="3"/>
      <c r="W566" s="3"/>
      <c r="X566" s="3"/>
      <c r="Y566" s="3"/>
      <c r="Z566" s="3"/>
    </row>
    <row r="567" spans="1:26" ht="12" customHeight="1" x14ac:dyDescent="0.2">
      <c r="A567" s="3"/>
      <c r="B567" s="3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3"/>
      <c r="V567" s="3"/>
      <c r="W567" s="3"/>
      <c r="X567" s="3"/>
      <c r="Y567" s="3"/>
      <c r="Z567" s="3"/>
    </row>
    <row r="568" spans="1:26" ht="12" customHeight="1" x14ac:dyDescent="0.2">
      <c r="A568" s="3"/>
      <c r="B568" s="3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3"/>
      <c r="V568" s="3"/>
      <c r="W568" s="3"/>
      <c r="X568" s="3"/>
      <c r="Y568" s="3"/>
      <c r="Z568" s="3"/>
    </row>
    <row r="569" spans="1:26" ht="12" customHeight="1" x14ac:dyDescent="0.2">
      <c r="A569" s="3"/>
      <c r="B569" s="3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3"/>
      <c r="V569" s="3"/>
      <c r="W569" s="3"/>
      <c r="X569" s="3"/>
      <c r="Y569" s="3"/>
      <c r="Z569" s="3"/>
    </row>
    <row r="570" spans="1:26" ht="12" customHeight="1" x14ac:dyDescent="0.2">
      <c r="A570" s="3"/>
      <c r="B570" s="3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3"/>
      <c r="V570" s="3"/>
      <c r="W570" s="3"/>
      <c r="X570" s="3"/>
      <c r="Y570" s="3"/>
      <c r="Z570" s="3"/>
    </row>
    <row r="571" spans="1:26" ht="12" customHeight="1" x14ac:dyDescent="0.2">
      <c r="A571" s="3"/>
      <c r="B571" s="3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3"/>
      <c r="V571" s="3"/>
      <c r="W571" s="3"/>
      <c r="X571" s="3"/>
      <c r="Y571" s="3"/>
      <c r="Z571" s="3"/>
    </row>
    <row r="572" spans="1:26" ht="12" customHeight="1" x14ac:dyDescent="0.2">
      <c r="A572" s="3"/>
      <c r="B572" s="3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3"/>
      <c r="V572" s="3"/>
      <c r="W572" s="3"/>
      <c r="X572" s="3"/>
      <c r="Y572" s="3"/>
      <c r="Z572" s="3"/>
    </row>
    <row r="573" spans="1:26" ht="12" customHeight="1" x14ac:dyDescent="0.2">
      <c r="A573" s="3"/>
      <c r="B573" s="3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3"/>
      <c r="V573" s="3"/>
      <c r="W573" s="3"/>
      <c r="X573" s="3"/>
      <c r="Y573" s="3"/>
      <c r="Z573" s="3"/>
    </row>
    <row r="574" spans="1:26" ht="12" customHeight="1" x14ac:dyDescent="0.2">
      <c r="A574" s="3"/>
      <c r="B574" s="3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3"/>
      <c r="V574" s="3"/>
      <c r="W574" s="3"/>
      <c r="X574" s="3"/>
      <c r="Y574" s="3"/>
      <c r="Z574" s="3"/>
    </row>
    <row r="575" spans="1:26" ht="12" customHeight="1" x14ac:dyDescent="0.2">
      <c r="A575" s="3"/>
      <c r="B575" s="3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3"/>
      <c r="V575" s="3"/>
      <c r="W575" s="3"/>
      <c r="X575" s="3"/>
      <c r="Y575" s="3"/>
      <c r="Z575" s="3"/>
    </row>
    <row r="576" spans="1:26" ht="12" customHeight="1" x14ac:dyDescent="0.2">
      <c r="A576" s="3"/>
      <c r="B576" s="3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3"/>
      <c r="V576" s="3"/>
      <c r="W576" s="3"/>
      <c r="X576" s="3"/>
      <c r="Y576" s="3"/>
      <c r="Z576" s="3"/>
    </row>
    <row r="577" spans="1:26" ht="12" customHeight="1" x14ac:dyDescent="0.2">
      <c r="A577" s="3"/>
      <c r="B577" s="3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3"/>
      <c r="V577" s="3"/>
      <c r="W577" s="3"/>
      <c r="X577" s="3"/>
      <c r="Y577" s="3"/>
      <c r="Z577" s="3"/>
    </row>
    <row r="578" spans="1:26" ht="12" customHeight="1" x14ac:dyDescent="0.2">
      <c r="A578" s="3"/>
      <c r="B578" s="3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3"/>
      <c r="V578" s="3"/>
      <c r="W578" s="3"/>
      <c r="X578" s="3"/>
      <c r="Y578" s="3"/>
      <c r="Z578" s="3"/>
    </row>
    <row r="579" spans="1:26" ht="12" customHeight="1" x14ac:dyDescent="0.2">
      <c r="A579" s="3"/>
      <c r="B579" s="3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3"/>
      <c r="V579" s="3"/>
      <c r="W579" s="3"/>
      <c r="X579" s="3"/>
      <c r="Y579" s="3"/>
      <c r="Z579" s="3"/>
    </row>
    <row r="580" spans="1:26" ht="12" customHeight="1" x14ac:dyDescent="0.2">
      <c r="A580" s="3"/>
      <c r="B580" s="3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3"/>
      <c r="V580" s="3"/>
      <c r="W580" s="3"/>
      <c r="X580" s="3"/>
      <c r="Y580" s="3"/>
      <c r="Z580" s="3"/>
    </row>
    <row r="581" spans="1:26" ht="12" customHeight="1" x14ac:dyDescent="0.2">
      <c r="A581" s="3"/>
      <c r="B581" s="3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3"/>
      <c r="V581" s="3"/>
      <c r="W581" s="3"/>
      <c r="X581" s="3"/>
      <c r="Y581" s="3"/>
      <c r="Z581" s="3"/>
    </row>
    <row r="582" spans="1:26" ht="12" customHeight="1" x14ac:dyDescent="0.2">
      <c r="A582" s="3"/>
      <c r="B582" s="3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3"/>
      <c r="V582" s="3"/>
      <c r="W582" s="3"/>
      <c r="X582" s="3"/>
      <c r="Y582" s="3"/>
      <c r="Z582" s="3"/>
    </row>
    <row r="583" spans="1:26" ht="12" customHeight="1" x14ac:dyDescent="0.2">
      <c r="A583" s="3"/>
      <c r="B583" s="3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3"/>
      <c r="V583" s="3"/>
      <c r="W583" s="3"/>
      <c r="X583" s="3"/>
      <c r="Y583" s="3"/>
      <c r="Z583" s="3"/>
    </row>
    <row r="584" spans="1:26" ht="12" customHeight="1" x14ac:dyDescent="0.2">
      <c r="A584" s="3"/>
      <c r="B584" s="3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3"/>
      <c r="V584" s="3"/>
      <c r="W584" s="3"/>
      <c r="X584" s="3"/>
      <c r="Y584" s="3"/>
      <c r="Z584" s="3"/>
    </row>
    <row r="585" spans="1:26" ht="12" customHeight="1" x14ac:dyDescent="0.2">
      <c r="A585" s="3"/>
      <c r="B585" s="3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3"/>
      <c r="V585" s="3"/>
      <c r="W585" s="3"/>
      <c r="X585" s="3"/>
      <c r="Y585" s="3"/>
      <c r="Z585" s="3"/>
    </row>
    <row r="586" spans="1:26" ht="12" customHeight="1" x14ac:dyDescent="0.2">
      <c r="A586" s="3"/>
      <c r="B586" s="3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3"/>
      <c r="V586" s="3"/>
      <c r="W586" s="3"/>
      <c r="X586" s="3"/>
      <c r="Y586" s="3"/>
      <c r="Z586" s="3"/>
    </row>
    <row r="587" spans="1:26" ht="12" customHeight="1" x14ac:dyDescent="0.2">
      <c r="A587" s="3"/>
      <c r="B587" s="3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3"/>
      <c r="V587" s="3"/>
      <c r="W587" s="3"/>
      <c r="X587" s="3"/>
      <c r="Y587" s="3"/>
      <c r="Z587" s="3"/>
    </row>
    <row r="588" spans="1:26" ht="12" customHeight="1" x14ac:dyDescent="0.2">
      <c r="A588" s="3"/>
      <c r="B588" s="3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3"/>
      <c r="V588" s="3"/>
      <c r="W588" s="3"/>
      <c r="X588" s="3"/>
      <c r="Y588" s="3"/>
      <c r="Z588" s="3"/>
    </row>
    <row r="589" spans="1:26" ht="12" customHeight="1" x14ac:dyDescent="0.2">
      <c r="A589" s="3"/>
      <c r="B589" s="3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3"/>
      <c r="V589" s="3"/>
      <c r="W589" s="3"/>
      <c r="X589" s="3"/>
      <c r="Y589" s="3"/>
      <c r="Z589" s="3"/>
    </row>
    <row r="590" spans="1:26" ht="12" customHeight="1" x14ac:dyDescent="0.2">
      <c r="A590" s="3"/>
      <c r="B590" s="3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3"/>
      <c r="V590" s="3"/>
      <c r="W590" s="3"/>
      <c r="X590" s="3"/>
      <c r="Y590" s="3"/>
      <c r="Z590" s="3"/>
    </row>
    <row r="591" spans="1:26" ht="12" customHeight="1" x14ac:dyDescent="0.2">
      <c r="A591" s="3"/>
      <c r="B591" s="3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3"/>
      <c r="V591" s="3"/>
      <c r="W591" s="3"/>
      <c r="X591" s="3"/>
      <c r="Y591" s="3"/>
      <c r="Z591" s="3"/>
    </row>
    <row r="592" spans="1:26" ht="12" customHeight="1" x14ac:dyDescent="0.2">
      <c r="A592" s="3"/>
      <c r="B592" s="3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3"/>
      <c r="V592" s="3"/>
      <c r="W592" s="3"/>
      <c r="X592" s="3"/>
      <c r="Y592" s="3"/>
      <c r="Z592" s="3"/>
    </row>
    <row r="593" spans="1:26" ht="12" customHeight="1" x14ac:dyDescent="0.2">
      <c r="A593" s="3"/>
      <c r="B593" s="3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3"/>
      <c r="V593" s="3"/>
      <c r="W593" s="3"/>
      <c r="X593" s="3"/>
      <c r="Y593" s="3"/>
      <c r="Z593" s="3"/>
    </row>
    <row r="594" spans="1:26" ht="12" customHeight="1" x14ac:dyDescent="0.2">
      <c r="A594" s="3"/>
      <c r="B594" s="3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3"/>
      <c r="V594" s="3"/>
      <c r="W594" s="3"/>
      <c r="X594" s="3"/>
      <c r="Y594" s="3"/>
      <c r="Z594" s="3"/>
    </row>
    <row r="595" spans="1:26" ht="12" customHeight="1" x14ac:dyDescent="0.2">
      <c r="A595" s="3"/>
      <c r="B595" s="3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3"/>
      <c r="V595" s="3"/>
      <c r="W595" s="3"/>
      <c r="X595" s="3"/>
      <c r="Y595" s="3"/>
      <c r="Z595" s="3"/>
    </row>
    <row r="596" spans="1:26" ht="12" customHeight="1" x14ac:dyDescent="0.2">
      <c r="A596" s="3"/>
      <c r="B596" s="3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3"/>
      <c r="V596" s="3"/>
      <c r="W596" s="3"/>
      <c r="X596" s="3"/>
      <c r="Y596" s="3"/>
      <c r="Z596" s="3"/>
    </row>
    <row r="597" spans="1:26" ht="12" customHeight="1" x14ac:dyDescent="0.2">
      <c r="A597" s="3"/>
      <c r="B597" s="3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3"/>
      <c r="V597" s="3"/>
      <c r="W597" s="3"/>
      <c r="X597" s="3"/>
      <c r="Y597" s="3"/>
      <c r="Z597" s="3"/>
    </row>
    <row r="598" spans="1:26" ht="12" customHeight="1" x14ac:dyDescent="0.2">
      <c r="A598" s="3"/>
      <c r="B598" s="3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3"/>
      <c r="V598" s="3"/>
      <c r="W598" s="3"/>
      <c r="X598" s="3"/>
      <c r="Y598" s="3"/>
      <c r="Z598" s="3"/>
    </row>
    <row r="599" spans="1:26" ht="12" customHeight="1" x14ac:dyDescent="0.2">
      <c r="A599" s="3"/>
      <c r="B599" s="3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3"/>
      <c r="V599" s="3"/>
      <c r="W599" s="3"/>
      <c r="X599" s="3"/>
      <c r="Y599" s="3"/>
      <c r="Z599" s="3"/>
    </row>
    <row r="600" spans="1:26" ht="12" customHeight="1" x14ac:dyDescent="0.2">
      <c r="A600" s="3"/>
      <c r="B600" s="3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3"/>
      <c r="V600" s="3"/>
      <c r="W600" s="3"/>
      <c r="X600" s="3"/>
      <c r="Y600" s="3"/>
      <c r="Z600" s="3"/>
    </row>
    <row r="601" spans="1:26" ht="12" customHeight="1" x14ac:dyDescent="0.2">
      <c r="A601" s="3"/>
      <c r="B601" s="3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3"/>
      <c r="V601" s="3"/>
      <c r="W601" s="3"/>
      <c r="X601" s="3"/>
      <c r="Y601" s="3"/>
      <c r="Z601" s="3"/>
    </row>
    <row r="602" spans="1:26" ht="12" customHeight="1" x14ac:dyDescent="0.2">
      <c r="A602" s="3"/>
      <c r="B602" s="3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3"/>
      <c r="V602" s="3"/>
      <c r="W602" s="3"/>
      <c r="X602" s="3"/>
      <c r="Y602" s="3"/>
      <c r="Z602" s="3"/>
    </row>
    <row r="603" spans="1:26" ht="12" customHeight="1" x14ac:dyDescent="0.2">
      <c r="A603" s="3"/>
      <c r="B603" s="3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3"/>
      <c r="V603" s="3"/>
      <c r="W603" s="3"/>
      <c r="X603" s="3"/>
      <c r="Y603" s="3"/>
      <c r="Z603" s="3"/>
    </row>
    <row r="604" spans="1:26" ht="12" customHeight="1" x14ac:dyDescent="0.2">
      <c r="A604" s="3"/>
      <c r="B604" s="3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3"/>
      <c r="V604" s="3"/>
      <c r="W604" s="3"/>
      <c r="X604" s="3"/>
      <c r="Y604" s="3"/>
      <c r="Z604" s="3"/>
    </row>
    <row r="605" spans="1:26" ht="12" customHeight="1" x14ac:dyDescent="0.2">
      <c r="A605" s="3"/>
      <c r="B605" s="3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3"/>
      <c r="V605" s="3"/>
      <c r="W605" s="3"/>
      <c r="X605" s="3"/>
      <c r="Y605" s="3"/>
      <c r="Z605" s="3"/>
    </row>
    <row r="606" spans="1:26" ht="12" customHeight="1" x14ac:dyDescent="0.2">
      <c r="A606" s="3"/>
      <c r="B606" s="3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3"/>
      <c r="V606" s="3"/>
      <c r="W606" s="3"/>
      <c r="X606" s="3"/>
      <c r="Y606" s="3"/>
      <c r="Z606" s="3"/>
    </row>
    <row r="607" spans="1:26" ht="12" customHeight="1" x14ac:dyDescent="0.2">
      <c r="A607" s="3"/>
      <c r="B607" s="3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3"/>
      <c r="V607" s="3"/>
      <c r="W607" s="3"/>
      <c r="X607" s="3"/>
      <c r="Y607" s="3"/>
      <c r="Z607" s="3"/>
    </row>
    <row r="608" spans="1:26" ht="12" customHeight="1" x14ac:dyDescent="0.2">
      <c r="A608" s="3"/>
      <c r="B608" s="3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3"/>
      <c r="V608" s="3"/>
      <c r="W608" s="3"/>
      <c r="X608" s="3"/>
      <c r="Y608" s="3"/>
      <c r="Z608" s="3"/>
    </row>
    <row r="609" spans="1:26" ht="12" customHeight="1" x14ac:dyDescent="0.2">
      <c r="A609" s="3"/>
      <c r="B609" s="3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3"/>
      <c r="V609" s="3"/>
      <c r="W609" s="3"/>
      <c r="X609" s="3"/>
      <c r="Y609" s="3"/>
      <c r="Z609" s="3"/>
    </row>
    <row r="610" spans="1:26" ht="12" customHeight="1" x14ac:dyDescent="0.2">
      <c r="A610" s="3"/>
      <c r="B610" s="3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3"/>
      <c r="V610" s="3"/>
      <c r="W610" s="3"/>
      <c r="X610" s="3"/>
      <c r="Y610" s="3"/>
      <c r="Z610" s="3"/>
    </row>
    <row r="611" spans="1:26" ht="12" customHeight="1" x14ac:dyDescent="0.2">
      <c r="A611" s="3"/>
      <c r="B611" s="3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3"/>
      <c r="V611" s="3"/>
      <c r="W611" s="3"/>
      <c r="X611" s="3"/>
      <c r="Y611" s="3"/>
      <c r="Z611" s="3"/>
    </row>
    <row r="612" spans="1:26" ht="12" customHeight="1" x14ac:dyDescent="0.2">
      <c r="A612" s="3"/>
      <c r="B612" s="3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3"/>
      <c r="V612" s="3"/>
      <c r="W612" s="3"/>
      <c r="X612" s="3"/>
      <c r="Y612" s="3"/>
      <c r="Z612" s="3"/>
    </row>
    <row r="613" spans="1:26" ht="12" customHeight="1" x14ac:dyDescent="0.2">
      <c r="A613" s="3"/>
      <c r="B613" s="3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3"/>
      <c r="V613" s="3"/>
      <c r="W613" s="3"/>
      <c r="X613" s="3"/>
      <c r="Y613" s="3"/>
      <c r="Z613" s="3"/>
    </row>
    <row r="614" spans="1:26" ht="12" customHeight="1" x14ac:dyDescent="0.2">
      <c r="A614" s="3"/>
      <c r="B614" s="3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3"/>
      <c r="V614" s="3"/>
      <c r="W614" s="3"/>
      <c r="X614" s="3"/>
      <c r="Y614" s="3"/>
      <c r="Z614" s="3"/>
    </row>
    <row r="615" spans="1:26" ht="12" customHeight="1" x14ac:dyDescent="0.2">
      <c r="A615" s="3"/>
      <c r="B615" s="3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3"/>
      <c r="V615" s="3"/>
      <c r="W615" s="3"/>
      <c r="X615" s="3"/>
      <c r="Y615" s="3"/>
      <c r="Z615" s="3"/>
    </row>
    <row r="616" spans="1:26" ht="12" customHeight="1" x14ac:dyDescent="0.2">
      <c r="A616" s="3"/>
      <c r="B616" s="3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3"/>
      <c r="V616" s="3"/>
      <c r="W616" s="3"/>
      <c r="X616" s="3"/>
      <c r="Y616" s="3"/>
      <c r="Z616" s="3"/>
    </row>
    <row r="617" spans="1:26" ht="12" customHeight="1" x14ac:dyDescent="0.2">
      <c r="A617" s="3"/>
      <c r="B617" s="3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3"/>
      <c r="V617" s="3"/>
      <c r="W617" s="3"/>
      <c r="X617" s="3"/>
      <c r="Y617" s="3"/>
      <c r="Z617" s="3"/>
    </row>
    <row r="618" spans="1:26" ht="12" customHeight="1" x14ac:dyDescent="0.2">
      <c r="A618" s="3"/>
      <c r="B618" s="3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3"/>
      <c r="V618" s="3"/>
      <c r="W618" s="3"/>
      <c r="X618" s="3"/>
      <c r="Y618" s="3"/>
      <c r="Z618" s="3"/>
    </row>
    <row r="619" spans="1:26" ht="12" customHeight="1" x14ac:dyDescent="0.2">
      <c r="A619" s="3"/>
      <c r="B619" s="3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3"/>
      <c r="V619" s="3"/>
      <c r="W619" s="3"/>
      <c r="X619" s="3"/>
      <c r="Y619" s="3"/>
      <c r="Z619" s="3"/>
    </row>
    <row r="620" spans="1:26" ht="12" customHeight="1" x14ac:dyDescent="0.2">
      <c r="A620" s="3"/>
      <c r="B620" s="3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3"/>
      <c r="V620" s="3"/>
      <c r="W620" s="3"/>
      <c r="X620" s="3"/>
      <c r="Y620" s="3"/>
      <c r="Z620" s="3"/>
    </row>
    <row r="621" spans="1:26" ht="12" customHeight="1" x14ac:dyDescent="0.2">
      <c r="A621" s="3"/>
      <c r="B621" s="3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3"/>
      <c r="V621" s="3"/>
      <c r="W621" s="3"/>
      <c r="X621" s="3"/>
      <c r="Y621" s="3"/>
      <c r="Z621" s="3"/>
    </row>
    <row r="622" spans="1:26" ht="12" customHeight="1" x14ac:dyDescent="0.2">
      <c r="A622" s="3"/>
      <c r="B622" s="3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3"/>
      <c r="V622" s="3"/>
      <c r="W622" s="3"/>
      <c r="X622" s="3"/>
      <c r="Y622" s="3"/>
      <c r="Z622" s="3"/>
    </row>
    <row r="623" spans="1:26" ht="12" customHeight="1" x14ac:dyDescent="0.2">
      <c r="A623" s="3"/>
      <c r="B623" s="3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3"/>
      <c r="V623" s="3"/>
      <c r="W623" s="3"/>
      <c r="X623" s="3"/>
      <c r="Y623" s="3"/>
      <c r="Z623" s="3"/>
    </row>
    <row r="624" spans="1:26" ht="12" customHeight="1" x14ac:dyDescent="0.2">
      <c r="A624" s="3"/>
      <c r="B624" s="3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3"/>
      <c r="V624" s="3"/>
      <c r="W624" s="3"/>
      <c r="X624" s="3"/>
      <c r="Y624" s="3"/>
      <c r="Z624" s="3"/>
    </row>
    <row r="625" spans="1:26" ht="12" customHeight="1" x14ac:dyDescent="0.2">
      <c r="A625" s="3"/>
      <c r="B625" s="3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3"/>
      <c r="V625" s="3"/>
      <c r="W625" s="3"/>
      <c r="X625" s="3"/>
      <c r="Y625" s="3"/>
      <c r="Z625" s="3"/>
    </row>
    <row r="626" spans="1:26" ht="12" customHeight="1" x14ac:dyDescent="0.2">
      <c r="A626" s="3"/>
      <c r="B626" s="3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3"/>
      <c r="V626" s="3"/>
      <c r="W626" s="3"/>
      <c r="X626" s="3"/>
      <c r="Y626" s="3"/>
      <c r="Z626" s="3"/>
    </row>
    <row r="627" spans="1:26" ht="12" customHeight="1" x14ac:dyDescent="0.2">
      <c r="A627" s="3"/>
      <c r="B627" s="3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3"/>
      <c r="V627" s="3"/>
      <c r="W627" s="3"/>
      <c r="X627" s="3"/>
      <c r="Y627" s="3"/>
      <c r="Z627" s="3"/>
    </row>
    <row r="628" spans="1:26" ht="12" customHeight="1" x14ac:dyDescent="0.2">
      <c r="A628" s="3"/>
      <c r="B628" s="3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3"/>
      <c r="V628" s="3"/>
      <c r="W628" s="3"/>
      <c r="X628" s="3"/>
      <c r="Y628" s="3"/>
      <c r="Z628" s="3"/>
    </row>
    <row r="629" spans="1:26" ht="12" customHeight="1" x14ac:dyDescent="0.2">
      <c r="A629" s="3"/>
      <c r="B629" s="3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3"/>
      <c r="V629" s="3"/>
      <c r="W629" s="3"/>
      <c r="X629" s="3"/>
      <c r="Y629" s="3"/>
      <c r="Z629" s="3"/>
    </row>
    <row r="630" spans="1:26" ht="12" customHeight="1" x14ac:dyDescent="0.2">
      <c r="A630" s="3"/>
      <c r="B630" s="3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3"/>
      <c r="V630" s="3"/>
      <c r="W630" s="3"/>
      <c r="X630" s="3"/>
      <c r="Y630" s="3"/>
      <c r="Z630" s="3"/>
    </row>
    <row r="631" spans="1:26" ht="12" customHeight="1" x14ac:dyDescent="0.2">
      <c r="A631" s="3"/>
      <c r="B631" s="3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3"/>
      <c r="V631" s="3"/>
      <c r="W631" s="3"/>
      <c r="X631" s="3"/>
      <c r="Y631" s="3"/>
      <c r="Z631" s="3"/>
    </row>
    <row r="632" spans="1:26" ht="12" customHeight="1" x14ac:dyDescent="0.2">
      <c r="A632" s="3"/>
      <c r="B632" s="3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3"/>
      <c r="V632" s="3"/>
      <c r="W632" s="3"/>
      <c r="X632" s="3"/>
      <c r="Y632" s="3"/>
      <c r="Z632" s="3"/>
    </row>
    <row r="633" spans="1:26" ht="12" customHeight="1" x14ac:dyDescent="0.2">
      <c r="A633" s="3"/>
      <c r="B633" s="3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3"/>
      <c r="V633" s="3"/>
      <c r="W633" s="3"/>
      <c r="X633" s="3"/>
      <c r="Y633" s="3"/>
      <c r="Z633" s="3"/>
    </row>
    <row r="634" spans="1:26" ht="12" customHeight="1" x14ac:dyDescent="0.2">
      <c r="A634" s="3"/>
      <c r="B634" s="3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3"/>
      <c r="V634" s="3"/>
      <c r="W634" s="3"/>
      <c r="X634" s="3"/>
      <c r="Y634" s="3"/>
      <c r="Z634" s="3"/>
    </row>
    <row r="635" spans="1:26" ht="12" customHeight="1" x14ac:dyDescent="0.2">
      <c r="A635" s="3"/>
      <c r="B635" s="3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3"/>
      <c r="V635" s="3"/>
      <c r="W635" s="3"/>
      <c r="X635" s="3"/>
      <c r="Y635" s="3"/>
      <c r="Z635" s="3"/>
    </row>
    <row r="636" spans="1:26" ht="12" customHeight="1" x14ac:dyDescent="0.2">
      <c r="A636" s="3"/>
      <c r="B636" s="3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3"/>
      <c r="V636" s="3"/>
      <c r="W636" s="3"/>
      <c r="X636" s="3"/>
      <c r="Y636" s="3"/>
      <c r="Z636" s="3"/>
    </row>
    <row r="637" spans="1:26" ht="12" customHeight="1" x14ac:dyDescent="0.2">
      <c r="A637" s="3"/>
      <c r="B637" s="3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3"/>
      <c r="V637" s="3"/>
      <c r="W637" s="3"/>
      <c r="X637" s="3"/>
      <c r="Y637" s="3"/>
      <c r="Z637" s="3"/>
    </row>
    <row r="638" spans="1:26" ht="12" customHeight="1" x14ac:dyDescent="0.2">
      <c r="A638" s="3"/>
      <c r="B638" s="3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3"/>
      <c r="V638" s="3"/>
      <c r="W638" s="3"/>
      <c r="X638" s="3"/>
      <c r="Y638" s="3"/>
      <c r="Z638" s="3"/>
    </row>
    <row r="639" spans="1:26" ht="12" customHeight="1" x14ac:dyDescent="0.2">
      <c r="A639" s="3"/>
      <c r="B639" s="3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3"/>
      <c r="V639" s="3"/>
      <c r="W639" s="3"/>
      <c r="X639" s="3"/>
      <c r="Y639" s="3"/>
      <c r="Z639" s="3"/>
    </row>
    <row r="640" spans="1:26" ht="12" customHeight="1" x14ac:dyDescent="0.2">
      <c r="A640" s="3"/>
      <c r="B640" s="3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3"/>
      <c r="V640" s="3"/>
      <c r="W640" s="3"/>
      <c r="X640" s="3"/>
      <c r="Y640" s="3"/>
      <c r="Z640" s="3"/>
    </row>
    <row r="641" spans="1:26" ht="12" customHeight="1" x14ac:dyDescent="0.2">
      <c r="A641" s="3"/>
      <c r="B641" s="3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3"/>
      <c r="V641" s="3"/>
      <c r="W641" s="3"/>
      <c r="X641" s="3"/>
      <c r="Y641" s="3"/>
      <c r="Z641" s="3"/>
    </row>
    <row r="642" spans="1:26" ht="12" customHeight="1" x14ac:dyDescent="0.2">
      <c r="A642" s="3"/>
      <c r="B642" s="3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3"/>
      <c r="V642" s="3"/>
      <c r="W642" s="3"/>
      <c r="X642" s="3"/>
      <c r="Y642" s="3"/>
      <c r="Z642" s="3"/>
    </row>
    <row r="643" spans="1:26" ht="12" customHeight="1" x14ac:dyDescent="0.2">
      <c r="A643" s="3"/>
      <c r="B643" s="3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3"/>
      <c r="V643" s="3"/>
      <c r="W643" s="3"/>
      <c r="X643" s="3"/>
      <c r="Y643" s="3"/>
      <c r="Z643" s="3"/>
    </row>
    <row r="644" spans="1:26" ht="12" customHeight="1" x14ac:dyDescent="0.2">
      <c r="A644" s="3"/>
      <c r="B644" s="3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3"/>
      <c r="V644" s="3"/>
      <c r="W644" s="3"/>
      <c r="X644" s="3"/>
      <c r="Y644" s="3"/>
      <c r="Z644" s="3"/>
    </row>
    <row r="645" spans="1:26" ht="12" customHeight="1" x14ac:dyDescent="0.2">
      <c r="A645" s="3"/>
      <c r="B645" s="3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3"/>
      <c r="V645" s="3"/>
      <c r="W645" s="3"/>
      <c r="X645" s="3"/>
      <c r="Y645" s="3"/>
      <c r="Z645" s="3"/>
    </row>
    <row r="646" spans="1:26" ht="12" customHeight="1" x14ac:dyDescent="0.2">
      <c r="A646" s="3"/>
      <c r="B646" s="3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3"/>
      <c r="V646" s="3"/>
      <c r="W646" s="3"/>
      <c r="X646" s="3"/>
      <c r="Y646" s="3"/>
      <c r="Z646" s="3"/>
    </row>
    <row r="647" spans="1:26" ht="12" customHeight="1" x14ac:dyDescent="0.2">
      <c r="A647" s="3"/>
      <c r="B647" s="3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3"/>
      <c r="V647" s="3"/>
      <c r="W647" s="3"/>
      <c r="X647" s="3"/>
      <c r="Y647" s="3"/>
      <c r="Z647" s="3"/>
    </row>
    <row r="648" spans="1:26" ht="12" customHeight="1" x14ac:dyDescent="0.2">
      <c r="A648" s="3"/>
      <c r="B648" s="3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3"/>
      <c r="V648" s="3"/>
      <c r="W648" s="3"/>
      <c r="X648" s="3"/>
      <c r="Y648" s="3"/>
      <c r="Z648" s="3"/>
    </row>
    <row r="649" spans="1:26" ht="12" customHeight="1" x14ac:dyDescent="0.2">
      <c r="A649" s="3"/>
      <c r="B649" s="3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3"/>
      <c r="V649" s="3"/>
      <c r="W649" s="3"/>
      <c r="X649" s="3"/>
      <c r="Y649" s="3"/>
      <c r="Z649" s="3"/>
    </row>
    <row r="650" spans="1:26" ht="12" customHeight="1" x14ac:dyDescent="0.2">
      <c r="A650" s="3"/>
      <c r="B650" s="3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3"/>
      <c r="V650" s="3"/>
      <c r="W650" s="3"/>
      <c r="X650" s="3"/>
      <c r="Y650" s="3"/>
      <c r="Z650" s="3"/>
    </row>
    <row r="651" spans="1:26" ht="12" customHeight="1" x14ac:dyDescent="0.2">
      <c r="A651" s="3"/>
      <c r="B651" s="3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3"/>
      <c r="V651" s="3"/>
      <c r="W651" s="3"/>
      <c r="X651" s="3"/>
      <c r="Y651" s="3"/>
      <c r="Z651" s="3"/>
    </row>
    <row r="652" spans="1:26" ht="12" customHeight="1" x14ac:dyDescent="0.2">
      <c r="A652" s="3"/>
      <c r="B652" s="3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3"/>
      <c r="V652" s="3"/>
      <c r="W652" s="3"/>
      <c r="X652" s="3"/>
      <c r="Y652" s="3"/>
      <c r="Z652" s="3"/>
    </row>
    <row r="653" spans="1:26" ht="12" customHeight="1" x14ac:dyDescent="0.2">
      <c r="A653" s="3"/>
      <c r="B653" s="3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3"/>
      <c r="V653" s="3"/>
      <c r="W653" s="3"/>
      <c r="X653" s="3"/>
      <c r="Y653" s="3"/>
      <c r="Z653" s="3"/>
    </row>
    <row r="654" spans="1:26" ht="12" customHeight="1" x14ac:dyDescent="0.2">
      <c r="A654" s="3"/>
      <c r="B654" s="3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3"/>
      <c r="V654" s="3"/>
      <c r="W654" s="3"/>
      <c r="X654" s="3"/>
      <c r="Y654" s="3"/>
      <c r="Z654" s="3"/>
    </row>
    <row r="655" spans="1:26" ht="12" customHeight="1" x14ac:dyDescent="0.2">
      <c r="A655" s="3"/>
      <c r="B655" s="3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3"/>
      <c r="V655" s="3"/>
      <c r="W655" s="3"/>
      <c r="X655" s="3"/>
      <c r="Y655" s="3"/>
      <c r="Z655" s="3"/>
    </row>
    <row r="656" spans="1:26" ht="12" customHeight="1" x14ac:dyDescent="0.2">
      <c r="A656" s="3"/>
      <c r="B656" s="3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3"/>
      <c r="V656" s="3"/>
      <c r="W656" s="3"/>
      <c r="X656" s="3"/>
      <c r="Y656" s="3"/>
      <c r="Z656" s="3"/>
    </row>
    <row r="657" spans="1:26" ht="12" customHeight="1" x14ac:dyDescent="0.2">
      <c r="A657" s="3"/>
      <c r="B657" s="3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3"/>
      <c r="V657" s="3"/>
      <c r="W657" s="3"/>
      <c r="X657" s="3"/>
      <c r="Y657" s="3"/>
      <c r="Z657" s="3"/>
    </row>
    <row r="658" spans="1:26" ht="12" customHeight="1" x14ac:dyDescent="0.2">
      <c r="A658" s="3"/>
      <c r="B658" s="3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3"/>
      <c r="V658" s="3"/>
      <c r="W658" s="3"/>
      <c r="X658" s="3"/>
      <c r="Y658" s="3"/>
      <c r="Z658" s="3"/>
    </row>
    <row r="659" spans="1:26" ht="12" customHeight="1" x14ac:dyDescent="0.2">
      <c r="A659" s="3"/>
      <c r="B659" s="3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3"/>
      <c r="V659" s="3"/>
      <c r="W659" s="3"/>
      <c r="X659" s="3"/>
      <c r="Y659" s="3"/>
      <c r="Z659" s="3"/>
    </row>
    <row r="660" spans="1:26" ht="12" customHeight="1" x14ac:dyDescent="0.2">
      <c r="A660" s="3"/>
      <c r="B660" s="3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3"/>
      <c r="V660" s="3"/>
      <c r="W660" s="3"/>
      <c r="X660" s="3"/>
      <c r="Y660" s="3"/>
      <c r="Z660" s="3"/>
    </row>
    <row r="661" spans="1:26" ht="12" customHeight="1" x14ac:dyDescent="0.2">
      <c r="A661" s="3"/>
      <c r="B661" s="3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3"/>
      <c r="V661" s="3"/>
      <c r="W661" s="3"/>
      <c r="X661" s="3"/>
      <c r="Y661" s="3"/>
      <c r="Z661" s="3"/>
    </row>
    <row r="662" spans="1:26" ht="12" customHeight="1" x14ac:dyDescent="0.2">
      <c r="A662" s="3"/>
      <c r="B662" s="3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3"/>
      <c r="V662" s="3"/>
      <c r="W662" s="3"/>
      <c r="X662" s="3"/>
      <c r="Y662" s="3"/>
      <c r="Z662" s="3"/>
    </row>
    <row r="663" spans="1:26" ht="12" customHeight="1" x14ac:dyDescent="0.2">
      <c r="A663" s="3"/>
      <c r="B663" s="3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3"/>
      <c r="V663" s="3"/>
      <c r="W663" s="3"/>
      <c r="X663" s="3"/>
      <c r="Y663" s="3"/>
      <c r="Z663" s="3"/>
    </row>
    <row r="664" spans="1:26" ht="12" customHeight="1" x14ac:dyDescent="0.2">
      <c r="A664" s="3"/>
      <c r="B664" s="3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3"/>
      <c r="V664" s="3"/>
      <c r="W664" s="3"/>
      <c r="X664" s="3"/>
      <c r="Y664" s="3"/>
      <c r="Z664" s="3"/>
    </row>
    <row r="665" spans="1:26" ht="12" customHeight="1" x14ac:dyDescent="0.2">
      <c r="A665" s="3"/>
      <c r="B665" s="3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3"/>
      <c r="V665" s="3"/>
      <c r="W665" s="3"/>
      <c r="X665" s="3"/>
      <c r="Y665" s="3"/>
      <c r="Z665" s="3"/>
    </row>
    <row r="666" spans="1:26" ht="12" customHeight="1" x14ac:dyDescent="0.2">
      <c r="A666" s="3"/>
      <c r="B666" s="3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3"/>
      <c r="V666" s="3"/>
      <c r="W666" s="3"/>
      <c r="X666" s="3"/>
      <c r="Y666" s="3"/>
      <c r="Z666" s="3"/>
    </row>
    <row r="667" spans="1:26" ht="12" customHeight="1" x14ac:dyDescent="0.2">
      <c r="A667" s="3"/>
      <c r="B667" s="3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3"/>
      <c r="V667" s="3"/>
      <c r="W667" s="3"/>
      <c r="X667" s="3"/>
      <c r="Y667" s="3"/>
      <c r="Z667" s="3"/>
    </row>
    <row r="668" spans="1:26" ht="12" customHeight="1" x14ac:dyDescent="0.2">
      <c r="A668" s="3"/>
      <c r="B668" s="3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3"/>
      <c r="V668" s="3"/>
      <c r="W668" s="3"/>
      <c r="X668" s="3"/>
      <c r="Y668" s="3"/>
      <c r="Z668" s="3"/>
    </row>
    <row r="669" spans="1:26" ht="12" customHeight="1" x14ac:dyDescent="0.2">
      <c r="A669" s="3"/>
      <c r="B669" s="3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3"/>
      <c r="V669" s="3"/>
      <c r="W669" s="3"/>
      <c r="X669" s="3"/>
      <c r="Y669" s="3"/>
      <c r="Z669" s="3"/>
    </row>
    <row r="670" spans="1:26" ht="12" customHeight="1" x14ac:dyDescent="0.2">
      <c r="A670" s="3"/>
      <c r="B670" s="3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3"/>
      <c r="V670" s="3"/>
      <c r="W670" s="3"/>
      <c r="X670" s="3"/>
      <c r="Y670" s="3"/>
      <c r="Z670" s="3"/>
    </row>
    <row r="671" spans="1:26" ht="12" customHeight="1" x14ac:dyDescent="0.2">
      <c r="A671" s="3"/>
      <c r="B671" s="3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3"/>
      <c r="V671" s="3"/>
      <c r="W671" s="3"/>
      <c r="X671" s="3"/>
      <c r="Y671" s="3"/>
      <c r="Z671" s="3"/>
    </row>
    <row r="672" spans="1:26" ht="12" customHeight="1" x14ac:dyDescent="0.2">
      <c r="A672" s="3"/>
      <c r="B672" s="3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3"/>
      <c r="V672" s="3"/>
      <c r="W672" s="3"/>
      <c r="X672" s="3"/>
      <c r="Y672" s="3"/>
      <c r="Z672" s="3"/>
    </row>
    <row r="673" spans="1:26" ht="12" customHeight="1" x14ac:dyDescent="0.2">
      <c r="A673" s="3"/>
      <c r="B673" s="3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3"/>
      <c r="V673" s="3"/>
      <c r="W673" s="3"/>
      <c r="X673" s="3"/>
      <c r="Y673" s="3"/>
      <c r="Z673" s="3"/>
    </row>
    <row r="674" spans="1:26" ht="12" customHeight="1" x14ac:dyDescent="0.2">
      <c r="A674" s="3"/>
      <c r="B674" s="3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3"/>
      <c r="V674" s="3"/>
      <c r="W674" s="3"/>
      <c r="X674" s="3"/>
      <c r="Y674" s="3"/>
      <c r="Z674" s="3"/>
    </row>
    <row r="675" spans="1:26" ht="12" customHeight="1" x14ac:dyDescent="0.2">
      <c r="A675" s="3"/>
      <c r="B675" s="3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3"/>
      <c r="V675" s="3"/>
      <c r="W675" s="3"/>
      <c r="X675" s="3"/>
      <c r="Y675" s="3"/>
      <c r="Z675" s="3"/>
    </row>
    <row r="676" spans="1:26" ht="12" customHeight="1" x14ac:dyDescent="0.2">
      <c r="A676" s="3"/>
      <c r="B676" s="3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3"/>
      <c r="V676" s="3"/>
      <c r="W676" s="3"/>
      <c r="X676" s="3"/>
      <c r="Y676" s="3"/>
      <c r="Z676" s="3"/>
    </row>
    <row r="677" spans="1:26" ht="12" customHeight="1" x14ac:dyDescent="0.2">
      <c r="A677" s="3"/>
      <c r="B677" s="3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3"/>
      <c r="V677" s="3"/>
      <c r="W677" s="3"/>
      <c r="X677" s="3"/>
      <c r="Y677" s="3"/>
      <c r="Z677" s="3"/>
    </row>
    <row r="678" spans="1:26" ht="12" customHeight="1" x14ac:dyDescent="0.2">
      <c r="A678" s="3"/>
      <c r="B678" s="3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3"/>
      <c r="V678" s="3"/>
      <c r="W678" s="3"/>
      <c r="X678" s="3"/>
      <c r="Y678" s="3"/>
      <c r="Z678" s="3"/>
    </row>
    <row r="679" spans="1:26" ht="12" customHeight="1" x14ac:dyDescent="0.2">
      <c r="A679" s="3"/>
      <c r="B679" s="3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3"/>
      <c r="V679" s="3"/>
      <c r="W679" s="3"/>
      <c r="X679" s="3"/>
      <c r="Y679" s="3"/>
      <c r="Z679" s="3"/>
    </row>
    <row r="680" spans="1:26" ht="12" customHeight="1" x14ac:dyDescent="0.2">
      <c r="A680" s="3"/>
      <c r="B680" s="3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3"/>
      <c r="V680" s="3"/>
      <c r="W680" s="3"/>
      <c r="X680" s="3"/>
      <c r="Y680" s="3"/>
      <c r="Z680" s="3"/>
    </row>
    <row r="681" spans="1:26" ht="12" customHeight="1" x14ac:dyDescent="0.2">
      <c r="A681" s="3"/>
      <c r="B681" s="3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3"/>
      <c r="V681" s="3"/>
      <c r="W681" s="3"/>
      <c r="X681" s="3"/>
      <c r="Y681" s="3"/>
      <c r="Z681" s="3"/>
    </row>
    <row r="682" spans="1:26" ht="12" customHeight="1" x14ac:dyDescent="0.2">
      <c r="A682" s="3"/>
      <c r="B682" s="3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3"/>
      <c r="V682" s="3"/>
      <c r="W682" s="3"/>
      <c r="X682" s="3"/>
      <c r="Y682" s="3"/>
      <c r="Z682" s="3"/>
    </row>
    <row r="683" spans="1:26" ht="12" customHeight="1" x14ac:dyDescent="0.2">
      <c r="A683" s="3"/>
      <c r="B683" s="3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3"/>
      <c r="V683" s="3"/>
      <c r="W683" s="3"/>
      <c r="X683" s="3"/>
      <c r="Y683" s="3"/>
      <c r="Z683" s="3"/>
    </row>
    <row r="684" spans="1:26" ht="12" customHeight="1" x14ac:dyDescent="0.2">
      <c r="A684" s="3"/>
      <c r="B684" s="3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3"/>
      <c r="V684" s="3"/>
      <c r="W684" s="3"/>
      <c r="X684" s="3"/>
      <c r="Y684" s="3"/>
      <c r="Z684" s="3"/>
    </row>
    <row r="685" spans="1:26" ht="12" customHeight="1" x14ac:dyDescent="0.2">
      <c r="A685" s="3"/>
      <c r="B685" s="3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3"/>
      <c r="V685" s="3"/>
      <c r="W685" s="3"/>
      <c r="X685" s="3"/>
      <c r="Y685" s="3"/>
      <c r="Z685" s="3"/>
    </row>
    <row r="686" spans="1:26" ht="12" customHeight="1" x14ac:dyDescent="0.2">
      <c r="A686" s="3"/>
      <c r="B686" s="3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3"/>
      <c r="V686" s="3"/>
      <c r="W686" s="3"/>
      <c r="X686" s="3"/>
      <c r="Y686" s="3"/>
      <c r="Z686" s="3"/>
    </row>
    <row r="687" spans="1:26" ht="12" customHeight="1" x14ac:dyDescent="0.2">
      <c r="A687" s="3"/>
      <c r="B687" s="3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3"/>
      <c r="V687" s="3"/>
      <c r="W687" s="3"/>
      <c r="X687" s="3"/>
      <c r="Y687" s="3"/>
      <c r="Z687" s="3"/>
    </row>
    <row r="688" spans="1:26" ht="12" customHeight="1" x14ac:dyDescent="0.2">
      <c r="A688" s="3"/>
      <c r="B688" s="3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3"/>
      <c r="V688" s="3"/>
      <c r="W688" s="3"/>
      <c r="X688" s="3"/>
      <c r="Y688" s="3"/>
      <c r="Z688" s="3"/>
    </row>
    <row r="689" spans="1:26" ht="12" customHeight="1" x14ac:dyDescent="0.2">
      <c r="A689" s="3"/>
      <c r="B689" s="3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3"/>
      <c r="V689" s="3"/>
      <c r="W689" s="3"/>
      <c r="X689" s="3"/>
      <c r="Y689" s="3"/>
      <c r="Z689" s="3"/>
    </row>
    <row r="690" spans="1:26" ht="12" customHeight="1" x14ac:dyDescent="0.2">
      <c r="A690" s="3"/>
      <c r="B690" s="3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3"/>
      <c r="V690" s="3"/>
      <c r="W690" s="3"/>
      <c r="X690" s="3"/>
      <c r="Y690" s="3"/>
      <c r="Z690" s="3"/>
    </row>
    <row r="691" spans="1:26" ht="12" customHeight="1" x14ac:dyDescent="0.2">
      <c r="A691" s="3"/>
      <c r="B691" s="3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3"/>
      <c r="V691" s="3"/>
      <c r="W691" s="3"/>
      <c r="X691" s="3"/>
      <c r="Y691" s="3"/>
      <c r="Z691" s="3"/>
    </row>
    <row r="692" spans="1:26" ht="12" customHeight="1" x14ac:dyDescent="0.2">
      <c r="A692" s="3"/>
      <c r="B692" s="3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3"/>
      <c r="V692" s="3"/>
      <c r="W692" s="3"/>
      <c r="X692" s="3"/>
      <c r="Y692" s="3"/>
      <c r="Z692" s="3"/>
    </row>
    <row r="693" spans="1:26" ht="12" customHeight="1" x14ac:dyDescent="0.2">
      <c r="A693" s="3"/>
      <c r="B693" s="3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3"/>
      <c r="V693" s="3"/>
      <c r="W693" s="3"/>
      <c r="X693" s="3"/>
      <c r="Y693" s="3"/>
      <c r="Z693" s="3"/>
    </row>
    <row r="694" spans="1:26" ht="12" customHeight="1" x14ac:dyDescent="0.2">
      <c r="A694" s="3"/>
      <c r="B694" s="3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3"/>
      <c r="V694" s="3"/>
      <c r="W694" s="3"/>
      <c r="X694" s="3"/>
      <c r="Y694" s="3"/>
      <c r="Z694" s="3"/>
    </row>
    <row r="695" spans="1:26" ht="12" customHeight="1" x14ac:dyDescent="0.2">
      <c r="A695" s="3"/>
      <c r="B695" s="3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3"/>
      <c r="V695" s="3"/>
      <c r="W695" s="3"/>
      <c r="X695" s="3"/>
      <c r="Y695" s="3"/>
      <c r="Z695" s="3"/>
    </row>
    <row r="696" spans="1:26" ht="12" customHeight="1" x14ac:dyDescent="0.2">
      <c r="A696" s="3"/>
      <c r="B696" s="3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3"/>
      <c r="V696" s="3"/>
      <c r="W696" s="3"/>
      <c r="X696" s="3"/>
      <c r="Y696" s="3"/>
      <c r="Z696" s="3"/>
    </row>
    <row r="697" spans="1:26" ht="12" customHeight="1" x14ac:dyDescent="0.2">
      <c r="A697" s="3"/>
      <c r="B697" s="3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3"/>
      <c r="V697" s="3"/>
      <c r="W697" s="3"/>
      <c r="X697" s="3"/>
      <c r="Y697" s="3"/>
      <c r="Z697" s="3"/>
    </row>
    <row r="698" spans="1:26" ht="12" customHeight="1" x14ac:dyDescent="0.2">
      <c r="A698" s="3"/>
      <c r="B698" s="3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3"/>
      <c r="V698" s="3"/>
      <c r="W698" s="3"/>
      <c r="X698" s="3"/>
      <c r="Y698" s="3"/>
      <c r="Z698" s="3"/>
    </row>
    <row r="699" spans="1:26" ht="12" customHeight="1" x14ac:dyDescent="0.2">
      <c r="A699" s="3"/>
      <c r="B699" s="3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3"/>
      <c r="V699" s="3"/>
      <c r="W699" s="3"/>
      <c r="X699" s="3"/>
      <c r="Y699" s="3"/>
      <c r="Z699" s="3"/>
    </row>
    <row r="700" spans="1:26" ht="12" customHeight="1" x14ac:dyDescent="0.2">
      <c r="A700" s="3"/>
      <c r="B700" s="3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3"/>
      <c r="V700" s="3"/>
      <c r="W700" s="3"/>
      <c r="X700" s="3"/>
      <c r="Y700" s="3"/>
      <c r="Z700" s="3"/>
    </row>
    <row r="701" spans="1:26" ht="12" customHeight="1" x14ac:dyDescent="0.2">
      <c r="A701" s="3"/>
      <c r="B701" s="3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3"/>
      <c r="V701" s="3"/>
      <c r="W701" s="3"/>
      <c r="X701" s="3"/>
      <c r="Y701" s="3"/>
      <c r="Z701" s="3"/>
    </row>
    <row r="702" spans="1:26" ht="12" customHeight="1" x14ac:dyDescent="0.2">
      <c r="A702" s="3"/>
      <c r="B702" s="3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3"/>
      <c r="V702" s="3"/>
      <c r="W702" s="3"/>
      <c r="X702" s="3"/>
      <c r="Y702" s="3"/>
      <c r="Z702" s="3"/>
    </row>
    <row r="703" spans="1:26" ht="12" customHeight="1" x14ac:dyDescent="0.2">
      <c r="A703" s="3"/>
      <c r="B703" s="3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3"/>
      <c r="V703" s="3"/>
      <c r="W703" s="3"/>
      <c r="X703" s="3"/>
      <c r="Y703" s="3"/>
      <c r="Z703" s="3"/>
    </row>
    <row r="704" spans="1:26" ht="12" customHeight="1" x14ac:dyDescent="0.2">
      <c r="A704" s="3"/>
      <c r="B704" s="3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3"/>
      <c r="V704" s="3"/>
      <c r="W704" s="3"/>
      <c r="X704" s="3"/>
      <c r="Y704" s="3"/>
      <c r="Z704" s="3"/>
    </row>
    <row r="705" spans="1:26" ht="12" customHeight="1" x14ac:dyDescent="0.2">
      <c r="A705" s="3"/>
      <c r="B705" s="3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3"/>
      <c r="V705" s="3"/>
      <c r="W705" s="3"/>
      <c r="X705" s="3"/>
      <c r="Y705" s="3"/>
      <c r="Z705" s="3"/>
    </row>
    <row r="706" spans="1:26" ht="12" customHeight="1" x14ac:dyDescent="0.2">
      <c r="A706" s="3"/>
      <c r="B706" s="3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3"/>
      <c r="V706" s="3"/>
      <c r="W706" s="3"/>
      <c r="X706" s="3"/>
      <c r="Y706" s="3"/>
      <c r="Z706" s="3"/>
    </row>
    <row r="707" spans="1:26" ht="12" customHeight="1" x14ac:dyDescent="0.2">
      <c r="A707" s="3"/>
      <c r="B707" s="3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3"/>
      <c r="V707" s="3"/>
      <c r="W707" s="3"/>
      <c r="X707" s="3"/>
      <c r="Y707" s="3"/>
      <c r="Z707" s="3"/>
    </row>
    <row r="708" spans="1:26" ht="12" customHeight="1" x14ac:dyDescent="0.2">
      <c r="A708" s="3"/>
      <c r="B708" s="3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3"/>
      <c r="V708" s="3"/>
      <c r="W708" s="3"/>
      <c r="X708" s="3"/>
      <c r="Y708" s="3"/>
      <c r="Z708" s="3"/>
    </row>
    <row r="709" spans="1:26" ht="12" customHeight="1" x14ac:dyDescent="0.2">
      <c r="A709" s="3"/>
      <c r="B709" s="3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3"/>
      <c r="V709" s="3"/>
      <c r="W709" s="3"/>
      <c r="X709" s="3"/>
      <c r="Y709" s="3"/>
      <c r="Z709" s="3"/>
    </row>
    <row r="710" spans="1:26" ht="12" customHeight="1" x14ac:dyDescent="0.2">
      <c r="A710" s="3"/>
      <c r="B710" s="3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3"/>
      <c r="V710" s="3"/>
      <c r="W710" s="3"/>
      <c r="X710" s="3"/>
      <c r="Y710" s="3"/>
      <c r="Z710" s="3"/>
    </row>
    <row r="711" spans="1:26" ht="12" customHeight="1" x14ac:dyDescent="0.2">
      <c r="A711" s="3"/>
      <c r="B711" s="3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3"/>
      <c r="V711" s="3"/>
      <c r="W711" s="3"/>
      <c r="X711" s="3"/>
      <c r="Y711" s="3"/>
      <c r="Z711" s="3"/>
    </row>
    <row r="712" spans="1:26" ht="12" customHeight="1" x14ac:dyDescent="0.2">
      <c r="A712" s="3"/>
      <c r="B712" s="3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3"/>
      <c r="V712" s="3"/>
      <c r="W712" s="3"/>
      <c r="X712" s="3"/>
      <c r="Y712" s="3"/>
      <c r="Z712" s="3"/>
    </row>
    <row r="713" spans="1:26" ht="12" customHeight="1" x14ac:dyDescent="0.2">
      <c r="A713" s="3"/>
      <c r="B713" s="3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3"/>
      <c r="V713" s="3"/>
      <c r="W713" s="3"/>
      <c r="X713" s="3"/>
      <c r="Y713" s="3"/>
      <c r="Z713" s="3"/>
    </row>
    <row r="714" spans="1:26" ht="12" customHeight="1" x14ac:dyDescent="0.2">
      <c r="A714" s="3"/>
      <c r="B714" s="3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3"/>
      <c r="V714" s="3"/>
      <c r="W714" s="3"/>
      <c r="X714" s="3"/>
      <c r="Y714" s="3"/>
      <c r="Z714" s="3"/>
    </row>
    <row r="715" spans="1:26" ht="12" customHeight="1" x14ac:dyDescent="0.2">
      <c r="A715" s="3"/>
      <c r="B715" s="3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3"/>
      <c r="V715" s="3"/>
      <c r="W715" s="3"/>
      <c r="X715" s="3"/>
      <c r="Y715" s="3"/>
      <c r="Z715" s="3"/>
    </row>
    <row r="716" spans="1:26" ht="12" customHeight="1" x14ac:dyDescent="0.2">
      <c r="A716" s="3"/>
      <c r="B716" s="3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3"/>
      <c r="V716" s="3"/>
      <c r="W716" s="3"/>
      <c r="X716" s="3"/>
      <c r="Y716" s="3"/>
      <c r="Z716" s="3"/>
    </row>
    <row r="717" spans="1:26" ht="12" customHeight="1" x14ac:dyDescent="0.2">
      <c r="A717" s="3"/>
      <c r="B717" s="3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3"/>
      <c r="V717" s="3"/>
      <c r="W717" s="3"/>
      <c r="X717" s="3"/>
      <c r="Y717" s="3"/>
      <c r="Z717" s="3"/>
    </row>
    <row r="718" spans="1:26" ht="12" customHeight="1" x14ac:dyDescent="0.2">
      <c r="A718" s="3"/>
      <c r="B718" s="3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3"/>
      <c r="V718" s="3"/>
      <c r="W718" s="3"/>
      <c r="X718" s="3"/>
      <c r="Y718" s="3"/>
      <c r="Z718" s="3"/>
    </row>
    <row r="719" spans="1:26" ht="12" customHeight="1" x14ac:dyDescent="0.2">
      <c r="A719" s="3"/>
      <c r="B719" s="3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3"/>
      <c r="V719" s="3"/>
      <c r="W719" s="3"/>
      <c r="X719" s="3"/>
      <c r="Y719" s="3"/>
      <c r="Z719" s="3"/>
    </row>
    <row r="720" spans="1:26" ht="12" customHeight="1" x14ac:dyDescent="0.2">
      <c r="A720" s="3"/>
      <c r="B720" s="3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3"/>
      <c r="V720" s="3"/>
      <c r="W720" s="3"/>
      <c r="X720" s="3"/>
      <c r="Y720" s="3"/>
      <c r="Z720" s="3"/>
    </row>
    <row r="721" spans="1:26" ht="12" customHeight="1" x14ac:dyDescent="0.2">
      <c r="A721" s="3"/>
      <c r="B721" s="3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3"/>
      <c r="V721" s="3"/>
      <c r="W721" s="3"/>
      <c r="X721" s="3"/>
      <c r="Y721" s="3"/>
      <c r="Z721" s="3"/>
    </row>
    <row r="722" spans="1:26" ht="12" customHeight="1" x14ac:dyDescent="0.2">
      <c r="A722" s="3"/>
      <c r="B722" s="3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3"/>
      <c r="V722" s="3"/>
      <c r="W722" s="3"/>
      <c r="X722" s="3"/>
      <c r="Y722" s="3"/>
      <c r="Z722" s="3"/>
    </row>
    <row r="723" spans="1:26" ht="12" customHeight="1" x14ac:dyDescent="0.2">
      <c r="A723" s="3"/>
      <c r="B723" s="3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3"/>
      <c r="V723" s="3"/>
      <c r="W723" s="3"/>
      <c r="X723" s="3"/>
      <c r="Y723" s="3"/>
      <c r="Z723" s="3"/>
    </row>
    <row r="724" spans="1:26" ht="12" customHeight="1" x14ac:dyDescent="0.2">
      <c r="A724" s="3"/>
      <c r="B724" s="3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3"/>
      <c r="V724" s="3"/>
      <c r="W724" s="3"/>
      <c r="X724" s="3"/>
      <c r="Y724" s="3"/>
      <c r="Z724" s="3"/>
    </row>
    <row r="725" spans="1:26" ht="12" customHeight="1" x14ac:dyDescent="0.2">
      <c r="A725" s="3"/>
      <c r="B725" s="3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3"/>
      <c r="V725" s="3"/>
      <c r="W725" s="3"/>
      <c r="X725" s="3"/>
      <c r="Y725" s="3"/>
      <c r="Z725" s="3"/>
    </row>
    <row r="726" spans="1:26" ht="12" customHeight="1" x14ac:dyDescent="0.2">
      <c r="A726" s="3"/>
      <c r="B726" s="3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3"/>
      <c r="V726" s="3"/>
      <c r="W726" s="3"/>
      <c r="X726" s="3"/>
      <c r="Y726" s="3"/>
      <c r="Z726" s="3"/>
    </row>
    <row r="727" spans="1:26" ht="12" customHeight="1" x14ac:dyDescent="0.2">
      <c r="A727" s="3"/>
      <c r="B727" s="3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3"/>
      <c r="V727" s="3"/>
      <c r="W727" s="3"/>
      <c r="X727" s="3"/>
      <c r="Y727" s="3"/>
      <c r="Z727" s="3"/>
    </row>
    <row r="728" spans="1:26" ht="12" customHeight="1" x14ac:dyDescent="0.2">
      <c r="A728" s="3"/>
      <c r="B728" s="3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3"/>
      <c r="V728" s="3"/>
      <c r="W728" s="3"/>
      <c r="X728" s="3"/>
      <c r="Y728" s="3"/>
      <c r="Z728" s="3"/>
    </row>
    <row r="729" spans="1:26" ht="12" customHeight="1" x14ac:dyDescent="0.2">
      <c r="A729" s="3"/>
      <c r="B729" s="3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3"/>
      <c r="V729" s="3"/>
      <c r="W729" s="3"/>
      <c r="X729" s="3"/>
      <c r="Y729" s="3"/>
      <c r="Z729" s="3"/>
    </row>
    <row r="730" spans="1:26" ht="12" customHeight="1" x14ac:dyDescent="0.2">
      <c r="A730" s="3"/>
      <c r="B730" s="3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3"/>
      <c r="V730" s="3"/>
      <c r="W730" s="3"/>
      <c r="X730" s="3"/>
      <c r="Y730" s="3"/>
      <c r="Z730" s="3"/>
    </row>
    <row r="731" spans="1:26" ht="12" customHeight="1" x14ac:dyDescent="0.2">
      <c r="A731" s="3"/>
      <c r="B731" s="3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3"/>
      <c r="V731" s="3"/>
      <c r="W731" s="3"/>
      <c r="X731" s="3"/>
      <c r="Y731" s="3"/>
      <c r="Z731" s="3"/>
    </row>
    <row r="732" spans="1:26" ht="12" customHeight="1" x14ac:dyDescent="0.2">
      <c r="A732" s="3"/>
      <c r="B732" s="3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3"/>
      <c r="V732" s="3"/>
      <c r="W732" s="3"/>
      <c r="X732" s="3"/>
      <c r="Y732" s="3"/>
      <c r="Z732" s="3"/>
    </row>
    <row r="733" spans="1:26" ht="12" customHeight="1" x14ac:dyDescent="0.2">
      <c r="A733" s="3"/>
      <c r="B733" s="3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3"/>
      <c r="V733" s="3"/>
      <c r="W733" s="3"/>
      <c r="X733" s="3"/>
      <c r="Y733" s="3"/>
      <c r="Z733" s="3"/>
    </row>
    <row r="734" spans="1:26" ht="12" customHeight="1" x14ac:dyDescent="0.2">
      <c r="A734" s="3"/>
      <c r="B734" s="3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3"/>
      <c r="V734" s="3"/>
      <c r="W734" s="3"/>
      <c r="X734" s="3"/>
      <c r="Y734" s="3"/>
      <c r="Z734" s="3"/>
    </row>
    <row r="735" spans="1:26" ht="12" customHeight="1" x14ac:dyDescent="0.2">
      <c r="A735" s="3"/>
      <c r="B735" s="3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3"/>
      <c r="V735" s="3"/>
      <c r="W735" s="3"/>
      <c r="X735" s="3"/>
      <c r="Y735" s="3"/>
      <c r="Z735" s="3"/>
    </row>
    <row r="736" spans="1:26" ht="12" customHeight="1" x14ac:dyDescent="0.2">
      <c r="A736" s="3"/>
      <c r="B736" s="3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3"/>
      <c r="V736" s="3"/>
      <c r="W736" s="3"/>
      <c r="X736" s="3"/>
      <c r="Y736" s="3"/>
      <c r="Z736" s="3"/>
    </row>
    <row r="737" spans="1:26" ht="12" customHeight="1" x14ac:dyDescent="0.2">
      <c r="A737" s="3"/>
      <c r="B737" s="3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3"/>
      <c r="V737" s="3"/>
      <c r="W737" s="3"/>
      <c r="X737" s="3"/>
      <c r="Y737" s="3"/>
      <c r="Z737" s="3"/>
    </row>
    <row r="738" spans="1:26" ht="12" customHeight="1" x14ac:dyDescent="0.2">
      <c r="A738" s="3"/>
      <c r="B738" s="3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3"/>
      <c r="V738" s="3"/>
      <c r="W738" s="3"/>
      <c r="X738" s="3"/>
      <c r="Y738" s="3"/>
      <c r="Z738" s="3"/>
    </row>
    <row r="739" spans="1:26" ht="12" customHeight="1" x14ac:dyDescent="0.2">
      <c r="A739" s="3"/>
      <c r="B739" s="3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3"/>
      <c r="V739" s="3"/>
      <c r="W739" s="3"/>
      <c r="X739" s="3"/>
      <c r="Y739" s="3"/>
      <c r="Z739" s="3"/>
    </row>
    <row r="740" spans="1:26" ht="12" customHeight="1" x14ac:dyDescent="0.2">
      <c r="A740" s="3"/>
      <c r="B740" s="3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3"/>
      <c r="V740" s="3"/>
      <c r="W740" s="3"/>
      <c r="X740" s="3"/>
      <c r="Y740" s="3"/>
      <c r="Z740" s="3"/>
    </row>
    <row r="741" spans="1:26" ht="12" customHeight="1" x14ac:dyDescent="0.2">
      <c r="A741" s="3"/>
      <c r="B741" s="3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3"/>
      <c r="V741" s="3"/>
      <c r="W741" s="3"/>
      <c r="X741" s="3"/>
      <c r="Y741" s="3"/>
      <c r="Z741" s="3"/>
    </row>
    <row r="742" spans="1:26" ht="12" customHeight="1" x14ac:dyDescent="0.2">
      <c r="A742" s="3"/>
      <c r="B742" s="3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3"/>
      <c r="V742" s="3"/>
      <c r="W742" s="3"/>
      <c r="X742" s="3"/>
      <c r="Y742" s="3"/>
      <c r="Z742" s="3"/>
    </row>
    <row r="743" spans="1:26" ht="12" customHeight="1" x14ac:dyDescent="0.2">
      <c r="A743" s="3"/>
      <c r="B743" s="3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3"/>
      <c r="V743" s="3"/>
      <c r="W743" s="3"/>
      <c r="X743" s="3"/>
      <c r="Y743" s="3"/>
      <c r="Z743" s="3"/>
    </row>
    <row r="744" spans="1:26" ht="12" customHeight="1" x14ac:dyDescent="0.2">
      <c r="A744" s="3"/>
      <c r="B744" s="3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3"/>
      <c r="V744" s="3"/>
      <c r="W744" s="3"/>
      <c r="X744" s="3"/>
      <c r="Y744" s="3"/>
      <c r="Z744" s="3"/>
    </row>
    <row r="745" spans="1:26" ht="12" customHeight="1" x14ac:dyDescent="0.2">
      <c r="A745" s="3"/>
      <c r="B745" s="3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3"/>
      <c r="V745" s="3"/>
      <c r="W745" s="3"/>
      <c r="X745" s="3"/>
      <c r="Y745" s="3"/>
      <c r="Z745" s="3"/>
    </row>
    <row r="746" spans="1:26" ht="12" customHeight="1" x14ac:dyDescent="0.2">
      <c r="A746" s="3"/>
      <c r="B746" s="3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3"/>
      <c r="V746" s="3"/>
      <c r="W746" s="3"/>
      <c r="X746" s="3"/>
      <c r="Y746" s="3"/>
      <c r="Z746" s="3"/>
    </row>
    <row r="747" spans="1:26" ht="12" customHeight="1" x14ac:dyDescent="0.2">
      <c r="A747" s="3"/>
      <c r="B747" s="3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3"/>
      <c r="V747" s="3"/>
      <c r="W747" s="3"/>
      <c r="X747" s="3"/>
      <c r="Y747" s="3"/>
      <c r="Z747" s="3"/>
    </row>
    <row r="748" spans="1:26" ht="12" customHeight="1" x14ac:dyDescent="0.2">
      <c r="A748" s="3"/>
      <c r="B748" s="3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3"/>
      <c r="V748" s="3"/>
      <c r="W748" s="3"/>
      <c r="X748" s="3"/>
      <c r="Y748" s="3"/>
      <c r="Z748" s="3"/>
    </row>
    <row r="749" spans="1:26" ht="12" customHeight="1" x14ac:dyDescent="0.2">
      <c r="A749" s="3"/>
      <c r="B749" s="3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3"/>
      <c r="V749" s="3"/>
      <c r="W749" s="3"/>
      <c r="X749" s="3"/>
      <c r="Y749" s="3"/>
      <c r="Z749" s="3"/>
    </row>
    <row r="750" spans="1:26" ht="12" customHeight="1" x14ac:dyDescent="0.2">
      <c r="A750" s="3"/>
      <c r="B750" s="3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3"/>
      <c r="V750" s="3"/>
      <c r="W750" s="3"/>
      <c r="X750" s="3"/>
      <c r="Y750" s="3"/>
      <c r="Z750" s="3"/>
    </row>
    <row r="751" spans="1:26" ht="12" customHeight="1" x14ac:dyDescent="0.2">
      <c r="A751" s="3"/>
      <c r="B751" s="3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3"/>
      <c r="V751" s="3"/>
      <c r="W751" s="3"/>
      <c r="X751" s="3"/>
      <c r="Y751" s="3"/>
      <c r="Z751" s="3"/>
    </row>
    <row r="752" spans="1:26" ht="12" customHeight="1" x14ac:dyDescent="0.2">
      <c r="A752" s="3"/>
      <c r="B752" s="3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3"/>
      <c r="V752" s="3"/>
      <c r="W752" s="3"/>
      <c r="X752" s="3"/>
      <c r="Y752" s="3"/>
      <c r="Z752" s="3"/>
    </row>
    <row r="753" spans="1:26" ht="12" customHeight="1" x14ac:dyDescent="0.2">
      <c r="A753" s="3"/>
      <c r="B753" s="3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3"/>
      <c r="V753" s="3"/>
      <c r="W753" s="3"/>
      <c r="X753" s="3"/>
      <c r="Y753" s="3"/>
      <c r="Z753" s="3"/>
    </row>
    <row r="754" spans="1:26" ht="12" customHeight="1" x14ac:dyDescent="0.2">
      <c r="A754" s="3"/>
      <c r="B754" s="3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3"/>
      <c r="V754" s="3"/>
      <c r="W754" s="3"/>
      <c r="X754" s="3"/>
      <c r="Y754" s="3"/>
      <c r="Z754" s="3"/>
    </row>
    <row r="755" spans="1:26" ht="12" customHeight="1" x14ac:dyDescent="0.2">
      <c r="A755" s="3"/>
      <c r="B755" s="3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3"/>
      <c r="V755" s="3"/>
      <c r="W755" s="3"/>
      <c r="X755" s="3"/>
      <c r="Y755" s="3"/>
      <c r="Z755" s="3"/>
    </row>
    <row r="756" spans="1:26" ht="12" customHeight="1" x14ac:dyDescent="0.2">
      <c r="A756" s="3"/>
      <c r="B756" s="3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3"/>
      <c r="V756" s="3"/>
      <c r="W756" s="3"/>
      <c r="X756" s="3"/>
      <c r="Y756" s="3"/>
      <c r="Z756" s="3"/>
    </row>
    <row r="757" spans="1:26" ht="12" customHeight="1" x14ac:dyDescent="0.2">
      <c r="A757" s="3"/>
      <c r="B757" s="3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3"/>
      <c r="V757" s="3"/>
      <c r="W757" s="3"/>
      <c r="X757" s="3"/>
      <c r="Y757" s="3"/>
      <c r="Z757" s="3"/>
    </row>
    <row r="758" spans="1:26" ht="12" customHeight="1" x14ac:dyDescent="0.2">
      <c r="A758" s="3"/>
      <c r="B758" s="3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3"/>
      <c r="V758" s="3"/>
      <c r="W758" s="3"/>
      <c r="X758" s="3"/>
      <c r="Y758" s="3"/>
      <c r="Z758" s="3"/>
    </row>
    <row r="759" spans="1:26" ht="12" customHeight="1" x14ac:dyDescent="0.2">
      <c r="A759" s="3"/>
      <c r="B759" s="3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3"/>
      <c r="V759" s="3"/>
      <c r="W759" s="3"/>
      <c r="X759" s="3"/>
      <c r="Y759" s="3"/>
      <c r="Z759" s="3"/>
    </row>
    <row r="760" spans="1:26" ht="12" customHeight="1" x14ac:dyDescent="0.2">
      <c r="A760" s="3"/>
      <c r="B760" s="3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3"/>
      <c r="V760" s="3"/>
      <c r="W760" s="3"/>
      <c r="X760" s="3"/>
      <c r="Y760" s="3"/>
      <c r="Z760" s="3"/>
    </row>
    <row r="761" spans="1:26" ht="12" customHeight="1" x14ac:dyDescent="0.2">
      <c r="A761" s="3"/>
      <c r="B761" s="3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3"/>
      <c r="V761" s="3"/>
      <c r="W761" s="3"/>
      <c r="X761" s="3"/>
      <c r="Y761" s="3"/>
      <c r="Z761" s="3"/>
    </row>
    <row r="762" spans="1:26" ht="12" customHeight="1" x14ac:dyDescent="0.2">
      <c r="A762" s="3"/>
      <c r="B762" s="3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3"/>
      <c r="V762" s="3"/>
      <c r="W762" s="3"/>
      <c r="X762" s="3"/>
      <c r="Y762" s="3"/>
      <c r="Z762" s="3"/>
    </row>
    <row r="763" spans="1:26" ht="12" customHeight="1" x14ac:dyDescent="0.2">
      <c r="A763" s="3"/>
      <c r="B763" s="3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3"/>
      <c r="V763" s="3"/>
      <c r="W763" s="3"/>
      <c r="X763" s="3"/>
      <c r="Y763" s="3"/>
      <c r="Z763" s="3"/>
    </row>
    <row r="764" spans="1:26" ht="12" customHeight="1" x14ac:dyDescent="0.2">
      <c r="A764" s="3"/>
      <c r="B764" s="3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3"/>
      <c r="V764" s="3"/>
      <c r="W764" s="3"/>
      <c r="X764" s="3"/>
      <c r="Y764" s="3"/>
      <c r="Z764" s="3"/>
    </row>
    <row r="765" spans="1:26" ht="12" customHeight="1" x14ac:dyDescent="0.2">
      <c r="A765" s="3"/>
      <c r="B765" s="3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3"/>
      <c r="V765" s="3"/>
      <c r="W765" s="3"/>
      <c r="X765" s="3"/>
      <c r="Y765" s="3"/>
      <c r="Z765" s="3"/>
    </row>
    <row r="766" spans="1:26" ht="12" customHeight="1" x14ac:dyDescent="0.2">
      <c r="A766" s="3"/>
      <c r="B766" s="3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3"/>
      <c r="V766" s="3"/>
      <c r="W766" s="3"/>
      <c r="X766" s="3"/>
      <c r="Y766" s="3"/>
      <c r="Z766" s="3"/>
    </row>
    <row r="767" spans="1:26" ht="12" customHeight="1" x14ac:dyDescent="0.2">
      <c r="A767" s="3"/>
      <c r="B767" s="3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3"/>
      <c r="V767" s="3"/>
      <c r="W767" s="3"/>
      <c r="X767" s="3"/>
      <c r="Y767" s="3"/>
      <c r="Z767" s="3"/>
    </row>
    <row r="768" spans="1:26" ht="12" customHeight="1" x14ac:dyDescent="0.2">
      <c r="A768" s="3"/>
      <c r="B768" s="3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3"/>
      <c r="V768" s="3"/>
      <c r="W768" s="3"/>
      <c r="X768" s="3"/>
      <c r="Y768" s="3"/>
      <c r="Z768" s="3"/>
    </row>
    <row r="769" spans="1:26" ht="12" customHeight="1" x14ac:dyDescent="0.2">
      <c r="A769" s="3"/>
      <c r="B769" s="3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3"/>
      <c r="V769" s="3"/>
      <c r="W769" s="3"/>
      <c r="X769" s="3"/>
      <c r="Y769" s="3"/>
      <c r="Z769" s="3"/>
    </row>
    <row r="770" spans="1:26" ht="12" customHeight="1" x14ac:dyDescent="0.2">
      <c r="A770" s="3"/>
      <c r="B770" s="3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3"/>
      <c r="V770" s="3"/>
      <c r="W770" s="3"/>
      <c r="X770" s="3"/>
      <c r="Y770" s="3"/>
      <c r="Z770" s="3"/>
    </row>
    <row r="771" spans="1:26" ht="12" customHeight="1" x14ac:dyDescent="0.2">
      <c r="A771" s="3"/>
      <c r="B771" s="3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3"/>
      <c r="V771" s="3"/>
      <c r="W771" s="3"/>
      <c r="X771" s="3"/>
      <c r="Y771" s="3"/>
      <c r="Z771" s="3"/>
    </row>
    <row r="772" spans="1:26" ht="12" customHeight="1" x14ac:dyDescent="0.2">
      <c r="A772" s="3"/>
      <c r="B772" s="3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3"/>
      <c r="V772" s="3"/>
      <c r="W772" s="3"/>
      <c r="X772" s="3"/>
      <c r="Y772" s="3"/>
      <c r="Z772" s="3"/>
    </row>
    <row r="773" spans="1:26" ht="12" customHeight="1" x14ac:dyDescent="0.2">
      <c r="A773" s="3"/>
      <c r="B773" s="3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3"/>
      <c r="V773" s="3"/>
      <c r="W773" s="3"/>
      <c r="X773" s="3"/>
      <c r="Y773" s="3"/>
      <c r="Z773" s="3"/>
    </row>
    <row r="774" spans="1:26" ht="12" customHeight="1" x14ac:dyDescent="0.2">
      <c r="A774" s="3"/>
      <c r="B774" s="3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3"/>
      <c r="V774" s="3"/>
      <c r="W774" s="3"/>
      <c r="X774" s="3"/>
      <c r="Y774" s="3"/>
      <c r="Z774" s="3"/>
    </row>
    <row r="775" spans="1:26" ht="12" customHeight="1" x14ac:dyDescent="0.2">
      <c r="A775" s="3"/>
      <c r="B775" s="3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3"/>
      <c r="V775" s="3"/>
      <c r="W775" s="3"/>
      <c r="X775" s="3"/>
      <c r="Y775" s="3"/>
      <c r="Z775" s="3"/>
    </row>
    <row r="776" spans="1:26" ht="12" customHeight="1" x14ac:dyDescent="0.2">
      <c r="A776" s="3"/>
      <c r="B776" s="3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3"/>
      <c r="V776" s="3"/>
      <c r="W776" s="3"/>
      <c r="X776" s="3"/>
      <c r="Y776" s="3"/>
      <c r="Z776" s="3"/>
    </row>
    <row r="777" spans="1:26" ht="12" customHeight="1" x14ac:dyDescent="0.2">
      <c r="A777" s="3"/>
      <c r="B777" s="3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3"/>
      <c r="V777" s="3"/>
      <c r="W777" s="3"/>
      <c r="X777" s="3"/>
      <c r="Y777" s="3"/>
      <c r="Z777" s="3"/>
    </row>
    <row r="778" spans="1:26" ht="12" customHeight="1" x14ac:dyDescent="0.2">
      <c r="A778" s="3"/>
      <c r="B778" s="3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3"/>
      <c r="V778" s="3"/>
      <c r="W778" s="3"/>
      <c r="X778" s="3"/>
      <c r="Y778" s="3"/>
      <c r="Z778" s="3"/>
    </row>
    <row r="779" spans="1:26" ht="12" customHeight="1" x14ac:dyDescent="0.2">
      <c r="A779" s="3"/>
      <c r="B779" s="3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3"/>
      <c r="V779" s="3"/>
      <c r="W779" s="3"/>
      <c r="X779" s="3"/>
      <c r="Y779" s="3"/>
      <c r="Z779" s="3"/>
    </row>
    <row r="780" spans="1:26" ht="12" customHeight="1" x14ac:dyDescent="0.2">
      <c r="A780" s="3"/>
      <c r="B780" s="3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3"/>
      <c r="V780" s="3"/>
      <c r="W780" s="3"/>
      <c r="X780" s="3"/>
      <c r="Y780" s="3"/>
      <c r="Z780" s="3"/>
    </row>
    <row r="781" spans="1:26" ht="12" customHeight="1" x14ac:dyDescent="0.2">
      <c r="A781" s="3"/>
      <c r="B781" s="3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3"/>
      <c r="V781" s="3"/>
      <c r="W781" s="3"/>
      <c r="X781" s="3"/>
      <c r="Y781" s="3"/>
      <c r="Z781" s="3"/>
    </row>
    <row r="782" spans="1:26" ht="12" customHeight="1" x14ac:dyDescent="0.2">
      <c r="A782" s="3"/>
      <c r="B782" s="3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3"/>
      <c r="V782" s="3"/>
      <c r="W782" s="3"/>
      <c r="X782" s="3"/>
      <c r="Y782" s="3"/>
      <c r="Z782" s="3"/>
    </row>
    <row r="783" spans="1:26" ht="12" customHeight="1" x14ac:dyDescent="0.2">
      <c r="A783" s="3"/>
      <c r="B783" s="3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3"/>
      <c r="V783" s="3"/>
      <c r="W783" s="3"/>
      <c r="X783" s="3"/>
      <c r="Y783" s="3"/>
      <c r="Z783" s="3"/>
    </row>
    <row r="784" spans="1:26" ht="12" customHeight="1" x14ac:dyDescent="0.2">
      <c r="A784" s="3"/>
      <c r="B784" s="3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3"/>
      <c r="V784" s="3"/>
      <c r="W784" s="3"/>
      <c r="X784" s="3"/>
      <c r="Y784" s="3"/>
      <c r="Z784" s="3"/>
    </row>
    <row r="785" spans="1:26" ht="12" customHeight="1" x14ac:dyDescent="0.2">
      <c r="A785" s="3"/>
      <c r="B785" s="3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3"/>
      <c r="V785" s="3"/>
      <c r="W785" s="3"/>
      <c r="X785" s="3"/>
      <c r="Y785" s="3"/>
      <c r="Z785" s="3"/>
    </row>
    <row r="786" spans="1:26" ht="12" customHeight="1" x14ac:dyDescent="0.2">
      <c r="A786" s="3"/>
      <c r="B786" s="3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3"/>
      <c r="V786" s="3"/>
      <c r="W786" s="3"/>
      <c r="X786" s="3"/>
      <c r="Y786" s="3"/>
      <c r="Z786" s="3"/>
    </row>
    <row r="787" spans="1:26" ht="12" customHeight="1" x14ac:dyDescent="0.2">
      <c r="A787" s="3"/>
      <c r="B787" s="3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3"/>
      <c r="V787" s="3"/>
      <c r="W787" s="3"/>
      <c r="X787" s="3"/>
      <c r="Y787" s="3"/>
      <c r="Z787" s="3"/>
    </row>
    <row r="788" spans="1:26" ht="12" customHeight="1" x14ac:dyDescent="0.2">
      <c r="A788" s="3"/>
      <c r="B788" s="3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3"/>
      <c r="V788" s="3"/>
      <c r="W788" s="3"/>
      <c r="X788" s="3"/>
      <c r="Y788" s="3"/>
      <c r="Z788" s="3"/>
    </row>
    <row r="789" spans="1:26" ht="12" customHeight="1" x14ac:dyDescent="0.2">
      <c r="A789" s="3"/>
      <c r="B789" s="3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3"/>
      <c r="V789" s="3"/>
      <c r="W789" s="3"/>
      <c r="X789" s="3"/>
      <c r="Y789" s="3"/>
      <c r="Z789" s="3"/>
    </row>
    <row r="790" spans="1:26" ht="12" customHeight="1" x14ac:dyDescent="0.2">
      <c r="A790" s="3"/>
      <c r="B790" s="3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3"/>
      <c r="V790" s="3"/>
      <c r="W790" s="3"/>
      <c r="X790" s="3"/>
      <c r="Y790" s="3"/>
      <c r="Z790" s="3"/>
    </row>
    <row r="791" spans="1:26" ht="12" customHeight="1" x14ac:dyDescent="0.2">
      <c r="A791" s="3"/>
      <c r="B791" s="3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3"/>
      <c r="V791" s="3"/>
      <c r="W791" s="3"/>
      <c r="X791" s="3"/>
      <c r="Y791" s="3"/>
      <c r="Z791" s="3"/>
    </row>
    <row r="792" spans="1:26" ht="12" customHeight="1" x14ac:dyDescent="0.2">
      <c r="A792" s="3"/>
      <c r="B792" s="3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3"/>
      <c r="V792" s="3"/>
      <c r="W792" s="3"/>
      <c r="X792" s="3"/>
      <c r="Y792" s="3"/>
      <c r="Z792" s="3"/>
    </row>
    <row r="793" spans="1:26" ht="12" customHeight="1" x14ac:dyDescent="0.2">
      <c r="A793" s="3"/>
      <c r="B793" s="3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3"/>
      <c r="V793" s="3"/>
      <c r="W793" s="3"/>
      <c r="X793" s="3"/>
      <c r="Y793" s="3"/>
      <c r="Z793" s="3"/>
    </row>
    <row r="794" spans="1:26" ht="12" customHeight="1" x14ac:dyDescent="0.2">
      <c r="A794" s="3"/>
      <c r="B794" s="3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3"/>
      <c r="V794" s="3"/>
      <c r="W794" s="3"/>
      <c r="X794" s="3"/>
      <c r="Y794" s="3"/>
      <c r="Z794" s="3"/>
    </row>
    <row r="795" spans="1:26" ht="12" customHeight="1" x14ac:dyDescent="0.2">
      <c r="A795" s="3"/>
      <c r="B795" s="3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3"/>
      <c r="V795" s="3"/>
      <c r="W795" s="3"/>
      <c r="X795" s="3"/>
      <c r="Y795" s="3"/>
      <c r="Z795" s="3"/>
    </row>
    <row r="796" spans="1:26" ht="12" customHeight="1" x14ac:dyDescent="0.2">
      <c r="A796" s="3"/>
      <c r="B796" s="3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3"/>
      <c r="V796" s="3"/>
      <c r="W796" s="3"/>
      <c r="X796" s="3"/>
      <c r="Y796" s="3"/>
      <c r="Z796" s="3"/>
    </row>
    <row r="797" spans="1:26" ht="12" customHeight="1" x14ac:dyDescent="0.2">
      <c r="A797" s="3"/>
      <c r="B797" s="3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3"/>
      <c r="V797" s="3"/>
      <c r="W797" s="3"/>
      <c r="X797" s="3"/>
      <c r="Y797" s="3"/>
      <c r="Z797" s="3"/>
    </row>
    <row r="798" spans="1:26" ht="12" customHeight="1" x14ac:dyDescent="0.2">
      <c r="A798" s="3"/>
      <c r="B798" s="3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3"/>
      <c r="V798" s="3"/>
      <c r="W798" s="3"/>
      <c r="X798" s="3"/>
      <c r="Y798" s="3"/>
      <c r="Z798" s="3"/>
    </row>
    <row r="799" spans="1:26" ht="12" customHeight="1" x14ac:dyDescent="0.2">
      <c r="A799" s="3"/>
      <c r="B799" s="3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3"/>
      <c r="V799" s="3"/>
      <c r="W799" s="3"/>
      <c r="X799" s="3"/>
      <c r="Y799" s="3"/>
      <c r="Z799" s="3"/>
    </row>
    <row r="800" spans="1:26" ht="12" customHeight="1" x14ac:dyDescent="0.2">
      <c r="A800" s="3"/>
      <c r="B800" s="3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3"/>
      <c r="V800" s="3"/>
      <c r="W800" s="3"/>
      <c r="X800" s="3"/>
      <c r="Y800" s="3"/>
      <c r="Z800" s="3"/>
    </row>
    <row r="801" spans="1:26" ht="12" customHeight="1" x14ac:dyDescent="0.2">
      <c r="A801" s="3"/>
      <c r="B801" s="3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3"/>
      <c r="V801" s="3"/>
      <c r="W801" s="3"/>
      <c r="X801" s="3"/>
      <c r="Y801" s="3"/>
      <c r="Z801" s="3"/>
    </row>
    <row r="802" spans="1:26" ht="12" customHeight="1" x14ac:dyDescent="0.2">
      <c r="A802" s="3"/>
      <c r="B802" s="3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3"/>
      <c r="V802" s="3"/>
      <c r="W802" s="3"/>
      <c r="X802" s="3"/>
      <c r="Y802" s="3"/>
      <c r="Z802" s="3"/>
    </row>
    <row r="803" spans="1:26" ht="12" customHeight="1" x14ac:dyDescent="0.2">
      <c r="A803" s="3"/>
      <c r="B803" s="3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3"/>
      <c r="V803" s="3"/>
      <c r="W803" s="3"/>
      <c r="X803" s="3"/>
      <c r="Y803" s="3"/>
      <c r="Z803" s="3"/>
    </row>
    <row r="804" spans="1:26" ht="12" customHeight="1" x14ac:dyDescent="0.2">
      <c r="A804" s="3"/>
      <c r="B804" s="3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3"/>
      <c r="V804" s="3"/>
      <c r="W804" s="3"/>
      <c r="X804" s="3"/>
      <c r="Y804" s="3"/>
      <c r="Z804" s="3"/>
    </row>
    <row r="805" spans="1:26" ht="12" customHeight="1" x14ac:dyDescent="0.2">
      <c r="A805" s="3"/>
      <c r="B805" s="3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3"/>
      <c r="V805" s="3"/>
      <c r="W805" s="3"/>
      <c r="X805" s="3"/>
      <c r="Y805" s="3"/>
      <c r="Z805" s="3"/>
    </row>
    <row r="806" spans="1:26" ht="12" customHeight="1" x14ac:dyDescent="0.2">
      <c r="A806" s="3"/>
      <c r="B806" s="3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3"/>
      <c r="V806" s="3"/>
      <c r="W806" s="3"/>
      <c r="X806" s="3"/>
      <c r="Y806" s="3"/>
      <c r="Z806" s="3"/>
    </row>
    <row r="807" spans="1:26" ht="12" customHeight="1" x14ac:dyDescent="0.2">
      <c r="A807" s="3"/>
      <c r="B807" s="3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3"/>
      <c r="V807" s="3"/>
      <c r="W807" s="3"/>
      <c r="X807" s="3"/>
      <c r="Y807" s="3"/>
      <c r="Z807" s="3"/>
    </row>
    <row r="808" spans="1:26" ht="12" customHeight="1" x14ac:dyDescent="0.2">
      <c r="A808" s="3"/>
      <c r="B808" s="3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3"/>
      <c r="V808" s="3"/>
      <c r="W808" s="3"/>
      <c r="X808" s="3"/>
      <c r="Y808" s="3"/>
      <c r="Z808" s="3"/>
    </row>
    <row r="809" spans="1:26" ht="12" customHeight="1" x14ac:dyDescent="0.2">
      <c r="A809" s="3"/>
      <c r="B809" s="3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3"/>
      <c r="V809" s="3"/>
      <c r="W809" s="3"/>
      <c r="X809" s="3"/>
      <c r="Y809" s="3"/>
      <c r="Z809" s="3"/>
    </row>
    <row r="810" spans="1:26" ht="12" customHeight="1" x14ac:dyDescent="0.2">
      <c r="A810" s="3"/>
      <c r="B810" s="3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3"/>
      <c r="V810" s="3"/>
      <c r="W810" s="3"/>
      <c r="X810" s="3"/>
      <c r="Y810" s="3"/>
      <c r="Z810" s="3"/>
    </row>
    <row r="811" spans="1:26" ht="12" customHeight="1" x14ac:dyDescent="0.2">
      <c r="A811" s="3"/>
      <c r="B811" s="3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3"/>
      <c r="V811" s="3"/>
      <c r="W811" s="3"/>
      <c r="X811" s="3"/>
      <c r="Y811" s="3"/>
      <c r="Z811" s="3"/>
    </row>
    <row r="812" spans="1:26" ht="12" customHeight="1" x14ac:dyDescent="0.2">
      <c r="A812" s="3"/>
      <c r="B812" s="3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3"/>
      <c r="V812" s="3"/>
      <c r="W812" s="3"/>
      <c r="X812" s="3"/>
      <c r="Y812" s="3"/>
      <c r="Z812" s="3"/>
    </row>
    <row r="813" spans="1:26" ht="12" customHeight="1" x14ac:dyDescent="0.2">
      <c r="A813" s="3"/>
      <c r="B813" s="3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3"/>
      <c r="V813" s="3"/>
      <c r="W813" s="3"/>
      <c r="X813" s="3"/>
      <c r="Y813" s="3"/>
      <c r="Z813" s="3"/>
    </row>
    <row r="814" spans="1:26" ht="12" customHeight="1" x14ac:dyDescent="0.2">
      <c r="A814" s="3"/>
      <c r="B814" s="3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3"/>
      <c r="V814" s="3"/>
      <c r="W814" s="3"/>
      <c r="X814" s="3"/>
      <c r="Y814" s="3"/>
      <c r="Z814" s="3"/>
    </row>
    <row r="815" spans="1:26" ht="12" customHeight="1" x14ac:dyDescent="0.2">
      <c r="A815" s="3"/>
      <c r="B815" s="3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3"/>
      <c r="V815" s="3"/>
      <c r="W815" s="3"/>
      <c r="X815" s="3"/>
      <c r="Y815" s="3"/>
      <c r="Z815" s="3"/>
    </row>
    <row r="816" spans="1:26" ht="12" customHeight="1" x14ac:dyDescent="0.2">
      <c r="A816" s="3"/>
      <c r="B816" s="3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3"/>
      <c r="V816" s="3"/>
      <c r="W816" s="3"/>
      <c r="X816" s="3"/>
      <c r="Y816" s="3"/>
      <c r="Z816" s="3"/>
    </row>
    <row r="817" spans="1:26" ht="12" customHeight="1" x14ac:dyDescent="0.2">
      <c r="A817" s="3"/>
      <c r="B817" s="3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3"/>
      <c r="V817" s="3"/>
      <c r="W817" s="3"/>
      <c r="X817" s="3"/>
      <c r="Y817" s="3"/>
      <c r="Z817" s="3"/>
    </row>
    <row r="818" spans="1:26" ht="12" customHeight="1" x14ac:dyDescent="0.2">
      <c r="A818" s="3"/>
      <c r="B818" s="3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3"/>
      <c r="V818" s="3"/>
      <c r="W818" s="3"/>
      <c r="X818" s="3"/>
      <c r="Y818" s="3"/>
      <c r="Z818" s="3"/>
    </row>
    <row r="819" spans="1:26" ht="12" customHeight="1" x14ac:dyDescent="0.2">
      <c r="A819" s="3"/>
      <c r="B819" s="3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3"/>
      <c r="V819" s="3"/>
      <c r="W819" s="3"/>
      <c r="X819" s="3"/>
      <c r="Y819" s="3"/>
      <c r="Z819" s="3"/>
    </row>
    <row r="820" spans="1:26" ht="12" customHeight="1" x14ac:dyDescent="0.2">
      <c r="A820" s="3"/>
      <c r="B820" s="3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3"/>
      <c r="V820" s="3"/>
      <c r="W820" s="3"/>
      <c r="X820" s="3"/>
      <c r="Y820" s="3"/>
      <c r="Z820" s="3"/>
    </row>
    <row r="821" spans="1:26" ht="12" customHeight="1" x14ac:dyDescent="0.2">
      <c r="A821" s="3"/>
      <c r="B821" s="3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3"/>
      <c r="V821" s="3"/>
      <c r="W821" s="3"/>
      <c r="X821" s="3"/>
      <c r="Y821" s="3"/>
      <c r="Z821" s="3"/>
    </row>
    <row r="822" spans="1:26" ht="12" customHeight="1" x14ac:dyDescent="0.2">
      <c r="A822" s="3"/>
      <c r="B822" s="3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3"/>
      <c r="V822" s="3"/>
      <c r="W822" s="3"/>
      <c r="X822" s="3"/>
      <c r="Y822" s="3"/>
      <c r="Z822" s="3"/>
    </row>
    <row r="823" spans="1:26" ht="12" customHeight="1" x14ac:dyDescent="0.2">
      <c r="A823" s="3"/>
      <c r="B823" s="3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3"/>
      <c r="V823" s="3"/>
      <c r="W823" s="3"/>
      <c r="X823" s="3"/>
      <c r="Y823" s="3"/>
      <c r="Z823" s="3"/>
    </row>
    <row r="824" spans="1:26" ht="12" customHeight="1" x14ac:dyDescent="0.2">
      <c r="A824" s="3"/>
      <c r="B824" s="3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3"/>
      <c r="V824" s="3"/>
      <c r="W824" s="3"/>
      <c r="X824" s="3"/>
      <c r="Y824" s="3"/>
      <c r="Z824" s="3"/>
    </row>
    <row r="825" spans="1:26" ht="12" customHeight="1" x14ac:dyDescent="0.2">
      <c r="A825" s="3"/>
      <c r="B825" s="3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3"/>
      <c r="V825" s="3"/>
      <c r="W825" s="3"/>
      <c r="X825" s="3"/>
      <c r="Y825" s="3"/>
      <c r="Z825" s="3"/>
    </row>
    <row r="826" spans="1:26" ht="12" customHeight="1" x14ac:dyDescent="0.2">
      <c r="A826" s="3"/>
      <c r="B826" s="3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3"/>
      <c r="V826" s="3"/>
      <c r="W826" s="3"/>
      <c r="X826" s="3"/>
      <c r="Y826" s="3"/>
      <c r="Z826" s="3"/>
    </row>
    <row r="827" spans="1:26" ht="12" customHeight="1" x14ac:dyDescent="0.2">
      <c r="A827" s="3"/>
      <c r="B827" s="3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3"/>
      <c r="V827" s="3"/>
      <c r="W827" s="3"/>
      <c r="X827" s="3"/>
      <c r="Y827" s="3"/>
      <c r="Z827" s="3"/>
    </row>
    <row r="828" spans="1:26" ht="12" customHeight="1" x14ac:dyDescent="0.2">
      <c r="A828" s="3"/>
      <c r="B828" s="3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3"/>
      <c r="V828" s="3"/>
      <c r="W828" s="3"/>
      <c r="X828" s="3"/>
      <c r="Y828" s="3"/>
      <c r="Z828" s="3"/>
    </row>
    <row r="829" spans="1:26" ht="12" customHeight="1" x14ac:dyDescent="0.2">
      <c r="A829" s="3"/>
      <c r="B829" s="3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3"/>
      <c r="V829" s="3"/>
      <c r="W829" s="3"/>
      <c r="X829" s="3"/>
      <c r="Y829" s="3"/>
      <c r="Z829" s="3"/>
    </row>
    <row r="830" spans="1:26" ht="12" customHeight="1" x14ac:dyDescent="0.2">
      <c r="A830" s="3"/>
      <c r="B830" s="3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3"/>
      <c r="V830" s="3"/>
      <c r="W830" s="3"/>
      <c r="X830" s="3"/>
      <c r="Y830" s="3"/>
      <c r="Z830" s="3"/>
    </row>
    <row r="831" spans="1:26" ht="12" customHeight="1" x14ac:dyDescent="0.2">
      <c r="A831" s="3"/>
      <c r="B831" s="3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3"/>
      <c r="V831" s="3"/>
      <c r="W831" s="3"/>
      <c r="X831" s="3"/>
      <c r="Y831" s="3"/>
      <c r="Z831" s="3"/>
    </row>
    <row r="832" spans="1:26" ht="12" customHeight="1" x14ac:dyDescent="0.2">
      <c r="A832" s="3"/>
      <c r="B832" s="3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3"/>
      <c r="V832" s="3"/>
      <c r="W832" s="3"/>
      <c r="X832" s="3"/>
      <c r="Y832" s="3"/>
      <c r="Z832" s="3"/>
    </row>
    <row r="833" spans="1:26" ht="12" customHeight="1" x14ac:dyDescent="0.2">
      <c r="A833" s="3"/>
      <c r="B833" s="3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3"/>
      <c r="V833" s="3"/>
      <c r="W833" s="3"/>
      <c r="X833" s="3"/>
      <c r="Y833" s="3"/>
      <c r="Z833" s="3"/>
    </row>
    <row r="834" spans="1:26" ht="12" customHeight="1" x14ac:dyDescent="0.2">
      <c r="A834" s="3"/>
      <c r="B834" s="3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3"/>
      <c r="V834" s="3"/>
      <c r="W834" s="3"/>
      <c r="X834" s="3"/>
      <c r="Y834" s="3"/>
      <c r="Z834" s="3"/>
    </row>
    <row r="835" spans="1:26" ht="12" customHeight="1" x14ac:dyDescent="0.2">
      <c r="A835" s="3"/>
      <c r="B835" s="3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3"/>
      <c r="V835" s="3"/>
      <c r="W835" s="3"/>
      <c r="X835" s="3"/>
      <c r="Y835" s="3"/>
      <c r="Z835" s="3"/>
    </row>
    <row r="836" spans="1:26" ht="12" customHeight="1" x14ac:dyDescent="0.2">
      <c r="A836" s="3"/>
      <c r="B836" s="3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3"/>
      <c r="V836" s="3"/>
      <c r="W836" s="3"/>
      <c r="X836" s="3"/>
      <c r="Y836" s="3"/>
      <c r="Z836" s="3"/>
    </row>
    <row r="837" spans="1:26" ht="12" customHeight="1" x14ac:dyDescent="0.2">
      <c r="A837" s="3"/>
      <c r="B837" s="3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3"/>
      <c r="V837" s="3"/>
      <c r="W837" s="3"/>
      <c r="X837" s="3"/>
      <c r="Y837" s="3"/>
      <c r="Z837" s="3"/>
    </row>
    <row r="838" spans="1:26" ht="12" customHeight="1" x14ac:dyDescent="0.2">
      <c r="A838" s="3"/>
      <c r="B838" s="3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3"/>
      <c r="V838" s="3"/>
      <c r="W838" s="3"/>
      <c r="X838" s="3"/>
      <c r="Y838" s="3"/>
      <c r="Z838" s="3"/>
    </row>
    <row r="839" spans="1:26" ht="12" customHeight="1" x14ac:dyDescent="0.2">
      <c r="A839" s="3"/>
      <c r="B839" s="3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3"/>
      <c r="V839" s="3"/>
      <c r="W839" s="3"/>
      <c r="X839" s="3"/>
      <c r="Y839" s="3"/>
      <c r="Z839" s="3"/>
    </row>
    <row r="840" spans="1:26" ht="12" customHeight="1" x14ac:dyDescent="0.2">
      <c r="A840" s="3"/>
      <c r="B840" s="3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3"/>
      <c r="V840" s="3"/>
      <c r="W840" s="3"/>
      <c r="X840" s="3"/>
      <c r="Y840" s="3"/>
      <c r="Z840" s="3"/>
    </row>
    <row r="841" spans="1:26" ht="12" customHeight="1" x14ac:dyDescent="0.2">
      <c r="A841" s="3"/>
      <c r="B841" s="3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3"/>
      <c r="V841" s="3"/>
      <c r="W841" s="3"/>
      <c r="X841" s="3"/>
      <c r="Y841" s="3"/>
      <c r="Z841" s="3"/>
    </row>
    <row r="842" spans="1:26" ht="12" customHeight="1" x14ac:dyDescent="0.2">
      <c r="A842" s="3"/>
      <c r="B842" s="3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3"/>
      <c r="V842" s="3"/>
      <c r="W842" s="3"/>
      <c r="X842" s="3"/>
      <c r="Y842" s="3"/>
      <c r="Z842" s="3"/>
    </row>
    <row r="843" spans="1:26" ht="12" customHeight="1" x14ac:dyDescent="0.2">
      <c r="A843" s="3"/>
      <c r="B843" s="3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3"/>
      <c r="V843" s="3"/>
      <c r="W843" s="3"/>
      <c r="X843" s="3"/>
      <c r="Y843" s="3"/>
      <c r="Z843" s="3"/>
    </row>
    <row r="844" spans="1:26" ht="12" customHeight="1" x14ac:dyDescent="0.2">
      <c r="A844" s="3"/>
      <c r="B844" s="3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3"/>
      <c r="V844" s="3"/>
      <c r="W844" s="3"/>
      <c r="X844" s="3"/>
      <c r="Y844" s="3"/>
      <c r="Z844" s="3"/>
    </row>
    <row r="845" spans="1:26" ht="12" customHeight="1" x14ac:dyDescent="0.2">
      <c r="A845" s="3"/>
      <c r="B845" s="3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3"/>
      <c r="V845" s="3"/>
      <c r="W845" s="3"/>
      <c r="X845" s="3"/>
      <c r="Y845" s="3"/>
      <c r="Z845" s="3"/>
    </row>
    <row r="846" spans="1:26" ht="12" customHeight="1" x14ac:dyDescent="0.2">
      <c r="A846" s="3"/>
      <c r="B846" s="3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3"/>
      <c r="V846" s="3"/>
      <c r="W846" s="3"/>
      <c r="X846" s="3"/>
      <c r="Y846" s="3"/>
      <c r="Z846" s="3"/>
    </row>
    <row r="847" spans="1:26" ht="12" customHeight="1" x14ac:dyDescent="0.2">
      <c r="A847" s="3"/>
      <c r="B847" s="3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3"/>
      <c r="V847" s="3"/>
      <c r="W847" s="3"/>
      <c r="X847" s="3"/>
      <c r="Y847" s="3"/>
      <c r="Z847" s="3"/>
    </row>
    <row r="848" spans="1:26" ht="12" customHeight="1" x14ac:dyDescent="0.2">
      <c r="A848" s="3"/>
      <c r="B848" s="3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3"/>
      <c r="V848" s="3"/>
      <c r="W848" s="3"/>
      <c r="X848" s="3"/>
      <c r="Y848" s="3"/>
      <c r="Z848" s="3"/>
    </row>
    <row r="849" spans="1:26" ht="12" customHeight="1" x14ac:dyDescent="0.2">
      <c r="A849" s="3"/>
      <c r="B849" s="3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3"/>
      <c r="V849" s="3"/>
      <c r="W849" s="3"/>
      <c r="X849" s="3"/>
      <c r="Y849" s="3"/>
      <c r="Z849" s="3"/>
    </row>
    <row r="850" spans="1:26" ht="12" customHeight="1" x14ac:dyDescent="0.2">
      <c r="A850" s="3"/>
      <c r="B850" s="3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3"/>
      <c r="V850" s="3"/>
      <c r="W850" s="3"/>
      <c r="X850" s="3"/>
      <c r="Y850" s="3"/>
      <c r="Z850" s="3"/>
    </row>
    <row r="851" spans="1:26" ht="12" customHeight="1" x14ac:dyDescent="0.2">
      <c r="A851" s="3"/>
      <c r="B851" s="3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3"/>
      <c r="V851" s="3"/>
      <c r="W851" s="3"/>
      <c r="X851" s="3"/>
      <c r="Y851" s="3"/>
      <c r="Z851" s="3"/>
    </row>
    <row r="852" spans="1:26" ht="12" customHeight="1" x14ac:dyDescent="0.2">
      <c r="A852" s="3"/>
      <c r="B852" s="3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3"/>
      <c r="V852" s="3"/>
      <c r="W852" s="3"/>
      <c r="X852" s="3"/>
      <c r="Y852" s="3"/>
      <c r="Z852" s="3"/>
    </row>
    <row r="853" spans="1:26" ht="12" customHeight="1" x14ac:dyDescent="0.2">
      <c r="A853" s="3"/>
      <c r="B853" s="3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3"/>
      <c r="V853" s="3"/>
      <c r="W853" s="3"/>
      <c r="X853" s="3"/>
      <c r="Y853" s="3"/>
      <c r="Z853" s="3"/>
    </row>
    <row r="854" spans="1:26" ht="12" customHeight="1" x14ac:dyDescent="0.2">
      <c r="A854" s="3"/>
      <c r="B854" s="3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3"/>
      <c r="V854" s="3"/>
      <c r="W854" s="3"/>
      <c r="X854" s="3"/>
      <c r="Y854" s="3"/>
      <c r="Z854" s="3"/>
    </row>
    <row r="855" spans="1:26" ht="12" customHeight="1" x14ac:dyDescent="0.2">
      <c r="A855" s="3"/>
      <c r="B855" s="3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3"/>
      <c r="V855" s="3"/>
      <c r="W855" s="3"/>
      <c r="X855" s="3"/>
      <c r="Y855" s="3"/>
      <c r="Z855" s="3"/>
    </row>
    <row r="856" spans="1:26" ht="12" customHeight="1" x14ac:dyDescent="0.2">
      <c r="A856" s="3"/>
      <c r="B856" s="3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3"/>
      <c r="V856" s="3"/>
      <c r="W856" s="3"/>
      <c r="X856" s="3"/>
      <c r="Y856" s="3"/>
      <c r="Z856" s="3"/>
    </row>
    <row r="857" spans="1:26" ht="12" customHeight="1" x14ac:dyDescent="0.2">
      <c r="A857" s="3"/>
      <c r="B857" s="3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3"/>
      <c r="V857" s="3"/>
      <c r="W857" s="3"/>
      <c r="X857" s="3"/>
      <c r="Y857" s="3"/>
      <c r="Z857" s="3"/>
    </row>
    <row r="858" spans="1:26" ht="12" customHeight="1" x14ac:dyDescent="0.2">
      <c r="A858" s="3"/>
      <c r="B858" s="3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3"/>
      <c r="V858" s="3"/>
      <c r="W858" s="3"/>
      <c r="X858" s="3"/>
      <c r="Y858" s="3"/>
      <c r="Z858" s="3"/>
    </row>
    <row r="859" spans="1:26" ht="12" customHeight="1" x14ac:dyDescent="0.2">
      <c r="A859" s="3"/>
      <c r="B859" s="3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3"/>
      <c r="V859" s="3"/>
      <c r="W859" s="3"/>
      <c r="X859" s="3"/>
      <c r="Y859" s="3"/>
      <c r="Z859" s="3"/>
    </row>
    <row r="860" spans="1:26" ht="12" customHeight="1" x14ac:dyDescent="0.2">
      <c r="A860" s="3"/>
      <c r="B860" s="3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3"/>
      <c r="V860" s="3"/>
      <c r="W860" s="3"/>
      <c r="X860" s="3"/>
      <c r="Y860" s="3"/>
      <c r="Z860" s="3"/>
    </row>
    <row r="861" spans="1:26" ht="12" customHeight="1" x14ac:dyDescent="0.2">
      <c r="A861" s="3"/>
      <c r="B861" s="3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3"/>
      <c r="V861" s="3"/>
      <c r="W861" s="3"/>
      <c r="X861" s="3"/>
      <c r="Y861" s="3"/>
      <c r="Z861" s="3"/>
    </row>
    <row r="862" spans="1:26" ht="12" customHeight="1" x14ac:dyDescent="0.2">
      <c r="A862" s="3"/>
      <c r="B862" s="3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3"/>
      <c r="V862" s="3"/>
      <c r="W862" s="3"/>
      <c r="X862" s="3"/>
      <c r="Y862" s="3"/>
      <c r="Z862" s="3"/>
    </row>
    <row r="863" spans="1:26" ht="12" customHeight="1" x14ac:dyDescent="0.2">
      <c r="A863" s="3"/>
      <c r="B863" s="3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3"/>
      <c r="V863" s="3"/>
      <c r="W863" s="3"/>
      <c r="X863" s="3"/>
      <c r="Y863" s="3"/>
      <c r="Z863" s="3"/>
    </row>
    <row r="864" spans="1:26" ht="12" customHeight="1" x14ac:dyDescent="0.2">
      <c r="A864" s="3"/>
      <c r="B864" s="3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3"/>
      <c r="V864" s="3"/>
      <c r="W864" s="3"/>
      <c r="X864" s="3"/>
      <c r="Y864" s="3"/>
      <c r="Z864" s="3"/>
    </row>
    <row r="865" spans="1:26" ht="12" customHeight="1" x14ac:dyDescent="0.2">
      <c r="A865" s="3"/>
      <c r="B865" s="3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3"/>
      <c r="V865" s="3"/>
      <c r="W865" s="3"/>
      <c r="X865" s="3"/>
      <c r="Y865" s="3"/>
      <c r="Z865" s="3"/>
    </row>
    <row r="866" spans="1:26" ht="12" customHeight="1" x14ac:dyDescent="0.2">
      <c r="A866" s="3"/>
      <c r="B866" s="3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3"/>
      <c r="V866" s="3"/>
      <c r="W866" s="3"/>
      <c r="X866" s="3"/>
      <c r="Y866" s="3"/>
      <c r="Z866" s="3"/>
    </row>
    <row r="867" spans="1:26" ht="12" customHeight="1" x14ac:dyDescent="0.2">
      <c r="A867" s="3"/>
      <c r="B867" s="3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3"/>
      <c r="V867" s="3"/>
      <c r="W867" s="3"/>
      <c r="X867" s="3"/>
      <c r="Y867" s="3"/>
      <c r="Z867" s="3"/>
    </row>
    <row r="868" spans="1:26" ht="12" customHeight="1" x14ac:dyDescent="0.2">
      <c r="A868" s="3"/>
      <c r="B868" s="3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3"/>
      <c r="V868" s="3"/>
      <c r="W868" s="3"/>
      <c r="X868" s="3"/>
      <c r="Y868" s="3"/>
      <c r="Z868" s="3"/>
    </row>
    <row r="869" spans="1:26" ht="12" customHeight="1" x14ac:dyDescent="0.2">
      <c r="A869" s="3"/>
      <c r="B869" s="3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3"/>
      <c r="V869" s="3"/>
      <c r="W869" s="3"/>
      <c r="X869" s="3"/>
      <c r="Y869" s="3"/>
      <c r="Z869" s="3"/>
    </row>
    <row r="870" spans="1:26" ht="12" customHeight="1" x14ac:dyDescent="0.2">
      <c r="A870" s="3"/>
      <c r="B870" s="3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3"/>
      <c r="V870" s="3"/>
      <c r="W870" s="3"/>
      <c r="X870" s="3"/>
      <c r="Y870" s="3"/>
      <c r="Z870" s="3"/>
    </row>
    <row r="871" spans="1:26" ht="12" customHeight="1" x14ac:dyDescent="0.2">
      <c r="A871" s="3"/>
      <c r="B871" s="3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3"/>
      <c r="V871" s="3"/>
      <c r="W871" s="3"/>
      <c r="X871" s="3"/>
      <c r="Y871" s="3"/>
      <c r="Z871" s="3"/>
    </row>
    <row r="872" spans="1:26" ht="12" customHeight="1" x14ac:dyDescent="0.2">
      <c r="A872" s="3"/>
      <c r="B872" s="3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3"/>
      <c r="V872" s="3"/>
      <c r="W872" s="3"/>
      <c r="X872" s="3"/>
      <c r="Y872" s="3"/>
      <c r="Z872" s="3"/>
    </row>
    <row r="873" spans="1:26" ht="12" customHeight="1" x14ac:dyDescent="0.2">
      <c r="A873" s="3"/>
      <c r="B873" s="3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3"/>
      <c r="V873" s="3"/>
      <c r="W873" s="3"/>
      <c r="X873" s="3"/>
      <c r="Y873" s="3"/>
      <c r="Z873" s="3"/>
    </row>
    <row r="874" spans="1:26" ht="12" customHeight="1" x14ac:dyDescent="0.2">
      <c r="A874" s="3"/>
      <c r="B874" s="3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3"/>
      <c r="V874" s="3"/>
      <c r="W874" s="3"/>
      <c r="X874" s="3"/>
      <c r="Y874" s="3"/>
      <c r="Z874" s="3"/>
    </row>
    <row r="875" spans="1:26" ht="12" customHeight="1" x14ac:dyDescent="0.2">
      <c r="A875" s="3"/>
      <c r="B875" s="3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3"/>
      <c r="V875" s="3"/>
      <c r="W875" s="3"/>
      <c r="X875" s="3"/>
      <c r="Y875" s="3"/>
      <c r="Z875" s="3"/>
    </row>
    <row r="876" spans="1:26" ht="12" customHeight="1" x14ac:dyDescent="0.2">
      <c r="A876" s="3"/>
      <c r="B876" s="3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3"/>
      <c r="V876" s="3"/>
      <c r="W876" s="3"/>
      <c r="X876" s="3"/>
      <c r="Y876" s="3"/>
      <c r="Z876" s="3"/>
    </row>
    <row r="877" spans="1:26" ht="12" customHeight="1" x14ac:dyDescent="0.2">
      <c r="A877" s="3"/>
      <c r="B877" s="3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3"/>
      <c r="V877" s="3"/>
      <c r="W877" s="3"/>
      <c r="X877" s="3"/>
      <c r="Y877" s="3"/>
      <c r="Z877" s="3"/>
    </row>
    <row r="878" spans="1:26" ht="12" customHeight="1" x14ac:dyDescent="0.2">
      <c r="A878" s="3"/>
      <c r="B878" s="3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3"/>
      <c r="V878" s="3"/>
      <c r="W878" s="3"/>
      <c r="X878" s="3"/>
      <c r="Y878" s="3"/>
      <c r="Z878" s="3"/>
    </row>
    <row r="879" spans="1:26" ht="12" customHeight="1" x14ac:dyDescent="0.2">
      <c r="A879" s="3"/>
      <c r="B879" s="3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3"/>
      <c r="V879" s="3"/>
      <c r="W879" s="3"/>
      <c r="X879" s="3"/>
      <c r="Y879" s="3"/>
      <c r="Z879" s="3"/>
    </row>
    <row r="880" spans="1:26" ht="12" customHeight="1" x14ac:dyDescent="0.2">
      <c r="A880" s="3"/>
      <c r="B880" s="3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3"/>
      <c r="V880" s="3"/>
      <c r="W880" s="3"/>
      <c r="X880" s="3"/>
      <c r="Y880" s="3"/>
      <c r="Z880" s="3"/>
    </row>
    <row r="881" spans="1:26" ht="12" customHeight="1" x14ac:dyDescent="0.2">
      <c r="A881" s="3"/>
      <c r="B881" s="3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3"/>
      <c r="V881" s="3"/>
      <c r="W881" s="3"/>
      <c r="X881" s="3"/>
      <c r="Y881" s="3"/>
      <c r="Z881" s="3"/>
    </row>
    <row r="882" spans="1:26" ht="12" customHeight="1" x14ac:dyDescent="0.2">
      <c r="A882" s="3"/>
      <c r="B882" s="3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3"/>
      <c r="V882" s="3"/>
      <c r="W882" s="3"/>
      <c r="X882" s="3"/>
      <c r="Y882" s="3"/>
      <c r="Z882" s="3"/>
    </row>
    <row r="883" spans="1:26" ht="12" customHeight="1" x14ac:dyDescent="0.2">
      <c r="A883" s="3"/>
      <c r="B883" s="3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3"/>
      <c r="V883" s="3"/>
      <c r="W883" s="3"/>
      <c r="X883" s="3"/>
      <c r="Y883" s="3"/>
      <c r="Z883" s="3"/>
    </row>
    <row r="884" spans="1:26" ht="12" customHeight="1" x14ac:dyDescent="0.2">
      <c r="A884" s="3"/>
      <c r="B884" s="3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3"/>
      <c r="V884" s="3"/>
      <c r="W884" s="3"/>
      <c r="X884" s="3"/>
      <c r="Y884" s="3"/>
      <c r="Z884" s="3"/>
    </row>
    <row r="885" spans="1:26" ht="12" customHeight="1" x14ac:dyDescent="0.2">
      <c r="A885" s="3"/>
      <c r="B885" s="3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3"/>
      <c r="V885" s="3"/>
      <c r="W885" s="3"/>
      <c r="X885" s="3"/>
      <c r="Y885" s="3"/>
      <c r="Z885" s="3"/>
    </row>
    <row r="886" spans="1:26" ht="12" customHeight="1" x14ac:dyDescent="0.2">
      <c r="A886" s="3"/>
      <c r="B886" s="3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3"/>
      <c r="V886" s="3"/>
      <c r="W886" s="3"/>
      <c r="X886" s="3"/>
      <c r="Y886" s="3"/>
      <c r="Z886" s="3"/>
    </row>
    <row r="887" spans="1:26" ht="12" customHeight="1" x14ac:dyDescent="0.2">
      <c r="A887" s="3"/>
      <c r="B887" s="3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3"/>
      <c r="V887" s="3"/>
      <c r="W887" s="3"/>
      <c r="X887" s="3"/>
      <c r="Y887" s="3"/>
      <c r="Z887" s="3"/>
    </row>
    <row r="888" spans="1:26" ht="12" customHeight="1" x14ac:dyDescent="0.2">
      <c r="A888" s="3"/>
      <c r="B888" s="3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3"/>
      <c r="V888" s="3"/>
      <c r="W888" s="3"/>
      <c r="X888" s="3"/>
      <c r="Y888" s="3"/>
      <c r="Z888" s="3"/>
    </row>
    <row r="889" spans="1:26" ht="12" customHeight="1" x14ac:dyDescent="0.2">
      <c r="A889" s="3"/>
      <c r="B889" s="3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3"/>
      <c r="V889" s="3"/>
      <c r="W889" s="3"/>
      <c r="X889" s="3"/>
      <c r="Y889" s="3"/>
      <c r="Z889" s="3"/>
    </row>
    <row r="890" spans="1:26" ht="12" customHeight="1" x14ac:dyDescent="0.2">
      <c r="A890" s="3"/>
      <c r="B890" s="3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3"/>
      <c r="V890" s="3"/>
      <c r="W890" s="3"/>
      <c r="X890" s="3"/>
      <c r="Y890" s="3"/>
      <c r="Z890" s="3"/>
    </row>
    <row r="891" spans="1:26" ht="12" customHeight="1" x14ac:dyDescent="0.2">
      <c r="A891" s="3"/>
      <c r="B891" s="3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3"/>
      <c r="V891" s="3"/>
      <c r="W891" s="3"/>
      <c r="X891" s="3"/>
      <c r="Y891" s="3"/>
      <c r="Z891" s="3"/>
    </row>
    <row r="892" spans="1:26" ht="12" customHeight="1" x14ac:dyDescent="0.2">
      <c r="A892" s="3"/>
      <c r="B892" s="3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3"/>
      <c r="V892" s="3"/>
      <c r="W892" s="3"/>
      <c r="X892" s="3"/>
      <c r="Y892" s="3"/>
      <c r="Z892" s="3"/>
    </row>
    <row r="893" spans="1:26" ht="12" customHeight="1" x14ac:dyDescent="0.2">
      <c r="A893" s="3"/>
      <c r="B893" s="3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3"/>
      <c r="V893" s="3"/>
      <c r="W893" s="3"/>
      <c r="X893" s="3"/>
      <c r="Y893" s="3"/>
      <c r="Z893" s="3"/>
    </row>
    <row r="894" spans="1:26" ht="12" customHeight="1" x14ac:dyDescent="0.2">
      <c r="A894" s="3"/>
      <c r="B894" s="3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3"/>
      <c r="V894" s="3"/>
      <c r="W894" s="3"/>
      <c r="X894" s="3"/>
      <c r="Y894" s="3"/>
      <c r="Z894" s="3"/>
    </row>
    <row r="895" spans="1:26" ht="12" customHeight="1" x14ac:dyDescent="0.2">
      <c r="A895" s="3"/>
      <c r="B895" s="3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3"/>
      <c r="V895" s="3"/>
      <c r="W895" s="3"/>
      <c r="X895" s="3"/>
      <c r="Y895" s="3"/>
      <c r="Z895" s="3"/>
    </row>
    <row r="896" spans="1:26" ht="12" customHeight="1" x14ac:dyDescent="0.2">
      <c r="A896" s="3"/>
      <c r="B896" s="3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3"/>
      <c r="V896" s="3"/>
      <c r="W896" s="3"/>
      <c r="X896" s="3"/>
      <c r="Y896" s="3"/>
      <c r="Z896" s="3"/>
    </row>
    <row r="897" spans="1:26" ht="12" customHeight="1" x14ac:dyDescent="0.2">
      <c r="A897" s="3"/>
      <c r="B897" s="3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3"/>
      <c r="V897" s="3"/>
      <c r="W897" s="3"/>
      <c r="X897" s="3"/>
      <c r="Y897" s="3"/>
      <c r="Z897" s="3"/>
    </row>
    <row r="898" spans="1:26" ht="12" customHeight="1" x14ac:dyDescent="0.2">
      <c r="A898" s="3"/>
      <c r="B898" s="3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3"/>
      <c r="V898" s="3"/>
      <c r="W898" s="3"/>
      <c r="X898" s="3"/>
      <c r="Y898" s="3"/>
      <c r="Z898" s="3"/>
    </row>
    <row r="899" spans="1:26" ht="12" customHeight="1" x14ac:dyDescent="0.2">
      <c r="A899" s="3"/>
      <c r="B899" s="3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3"/>
      <c r="V899" s="3"/>
      <c r="W899" s="3"/>
      <c r="X899" s="3"/>
      <c r="Y899" s="3"/>
      <c r="Z899" s="3"/>
    </row>
    <row r="900" spans="1:26" ht="12" customHeight="1" x14ac:dyDescent="0.2">
      <c r="A900" s="3"/>
      <c r="B900" s="3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3"/>
      <c r="V900" s="3"/>
      <c r="W900" s="3"/>
      <c r="X900" s="3"/>
      <c r="Y900" s="3"/>
      <c r="Z900" s="3"/>
    </row>
    <row r="901" spans="1:26" ht="12" customHeight="1" x14ac:dyDescent="0.2">
      <c r="A901" s="3"/>
      <c r="B901" s="3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3"/>
      <c r="V901" s="3"/>
      <c r="W901" s="3"/>
      <c r="X901" s="3"/>
      <c r="Y901" s="3"/>
      <c r="Z901" s="3"/>
    </row>
    <row r="902" spans="1:26" ht="12" customHeight="1" x14ac:dyDescent="0.2">
      <c r="A902" s="3"/>
      <c r="B902" s="3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3"/>
      <c r="V902" s="3"/>
      <c r="W902" s="3"/>
      <c r="X902" s="3"/>
      <c r="Y902" s="3"/>
      <c r="Z902" s="3"/>
    </row>
    <row r="903" spans="1:26" ht="12" customHeight="1" x14ac:dyDescent="0.2">
      <c r="A903" s="3"/>
      <c r="B903" s="3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3"/>
      <c r="V903" s="3"/>
      <c r="W903" s="3"/>
      <c r="X903" s="3"/>
      <c r="Y903" s="3"/>
      <c r="Z903" s="3"/>
    </row>
    <row r="904" spans="1:26" ht="12" customHeight="1" x14ac:dyDescent="0.2">
      <c r="A904" s="3"/>
      <c r="B904" s="3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3"/>
      <c r="V904" s="3"/>
      <c r="W904" s="3"/>
      <c r="X904" s="3"/>
      <c r="Y904" s="3"/>
      <c r="Z904" s="3"/>
    </row>
    <row r="905" spans="1:26" ht="12" customHeight="1" x14ac:dyDescent="0.2">
      <c r="A905" s="3"/>
      <c r="B905" s="3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3"/>
      <c r="V905" s="3"/>
      <c r="W905" s="3"/>
      <c r="X905" s="3"/>
      <c r="Y905" s="3"/>
      <c r="Z905" s="3"/>
    </row>
    <row r="906" spans="1:26" ht="12" customHeight="1" x14ac:dyDescent="0.2">
      <c r="A906" s="3"/>
      <c r="B906" s="3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3"/>
      <c r="V906" s="3"/>
      <c r="W906" s="3"/>
      <c r="X906" s="3"/>
      <c r="Y906" s="3"/>
      <c r="Z906" s="3"/>
    </row>
    <row r="907" spans="1:26" ht="12" customHeight="1" x14ac:dyDescent="0.2">
      <c r="A907" s="3"/>
      <c r="B907" s="3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3"/>
      <c r="V907" s="3"/>
      <c r="W907" s="3"/>
      <c r="X907" s="3"/>
      <c r="Y907" s="3"/>
      <c r="Z907" s="3"/>
    </row>
    <row r="908" spans="1:26" ht="12" customHeight="1" x14ac:dyDescent="0.2">
      <c r="A908" s="3"/>
      <c r="B908" s="3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3"/>
      <c r="V908" s="3"/>
      <c r="W908" s="3"/>
      <c r="X908" s="3"/>
      <c r="Y908" s="3"/>
      <c r="Z908" s="3"/>
    </row>
    <row r="909" spans="1:26" ht="12" customHeight="1" x14ac:dyDescent="0.2">
      <c r="A909" s="3"/>
      <c r="B909" s="3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3"/>
      <c r="V909" s="3"/>
      <c r="W909" s="3"/>
      <c r="X909" s="3"/>
      <c r="Y909" s="3"/>
      <c r="Z909" s="3"/>
    </row>
    <row r="910" spans="1:26" ht="12" customHeight="1" x14ac:dyDescent="0.2">
      <c r="A910" s="3"/>
      <c r="B910" s="3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3"/>
      <c r="V910" s="3"/>
      <c r="W910" s="3"/>
      <c r="X910" s="3"/>
      <c r="Y910" s="3"/>
      <c r="Z910" s="3"/>
    </row>
    <row r="911" spans="1:26" ht="12" customHeight="1" x14ac:dyDescent="0.2">
      <c r="A911" s="3"/>
      <c r="B911" s="3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3"/>
      <c r="V911" s="3"/>
      <c r="W911" s="3"/>
      <c r="X911" s="3"/>
      <c r="Y911" s="3"/>
      <c r="Z911" s="3"/>
    </row>
    <row r="912" spans="1:26" ht="12" customHeight="1" x14ac:dyDescent="0.2">
      <c r="A912" s="3"/>
      <c r="B912" s="3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3"/>
      <c r="V912" s="3"/>
      <c r="W912" s="3"/>
      <c r="X912" s="3"/>
      <c r="Y912" s="3"/>
      <c r="Z912" s="3"/>
    </row>
    <row r="913" spans="1:26" ht="12" customHeight="1" x14ac:dyDescent="0.2">
      <c r="A913" s="3"/>
      <c r="B913" s="3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3"/>
      <c r="V913" s="3"/>
      <c r="W913" s="3"/>
      <c r="X913" s="3"/>
      <c r="Y913" s="3"/>
      <c r="Z913" s="3"/>
    </row>
    <row r="914" spans="1:26" ht="12" customHeight="1" x14ac:dyDescent="0.2">
      <c r="A914" s="3"/>
      <c r="B914" s="3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3"/>
      <c r="V914" s="3"/>
      <c r="W914" s="3"/>
      <c r="X914" s="3"/>
      <c r="Y914" s="3"/>
      <c r="Z914" s="3"/>
    </row>
    <row r="915" spans="1:26" ht="12" customHeight="1" x14ac:dyDescent="0.2">
      <c r="A915" s="3"/>
      <c r="B915" s="3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3"/>
      <c r="V915" s="3"/>
      <c r="W915" s="3"/>
      <c r="X915" s="3"/>
      <c r="Y915" s="3"/>
      <c r="Z915" s="3"/>
    </row>
    <row r="916" spans="1:26" ht="12" customHeight="1" x14ac:dyDescent="0.2">
      <c r="A916" s="3"/>
      <c r="B916" s="3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3"/>
      <c r="V916" s="3"/>
      <c r="W916" s="3"/>
      <c r="X916" s="3"/>
      <c r="Y916" s="3"/>
      <c r="Z916" s="3"/>
    </row>
    <row r="917" spans="1:26" ht="12" customHeight="1" x14ac:dyDescent="0.2">
      <c r="A917" s="3"/>
      <c r="B917" s="3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3"/>
      <c r="V917" s="3"/>
      <c r="W917" s="3"/>
      <c r="X917" s="3"/>
      <c r="Y917" s="3"/>
      <c r="Z917" s="3"/>
    </row>
    <row r="918" spans="1:26" ht="12" customHeight="1" x14ac:dyDescent="0.2">
      <c r="A918" s="3"/>
      <c r="B918" s="3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3"/>
      <c r="V918" s="3"/>
      <c r="W918" s="3"/>
      <c r="X918" s="3"/>
      <c r="Y918" s="3"/>
      <c r="Z918" s="3"/>
    </row>
    <row r="919" spans="1:26" ht="12" customHeight="1" x14ac:dyDescent="0.2">
      <c r="A919" s="3"/>
      <c r="B919" s="3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3"/>
      <c r="V919" s="3"/>
      <c r="W919" s="3"/>
      <c r="X919" s="3"/>
      <c r="Y919" s="3"/>
      <c r="Z919" s="3"/>
    </row>
    <row r="920" spans="1:26" ht="12" customHeight="1" x14ac:dyDescent="0.2">
      <c r="A920" s="3"/>
      <c r="B920" s="3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3"/>
      <c r="V920" s="3"/>
      <c r="W920" s="3"/>
      <c r="X920" s="3"/>
      <c r="Y920" s="3"/>
      <c r="Z920" s="3"/>
    </row>
    <row r="921" spans="1:26" ht="12" customHeight="1" x14ac:dyDescent="0.2">
      <c r="A921" s="3"/>
      <c r="B921" s="3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3"/>
      <c r="V921" s="3"/>
      <c r="W921" s="3"/>
      <c r="X921" s="3"/>
      <c r="Y921" s="3"/>
      <c r="Z921" s="3"/>
    </row>
    <row r="922" spans="1:26" ht="12" customHeight="1" x14ac:dyDescent="0.2">
      <c r="A922" s="3"/>
      <c r="B922" s="3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3"/>
      <c r="V922" s="3"/>
      <c r="W922" s="3"/>
      <c r="X922" s="3"/>
      <c r="Y922" s="3"/>
      <c r="Z922" s="3"/>
    </row>
    <row r="923" spans="1:26" ht="12" customHeight="1" x14ac:dyDescent="0.2">
      <c r="A923" s="3"/>
      <c r="B923" s="3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3"/>
      <c r="V923" s="3"/>
      <c r="W923" s="3"/>
      <c r="X923" s="3"/>
      <c r="Y923" s="3"/>
      <c r="Z923" s="3"/>
    </row>
    <row r="924" spans="1:26" ht="12" customHeight="1" x14ac:dyDescent="0.2">
      <c r="A924" s="3"/>
      <c r="B924" s="3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3"/>
      <c r="V924" s="3"/>
      <c r="W924" s="3"/>
      <c r="X924" s="3"/>
      <c r="Y924" s="3"/>
      <c r="Z924" s="3"/>
    </row>
    <row r="925" spans="1:26" ht="12" customHeight="1" x14ac:dyDescent="0.2">
      <c r="A925" s="3"/>
      <c r="B925" s="3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3"/>
      <c r="V925" s="3"/>
      <c r="W925" s="3"/>
      <c r="X925" s="3"/>
      <c r="Y925" s="3"/>
      <c r="Z925" s="3"/>
    </row>
    <row r="926" spans="1:26" ht="12" customHeight="1" x14ac:dyDescent="0.2">
      <c r="A926" s="3"/>
      <c r="B926" s="3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3"/>
      <c r="V926" s="3"/>
      <c r="W926" s="3"/>
      <c r="X926" s="3"/>
      <c r="Y926" s="3"/>
      <c r="Z926" s="3"/>
    </row>
    <row r="927" spans="1:26" ht="12" customHeight="1" x14ac:dyDescent="0.2">
      <c r="A927" s="3"/>
      <c r="B927" s="3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3"/>
      <c r="V927" s="3"/>
      <c r="W927" s="3"/>
      <c r="X927" s="3"/>
      <c r="Y927" s="3"/>
      <c r="Z927" s="3"/>
    </row>
    <row r="928" spans="1:26" ht="12" customHeight="1" x14ac:dyDescent="0.2">
      <c r="A928" s="3"/>
      <c r="B928" s="3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3"/>
      <c r="V928" s="3"/>
      <c r="W928" s="3"/>
      <c r="X928" s="3"/>
      <c r="Y928" s="3"/>
      <c r="Z928" s="3"/>
    </row>
    <row r="929" spans="1:26" ht="12" customHeight="1" x14ac:dyDescent="0.2">
      <c r="A929" s="3"/>
      <c r="B929" s="3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3"/>
      <c r="V929" s="3"/>
      <c r="W929" s="3"/>
      <c r="X929" s="3"/>
      <c r="Y929" s="3"/>
      <c r="Z929" s="3"/>
    </row>
    <row r="930" spans="1:26" ht="12" customHeight="1" x14ac:dyDescent="0.2">
      <c r="A930" s="3"/>
      <c r="B930" s="3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3"/>
      <c r="V930" s="3"/>
      <c r="W930" s="3"/>
      <c r="X930" s="3"/>
      <c r="Y930" s="3"/>
      <c r="Z930" s="3"/>
    </row>
    <row r="931" spans="1:26" ht="12" customHeight="1" x14ac:dyDescent="0.2">
      <c r="A931" s="3"/>
      <c r="B931" s="3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3"/>
      <c r="V931" s="3"/>
      <c r="W931" s="3"/>
      <c r="X931" s="3"/>
      <c r="Y931" s="3"/>
      <c r="Z931" s="3"/>
    </row>
    <row r="932" spans="1:26" ht="12" customHeight="1" x14ac:dyDescent="0.2">
      <c r="A932" s="3"/>
      <c r="B932" s="3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3"/>
      <c r="V932" s="3"/>
      <c r="W932" s="3"/>
      <c r="X932" s="3"/>
      <c r="Y932" s="3"/>
      <c r="Z932" s="3"/>
    </row>
    <row r="933" spans="1:26" ht="12" customHeight="1" x14ac:dyDescent="0.2">
      <c r="A933" s="3"/>
      <c r="B933" s="3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3"/>
      <c r="V933" s="3"/>
      <c r="W933" s="3"/>
      <c r="X933" s="3"/>
      <c r="Y933" s="3"/>
      <c r="Z933" s="3"/>
    </row>
    <row r="934" spans="1:26" ht="12" customHeight="1" x14ac:dyDescent="0.2">
      <c r="A934" s="3"/>
      <c r="B934" s="3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3"/>
      <c r="V934" s="3"/>
      <c r="W934" s="3"/>
      <c r="X934" s="3"/>
      <c r="Y934" s="3"/>
      <c r="Z934" s="3"/>
    </row>
    <row r="935" spans="1:26" ht="12" customHeight="1" x14ac:dyDescent="0.2">
      <c r="A935" s="3"/>
      <c r="B935" s="3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3"/>
      <c r="V935" s="3"/>
      <c r="W935" s="3"/>
      <c r="X935" s="3"/>
      <c r="Y935" s="3"/>
      <c r="Z935" s="3"/>
    </row>
    <row r="936" spans="1:26" ht="12" customHeight="1" x14ac:dyDescent="0.2">
      <c r="A936" s="3"/>
      <c r="B936" s="3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3"/>
      <c r="V936" s="3"/>
      <c r="W936" s="3"/>
      <c r="X936" s="3"/>
      <c r="Y936" s="3"/>
      <c r="Z936" s="3"/>
    </row>
    <row r="937" spans="1:26" ht="12" customHeight="1" x14ac:dyDescent="0.2">
      <c r="A937" s="3"/>
      <c r="B937" s="3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3"/>
      <c r="V937" s="3"/>
      <c r="W937" s="3"/>
      <c r="X937" s="3"/>
      <c r="Y937" s="3"/>
      <c r="Z937" s="3"/>
    </row>
    <row r="938" spans="1:26" ht="12" customHeight="1" x14ac:dyDescent="0.2">
      <c r="A938" s="3"/>
      <c r="B938" s="3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3"/>
      <c r="V938" s="3"/>
      <c r="W938" s="3"/>
      <c r="X938" s="3"/>
      <c r="Y938" s="3"/>
      <c r="Z938" s="3"/>
    </row>
    <row r="939" spans="1:26" ht="12" customHeight="1" x14ac:dyDescent="0.2">
      <c r="A939" s="3"/>
      <c r="B939" s="3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3"/>
      <c r="V939" s="3"/>
      <c r="W939" s="3"/>
      <c r="X939" s="3"/>
      <c r="Y939" s="3"/>
      <c r="Z939" s="3"/>
    </row>
    <row r="940" spans="1:26" ht="12" customHeight="1" x14ac:dyDescent="0.2">
      <c r="A940" s="3"/>
      <c r="B940" s="3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3"/>
      <c r="V940" s="3"/>
      <c r="W940" s="3"/>
      <c r="X940" s="3"/>
      <c r="Y940" s="3"/>
      <c r="Z940" s="3"/>
    </row>
    <row r="941" spans="1:26" ht="12" customHeight="1" x14ac:dyDescent="0.2">
      <c r="A941" s="3"/>
      <c r="B941" s="3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3"/>
      <c r="V941" s="3"/>
      <c r="W941" s="3"/>
      <c r="X941" s="3"/>
      <c r="Y941" s="3"/>
      <c r="Z941" s="3"/>
    </row>
    <row r="942" spans="1:26" ht="12" customHeight="1" x14ac:dyDescent="0.2">
      <c r="A942" s="3"/>
      <c r="B942" s="3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3"/>
      <c r="V942" s="3"/>
      <c r="W942" s="3"/>
      <c r="X942" s="3"/>
      <c r="Y942" s="3"/>
      <c r="Z942" s="3"/>
    </row>
    <row r="943" spans="1:26" ht="12" customHeight="1" x14ac:dyDescent="0.2">
      <c r="A943" s="3"/>
      <c r="B943" s="3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3"/>
      <c r="V943" s="3"/>
      <c r="W943" s="3"/>
      <c r="X943" s="3"/>
      <c r="Y943" s="3"/>
      <c r="Z943" s="3"/>
    </row>
    <row r="944" spans="1:26" ht="12" customHeight="1" x14ac:dyDescent="0.2">
      <c r="A944" s="3"/>
      <c r="B944" s="3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3"/>
      <c r="V944" s="3"/>
      <c r="W944" s="3"/>
      <c r="X944" s="3"/>
      <c r="Y944" s="3"/>
      <c r="Z944" s="3"/>
    </row>
    <row r="945" spans="1:26" ht="12" customHeight="1" x14ac:dyDescent="0.2">
      <c r="A945" s="3"/>
      <c r="B945" s="3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3"/>
      <c r="V945" s="3"/>
      <c r="W945" s="3"/>
      <c r="X945" s="3"/>
      <c r="Y945" s="3"/>
      <c r="Z945" s="3"/>
    </row>
    <row r="946" spans="1:26" ht="12" customHeight="1" x14ac:dyDescent="0.2">
      <c r="A946" s="3"/>
      <c r="B946" s="3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3"/>
      <c r="V946" s="3"/>
      <c r="W946" s="3"/>
      <c r="X946" s="3"/>
      <c r="Y946" s="3"/>
      <c r="Z946" s="3"/>
    </row>
    <row r="947" spans="1:26" ht="12" customHeight="1" x14ac:dyDescent="0.2">
      <c r="A947" s="3"/>
      <c r="B947" s="3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3"/>
      <c r="V947" s="3"/>
      <c r="W947" s="3"/>
      <c r="X947" s="3"/>
      <c r="Y947" s="3"/>
      <c r="Z947" s="3"/>
    </row>
    <row r="948" spans="1:26" ht="12" customHeight="1" x14ac:dyDescent="0.2">
      <c r="A948" s="3"/>
      <c r="B948" s="3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3"/>
      <c r="V948" s="3"/>
      <c r="W948" s="3"/>
      <c r="X948" s="3"/>
      <c r="Y948" s="3"/>
      <c r="Z948" s="3"/>
    </row>
    <row r="949" spans="1:26" ht="12" customHeight="1" x14ac:dyDescent="0.2">
      <c r="A949" s="3"/>
      <c r="B949" s="3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3"/>
      <c r="V949" s="3"/>
      <c r="W949" s="3"/>
      <c r="X949" s="3"/>
      <c r="Y949" s="3"/>
      <c r="Z949" s="3"/>
    </row>
    <row r="950" spans="1:26" ht="12" customHeight="1" x14ac:dyDescent="0.2">
      <c r="A950" s="3"/>
      <c r="B950" s="3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3"/>
      <c r="V950" s="3"/>
      <c r="W950" s="3"/>
      <c r="X950" s="3"/>
      <c r="Y950" s="3"/>
      <c r="Z950" s="3"/>
    </row>
    <row r="951" spans="1:26" ht="12" customHeight="1" x14ac:dyDescent="0.2">
      <c r="A951" s="3"/>
      <c r="B951" s="3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3"/>
      <c r="V951" s="3"/>
      <c r="W951" s="3"/>
      <c r="X951" s="3"/>
      <c r="Y951" s="3"/>
      <c r="Z951" s="3"/>
    </row>
    <row r="952" spans="1:26" ht="12" customHeight="1" x14ac:dyDescent="0.2">
      <c r="A952" s="3"/>
      <c r="B952" s="3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3"/>
      <c r="V952" s="3"/>
      <c r="W952" s="3"/>
      <c r="X952" s="3"/>
      <c r="Y952" s="3"/>
      <c r="Z952" s="3"/>
    </row>
    <row r="953" spans="1:26" ht="12" customHeight="1" x14ac:dyDescent="0.2">
      <c r="A953" s="3"/>
      <c r="B953" s="3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3"/>
      <c r="V953" s="3"/>
      <c r="W953" s="3"/>
      <c r="X953" s="3"/>
      <c r="Y953" s="3"/>
      <c r="Z953" s="3"/>
    </row>
    <row r="954" spans="1:26" ht="12" customHeight="1" x14ac:dyDescent="0.2">
      <c r="A954" s="3"/>
      <c r="B954" s="3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3"/>
      <c r="V954" s="3"/>
      <c r="W954" s="3"/>
      <c r="X954" s="3"/>
      <c r="Y954" s="3"/>
      <c r="Z954" s="3"/>
    </row>
    <row r="955" spans="1:26" ht="12" customHeight="1" x14ac:dyDescent="0.2">
      <c r="A955" s="3"/>
      <c r="B955" s="3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3"/>
      <c r="V955" s="3"/>
      <c r="W955" s="3"/>
      <c r="X955" s="3"/>
      <c r="Y955" s="3"/>
      <c r="Z955" s="3"/>
    </row>
    <row r="956" spans="1:26" ht="12" customHeight="1" x14ac:dyDescent="0.2">
      <c r="A956" s="3"/>
      <c r="B956" s="3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3"/>
      <c r="V956" s="3"/>
      <c r="W956" s="3"/>
      <c r="X956" s="3"/>
      <c r="Y956" s="3"/>
      <c r="Z956" s="3"/>
    </row>
    <row r="957" spans="1:26" ht="12" customHeight="1" x14ac:dyDescent="0.2">
      <c r="A957" s="3"/>
      <c r="B957" s="3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3"/>
      <c r="V957" s="3"/>
      <c r="W957" s="3"/>
      <c r="X957" s="3"/>
      <c r="Y957" s="3"/>
      <c r="Z957" s="3"/>
    </row>
    <row r="958" spans="1:26" ht="12" customHeight="1" x14ac:dyDescent="0.2">
      <c r="A958" s="3"/>
      <c r="B958" s="3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3"/>
      <c r="V958" s="3"/>
      <c r="W958" s="3"/>
      <c r="X958" s="3"/>
      <c r="Y958" s="3"/>
      <c r="Z958" s="3"/>
    </row>
    <row r="959" spans="1:26" ht="12" customHeight="1" x14ac:dyDescent="0.2">
      <c r="A959" s="3"/>
      <c r="B959" s="3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3"/>
      <c r="V959" s="3"/>
      <c r="W959" s="3"/>
      <c r="X959" s="3"/>
      <c r="Y959" s="3"/>
      <c r="Z959" s="3"/>
    </row>
    <row r="960" spans="1:26" ht="12" customHeight="1" x14ac:dyDescent="0.2">
      <c r="A960" s="3"/>
      <c r="B960" s="3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3"/>
      <c r="V960" s="3"/>
      <c r="W960" s="3"/>
      <c r="X960" s="3"/>
      <c r="Y960" s="3"/>
      <c r="Z960" s="3"/>
    </row>
    <row r="961" spans="1:26" ht="12" customHeight="1" x14ac:dyDescent="0.2">
      <c r="A961" s="3"/>
      <c r="B961" s="3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3"/>
      <c r="V961" s="3"/>
      <c r="W961" s="3"/>
      <c r="X961" s="3"/>
      <c r="Y961" s="3"/>
      <c r="Z961" s="3"/>
    </row>
    <row r="962" spans="1:26" ht="12" customHeight="1" x14ac:dyDescent="0.2">
      <c r="A962" s="3"/>
      <c r="B962" s="3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3"/>
      <c r="V962" s="3"/>
      <c r="W962" s="3"/>
      <c r="X962" s="3"/>
      <c r="Y962" s="3"/>
      <c r="Z962" s="3"/>
    </row>
    <row r="963" spans="1:26" ht="12" customHeight="1" x14ac:dyDescent="0.2">
      <c r="A963" s="3"/>
      <c r="B963" s="3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3"/>
      <c r="V963" s="3"/>
      <c r="W963" s="3"/>
      <c r="X963" s="3"/>
      <c r="Y963" s="3"/>
      <c r="Z963" s="3"/>
    </row>
    <row r="964" spans="1:26" ht="12" customHeight="1" x14ac:dyDescent="0.2">
      <c r="A964" s="3"/>
      <c r="B964" s="3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3"/>
      <c r="V964" s="3"/>
      <c r="W964" s="3"/>
      <c r="X964" s="3"/>
      <c r="Y964" s="3"/>
      <c r="Z964" s="3"/>
    </row>
    <row r="965" spans="1:26" ht="12" customHeight="1" x14ac:dyDescent="0.2">
      <c r="A965" s="3"/>
      <c r="B965" s="3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3"/>
      <c r="V965" s="3"/>
      <c r="W965" s="3"/>
      <c r="X965" s="3"/>
      <c r="Y965" s="3"/>
      <c r="Z965" s="3"/>
    </row>
    <row r="966" spans="1:26" ht="12" customHeight="1" x14ac:dyDescent="0.2">
      <c r="A966" s="3"/>
      <c r="B966" s="3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3"/>
      <c r="V966" s="3"/>
      <c r="W966" s="3"/>
      <c r="X966" s="3"/>
      <c r="Y966" s="3"/>
      <c r="Z966" s="3"/>
    </row>
    <row r="967" spans="1:26" ht="12" customHeight="1" x14ac:dyDescent="0.2">
      <c r="A967" s="3"/>
      <c r="B967" s="3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3"/>
      <c r="V967" s="3"/>
      <c r="W967" s="3"/>
      <c r="X967" s="3"/>
      <c r="Y967" s="3"/>
      <c r="Z967" s="3"/>
    </row>
    <row r="968" spans="1:26" ht="12" customHeight="1" x14ac:dyDescent="0.2">
      <c r="A968" s="3"/>
      <c r="B968" s="3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3"/>
      <c r="V968" s="3"/>
      <c r="W968" s="3"/>
      <c r="X968" s="3"/>
      <c r="Y968" s="3"/>
      <c r="Z968" s="3"/>
    </row>
    <row r="969" spans="1:26" ht="12" customHeight="1" x14ac:dyDescent="0.2">
      <c r="A969" s="3"/>
      <c r="B969" s="3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3"/>
      <c r="V969" s="3"/>
      <c r="W969" s="3"/>
      <c r="X969" s="3"/>
      <c r="Y969" s="3"/>
      <c r="Z969" s="3"/>
    </row>
    <row r="970" spans="1:26" ht="12" customHeight="1" x14ac:dyDescent="0.2">
      <c r="A970" s="3"/>
      <c r="B970" s="3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3"/>
      <c r="V970" s="3"/>
      <c r="W970" s="3"/>
      <c r="X970" s="3"/>
      <c r="Y970" s="3"/>
      <c r="Z970" s="3"/>
    </row>
    <row r="971" spans="1:26" ht="12" customHeight="1" x14ac:dyDescent="0.2">
      <c r="A971" s="3"/>
      <c r="B971" s="3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3"/>
      <c r="V971" s="3"/>
      <c r="W971" s="3"/>
      <c r="X971" s="3"/>
      <c r="Y971" s="3"/>
      <c r="Z971" s="3"/>
    </row>
    <row r="972" spans="1:26" ht="12" customHeight="1" x14ac:dyDescent="0.2">
      <c r="A972" s="3"/>
      <c r="B972" s="3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3"/>
      <c r="V972" s="3"/>
      <c r="W972" s="3"/>
      <c r="X972" s="3"/>
      <c r="Y972" s="3"/>
      <c r="Z972" s="3"/>
    </row>
    <row r="973" spans="1:26" ht="12" customHeight="1" x14ac:dyDescent="0.2">
      <c r="A973" s="3"/>
      <c r="B973" s="3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3"/>
      <c r="V973" s="3"/>
      <c r="W973" s="3"/>
      <c r="X973" s="3"/>
      <c r="Y973" s="3"/>
      <c r="Z973" s="3"/>
    </row>
    <row r="974" spans="1:26" ht="12" customHeight="1" x14ac:dyDescent="0.2">
      <c r="A974" s="3"/>
      <c r="B974" s="3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3"/>
      <c r="V974" s="3"/>
      <c r="W974" s="3"/>
      <c r="X974" s="3"/>
      <c r="Y974" s="3"/>
      <c r="Z974" s="3"/>
    </row>
    <row r="975" spans="1:26" ht="12" customHeight="1" x14ac:dyDescent="0.2">
      <c r="A975" s="3"/>
      <c r="B975" s="3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3"/>
      <c r="V975" s="3"/>
      <c r="W975" s="3"/>
      <c r="X975" s="3"/>
      <c r="Y975" s="3"/>
      <c r="Z975" s="3"/>
    </row>
    <row r="976" spans="1:26" ht="12" customHeight="1" x14ac:dyDescent="0.2">
      <c r="A976" s="3"/>
      <c r="B976" s="3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3"/>
      <c r="V976" s="3"/>
      <c r="W976" s="3"/>
      <c r="X976" s="3"/>
      <c r="Y976" s="3"/>
      <c r="Z976" s="3"/>
    </row>
    <row r="977" spans="1:26" ht="12" customHeight="1" x14ac:dyDescent="0.2">
      <c r="A977" s="3"/>
      <c r="B977" s="3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3"/>
      <c r="V977" s="3"/>
      <c r="W977" s="3"/>
      <c r="X977" s="3"/>
      <c r="Y977" s="3"/>
      <c r="Z977" s="3"/>
    </row>
    <row r="978" spans="1:26" ht="12" customHeight="1" x14ac:dyDescent="0.2">
      <c r="A978" s="3"/>
      <c r="B978" s="3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3"/>
      <c r="V978" s="3"/>
      <c r="W978" s="3"/>
      <c r="X978" s="3"/>
      <c r="Y978" s="3"/>
      <c r="Z978" s="3"/>
    </row>
    <row r="979" spans="1:26" ht="12" customHeight="1" x14ac:dyDescent="0.2">
      <c r="A979" s="3"/>
      <c r="B979" s="3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3"/>
      <c r="V979" s="3"/>
      <c r="W979" s="3"/>
      <c r="X979" s="3"/>
      <c r="Y979" s="3"/>
      <c r="Z979" s="3"/>
    </row>
    <row r="980" spans="1:26" ht="12" customHeight="1" x14ac:dyDescent="0.2">
      <c r="A980" s="3"/>
      <c r="B980" s="3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3"/>
      <c r="V980" s="3"/>
      <c r="W980" s="3"/>
      <c r="X980" s="3"/>
      <c r="Y980" s="3"/>
      <c r="Z980" s="3"/>
    </row>
    <row r="981" spans="1:26" ht="12" customHeight="1" x14ac:dyDescent="0.2">
      <c r="A981" s="3"/>
      <c r="B981" s="3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3"/>
      <c r="V981" s="3"/>
      <c r="W981" s="3"/>
      <c r="X981" s="3"/>
      <c r="Y981" s="3"/>
      <c r="Z981" s="3"/>
    </row>
    <row r="982" spans="1:26" ht="12" customHeight="1" x14ac:dyDescent="0.2">
      <c r="A982" s="3"/>
      <c r="B982" s="3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3"/>
      <c r="V982" s="3"/>
      <c r="W982" s="3"/>
      <c r="X982" s="3"/>
      <c r="Y982" s="3"/>
      <c r="Z982" s="3"/>
    </row>
    <row r="983" spans="1:26" ht="12" customHeight="1" x14ac:dyDescent="0.2">
      <c r="A983" s="3"/>
      <c r="B983" s="3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3"/>
      <c r="V983" s="3"/>
      <c r="W983" s="3"/>
      <c r="X983" s="3"/>
      <c r="Y983" s="3"/>
      <c r="Z983" s="3"/>
    </row>
    <row r="984" spans="1:26" ht="12" customHeight="1" x14ac:dyDescent="0.2">
      <c r="A984" s="3"/>
      <c r="B984" s="3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3"/>
      <c r="V984" s="3"/>
      <c r="W984" s="3"/>
      <c r="X984" s="3"/>
      <c r="Y984" s="3"/>
      <c r="Z984" s="3"/>
    </row>
    <row r="985" spans="1:26" ht="12" customHeight="1" x14ac:dyDescent="0.2">
      <c r="A985" s="3"/>
      <c r="B985" s="3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3"/>
      <c r="V985" s="3"/>
      <c r="W985" s="3"/>
      <c r="X985" s="3"/>
      <c r="Y985" s="3"/>
      <c r="Z985" s="3"/>
    </row>
    <row r="986" spans="1:26" ht="12" customHeight="1" x14ac:dyDescent="0.2">
      <c r="A986" s="3"/>
      <c r="B986" s="3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3"/>
      <c r="V986" s="3"/>
      <c r="W986" s="3"/>
      <c r="X986" s="3"/>
      <c r="Y986" s="3"/>
      <c r="Z986" s="3"/>
    </row>
    <row r="987" spans="1:26" ht="12" customHeight="1" x14ac:dyDescent="0.2">
      <c r="A987" s="3"/>
      <c r="B987" s="3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3"/>
      <c r="V987" s="3"/>
      <c r="W987" s="3"/>
      <c r="X987" s="3"/>
      <c r="Y987" s="3"/>
      <c r="Z987" s="3"/>
    </row>
    <row r="988" spans="1:26" ht="12" customHeight="1" x14ac:dyDescent="0.2">
      <c r="A988" s="3"/>
      <c r="B988" s="3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3"/>
      <c r="V988" s="3"/>
      <c r="W988" s="3"/>
      <c r="X988" s="3"/>
      <c r="Y988" s="3"/>
      <c r="Z988" s="3"/>
    </row>
    <row r="989" spans="1:26" ht="12" customHeight="1" x14ac:dyDescent="0.2">
      <c r="A989" s="3"/>
      <c r="B989" s="3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3"/>
      <c r="V989" s="3"/>
      <c r="W989" s="3"/>
      <c r="X989" s="3"/>
      <c r="Y989" s="3"/>
      <c r="Z989" s="3"/>
    </row>
    <row r="990" spans="1:26" ht="12" customHeight="1" x14ac:dyDescent="0.2">
      <c r="A990" s="3"/>
      <c r="B990" s="3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3"/>
      <c r="V990" s="3"/>
      <c r="W990" s="3"/>
      <c r="X990" s="3"/>
      <c r="Y990" s="3"/>
      <c r="Z990" s="3"/>
    </row>
    <row r="991" spans="1:26" ht="12" customHeight="1" x14ac:dyDescent="0.2">
      <c r="A991" s="3"/>
      <c r="B991" s="3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3"/>
      <c r="V991" s="3"/>
      <c r="W991" s="3"/>
      <c r="X991" s="3"/>
      <c r="Y991" s="3"/>
      <c r="Z991" s="3"/>
    </row>
    <row r="992" spans="1:26" ht="12" customHeight="1" x14ac:dyDescent="0.2">
      <c r="A992" s="3"/>
      <c r="B992" s="3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3"/>
      <c r="V992" s="3"/>
      <c r="W992" s="3"/>
      <c r="X992" s="3"/>
      <c r="Y992" s="3"/>
      <c r="Z992" s="3"/>
    </row>
    <row r="993" spans="1:26" ht="12" customHeight="1" x14ac:dyDescent="0.2">
      <c r="A993" s="3"/>
      <c r="B993" s="3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3"/>
      <c r="V993" s="3"/>
      <c r="W993" s="3"/>
      <c r="X993" s="3"/>
      <c r="Y993" s="3"/>
      <c r="Z993" s="3"/>
    </row>
    <row r="994" spans="1:26" ht="12" customHeight="1" x14ac:dyDescent="0.2">
      <c r="A994" s="3"/>
      <c r="B994" s="3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3"/>
      <c r="V994" s="3"/>
      <c r="W994" s="3"/>
      <c r="X994" s="3"/>
      <c r="Y994" s="3"/>
      <c r="Z994" s="3"/>
    </row>
    <row r="995" spans="1:26" ht="12" customHeight="1" x14ac:dyDescent="0.2">
      <c r="A995" s="3"/>
      <c r="B995" s="3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3"/>
      <c r="V995" s="3"/>
      <c r="W995" s="3"/>
      <c r="X995" s="3"/>
      <c r="Y995" s="3"/>
      <c r="Z995" s="3"/>
    </row>
    <row r="996" spans="1:26" ht="12" customHeight="1" x14ac:dyDescent="0.2">
      <c r="A996" s="3"/>
      <c r="B996" s="3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3"/>
      <c r="V996" s="3"/>
      <c r="W996" s="3"/>
      <c r="X996" s="3"/>
      <c r="Y996" s="3"/>
      <c r="Z996" s="3"/>
    </row>
    <row r="997" spans="1:26" ht="12" customHeight="1" x14ac:dyDescent="0.2">
      <c r="A997" s="3"/>
      <c r="B997" s="3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3"/>
      <c r="V997" s="3"/>
      <c r="W997" s="3"/>
      <c r="X997" s="3"/>
      <c r="Y997" s="3"/>
      <c r="Z997" s="3"/>
    </row>
    <row r="998" spans="1:26" ht="12" customHeight="1" x14ac:dyDescent="0.2">
      <c r="A998" s="3"/>
      <c r="B998" s="3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3"/>
      <c r="V998" s="3"/>
      <c r="W998" s="3"/>
      <c r="X998" s="3"/>
      <c r="Y998" s="3"/>
      <c r="Z998" s="3"/>
    </row>
    <row r="999" spans="1:26" ht="12" customHeight="1" x14ac:dyDescent="0.2">
      <c r="A999" s="3"/>
      <c r="B999" s="3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3"/>
      <c r="V999" s="3"/>
      <c r="W999" s="3"/>
      <c r="X999" s="3"/>
      <c r="Y999" s="3"/>
      <c r="Z999" s="3"/>
    </row>
    <row r="1000" spans="1:26" ht="12" customHeight="1" x14ac:dyDescent="0.2">
      <c r="A1000" s="3"/>
      <c r="B1000" s="3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3"/>
      <c r="V1000" s="3"/>
      <c r="W1000" s="3"/>
      <c r="X1000" s="3"/>
      <c r="Y1000" s="3"/>
      <c r="Z1000" s="3"/>
    </row>
  </sheetData>
  <mergeCells count="104">
    <mergeCell ref="A86:U86"/>
    <mergeCell ref="A87:A88"/>
    <mergeCell ref="B87:B88"/>
    <mergeCell ref="F87:F88"/>
    <mergeCell ref="U87:U88"/>
    <mergeCell ref="M106:T106"/>
    <mergeCell ref="U106:U107"/>
    <mergeCell ref="A106:A107"/>
    <mergeCell ref="A118:A119"/>
    <mergeCell ref="B118:B119"/>
    <mergeCell ref="C87:E87"/>
    <mergeCell ref="A105:U105"/>
    <mergeCell ref="B106:B107"/>
    <mergeCell ref="C106:E106"/>
    <mergeCell ref="F106:F107"/>
    <mergeCell ref="G106:L106"/>
    <mergeCell ref="A117:U117"/>
    <mergeCell ref="C118:E118"/>
    <mergeCell ref="F118:F119"/>
    <mergeCell ref="G118:L118"/>
    <mergeCell ref="M118:T118"/>
    <mergeCell ref="U118:U119"/>
    <mergeCell ref="A230:F230"/>
    <mergeCell ref="C231:E231"/>
    <mergeCell ref="F231:F232"/>
    <mergeCell ref="A236:F236"/>
    <mergeCell ref="M217:T217"/>
    <mergeCell ref="U217:U218"/>
    <mergeCell ref="C197:E197"/>
    <mergeCell ref="F197:F198"/>
    <mergeCell ref="G197:L197"/>
    <mergeCell ref="M197:T197"/>
    <mergeCell ref="U197:U198"/>
    <mergeCell ref="A216:U216"/>
    <mergeCell ref="F217:F218"/>
    <mergeCell ref="M179:T179"/>
    <mergeCell ref="U179:U180"/>
    <mergeCell ref="A179:A180"/>
    <mergeCell ref="A197:A198"/>
    <mergeCell ref="B197:B198"/>
    <mergeCell ref="A217:A218"/>
    <mergeCell ref="B217:B218"/>
    <mergeCell ref="M159:T159"/>
    <mergeCell ref="A178:U178"/>
    <mergeCell ref="B179:B180"/>
    <mergeCell ref="C179:E179"/>
    <mergeCell ref="F179:F180"/>
    <mergeCell ref="G179:L179"/>
    <mergeCell ref="A196:U196"/>
    <mergeCell ref="C217:E217"/>
    <mergeCell ref="G217:L217"/>
    <mergeCell ref="G87:L87"/>
    <mergeCell ref="M87:T87"/>
    <mergeCell ref="A158:U158"/>
    <mergeCell ref="A159:A160"/>
    <mergeCell ref="B159:B160"/>
    <mergeCell ref="C159:E159"/>
    <mergeCell ref="F159:F160"/>
    <mergeCell ref="G159:L159"/>
    <mergeCell ref="U159:U160"/>
    <mergeCell ref="A138:A139"/>
    <mergeCell ref="B138:B139"/>
    <mergeCell ref="C138:E138"/>
    <mergeCell ref="G138:L138"/>
    <mergeCell ref="M138:T138"/>
    <mergeCell ref="U138:U139"/>
    <mergeCell ref="A137:U137"/>
    <mergeCell ref="F138:F139"/>
    <mergeCell ref="M25:T25"/>
    <mergeCell ref="U25:U26"/>
    <mergeCell ref="A25:A26"/>
    <mergeCell ref="A46:A47"/>
    <mergeCell ref="B46:B47"/>
    <mergeCell ref="U5:U6"/>
    <mergeCell ref="A24:U24"/>
    <mergeCell ref="B25:B26"/>
    <mergeCell ref="C25:E25"/>
    <mergeCell ref="F25:F26"/>
    <mergeCell ref="G25:L25"/>
    <mergeCell ref="A45:U45"/>
    <mergeCell ref="C5:E5"/>
    <mergeCell ref="F5:F6"/>
    <mergeCell ref="G5:L5"/>
    <mergeCell ref="M5:T5"/>
    <mergeCell ref="A1:C1"/>
    <mergeCell ref="E1:U1"/>
    <mergeCell ref="A2:U2"/>
    <mergeCell ref="A3:U3"/>
    <mergeCell ref="A4:U4"/>
    <mergeCell ref="A5:A6"/>
    <mergeCell ref="B5:B6"/>
    <mergeCell ref="F68:F69"/>
    <mergeCell ref="G68:L68"/>
    <mergeCell ref="M68:T68"/>
    <mergeCell ref="U68:U69"/>
    <mergeCell ref="C46:E46"/>
    <mergeCell ref="F46:F47"/>
    <mergeCell ref="G46:L46"/>
    <mergeCell ref="M46:T46"/>
    <mergeCell ref="U46:U47"/>
    <mergeCell ref="A67:U67"/>
    <mergeCell ref="A68:A69"/>
    <mergeCell ref="B68:B69"/>
    <mergeCell ref="C68:E68"/>
  </mergeCells>
  <pageMargins left="0" right="0" top="0.74803149606299213" bottom="0" header="0" footer="0"/>
  <pageSetup paperSize="9" scale="80" fitToHeight="0" orientation="portrait" r:id="rId1"/>
  <rowBreaks count="6" manualBreakCount="6">
    <brk id="44" max="22" man="1"/>
    <brk id="85" max="22" man="1"/>
    <brk id="136" max="22" man="1"/>
    <brk id="177" max="22" man="1"/>
    <brk id="215" max="22" man="1"/>
    <brk id="29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ColWidth="16.83203125" defaultRowHeight="15" customHeight="1" x14ac:dyDescent="0.2"/>
  <cols>
    <col min="1" max="1" width="10.6640625" customWidth="1"/>
    <col min="2" max="2" width="85" customWidth="1"/>
    <col min="3" max="34" width="10.6640625" customWidth="1"/>
  </cols>
  <sheetData>
    <row r="1" spans="1:34" ht="12" customHeight="1" x14ac:dyDescent="0.2">
      <c r="A1" s="29" t="s">
        <v>210</v>
      </c>
      <c r="B1" s="21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12" customHeight="1" x14ac:dyDescent="0.25">
      <c r="A2" s="32"/>
      <c r="B2" s="21"/>
      <c r="C2" s="33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4" ht="12" customHeight="1" x14ac:dyDescent="0.25">
      <c r="A3" s="32" t="s">
        <v>211</v>
      </c>
      <c r="B3" s="21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4" ht="12.75" customHeight="1" x14ac:dyDescent="0.2">
      <c r="A4" s="21"/>
      <c r="B4" s="12" t="s">
        <v>212</v>
      </c>
      <c r="C4" s="64" t="s">
        <v>213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6.25" customHeight="1" x14ac:dyDescent="0.2">
      <c r="A5" s="35" t="s">
        <v>214</v>
      </c>
      <c r="B5" s="35"/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7">
        <v>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2" customHeight="1" x14ac:dyDescent="0.2">
      <c r="A6" s="25">
        <v>1</v>
      </c>
      <c r="B6" s="7" t="s">
        <v>29</v>
      </c>
      <c r="C6" s="38" t="s">
        <v>215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2" customHeight="1" x14ac:dyDescent="0.2">
      <c r="A7" s="25">
        <v>1</v>
      </c>
      <c r="B7" s="7" t="s">
        <v>31</v>
      </c>
      <c r="C7" s="38" t="s">
        <v>215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" customHeight="1" x14ac:dyDescent="0.2">
      <c r="A8" s="25">
        <v>1</v>
      </c>
      <c r="B8" s="7" t="s">
        <v>216</v>
      </c>
      <c r="C8" s="38" t="s">
        <v>215</v>
      </c>
      <c r="D8" s="39"/>
      <c r="E8" s="39"/>
      <c r="F8" s="39"/>
      <c r="G8" s="39"/>
      <c r="H8" s="38" t="s">
        <v>215</v>
      </c>
      <c r="I8" s="39"/>
      <c r="J8" s="39"/>
      <c r="K8" s="39"/>
      <c r="L8" s="39"/>
      <c r="M8" s="39"/>
      <c r="N8" s="3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" customHeight="1" x14ac:dyDescent="0.2">
      <c r="A9" s="25">
        <v>1</v>
      </c>
      <c r="B9" s="7" t="s">
        <v>33</v>
      </c>
      <c r="C9" s="38" t="s">
        <v>215</v>
      </c>
      <c r="D9" s="39"/>
      <c r="E9" s="39"/>
      <c r="F9" s="39"/>
      <c r="G9" s="38" t="s">
        <v>215</v>
      </c>
      <c r="H9" s="38"/>
      <c r="I9" s="39"/>
      <c r="J9" s="39"/>
      <c r="K9" s="39"/>
      <c r="L9" s="39"/>
      <c r="M9" s="39"/>
      <c r="N9" s="3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12" customHeight="1" x14ac:dyDescent="0.2">
      <c r="A10" s="25">
        <v>1</v>
      </c>
      <c r="B10" s="7" t="s">
        <v>217</v>
      </c>
      <c r="C10" s="38" t="s">
        <v>215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" customHeight="1" x14ac:dyDescent="0.2">
      <c r="A11" s="25">
        <v>1</v>
      </c>
      <c r="B11" s="7" t="s">
        <v>43</v>
      </c>
      <c r="C11" s="38" t="s">
        <v>215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" customHeight="1" x14ac:dyDescent="0.2">
      <c r="A12" s="25">
        <v>1</v>
      </c>
      <c r="B12" s="7" t="s">
        <v>218</v>
      </c>
      <c r="C12" s="38" t="s">
        <v>215</v>
      </c>
      <c r="D12" s="39"/>
      <c r="E12" s="39"/>
      <c r="F12" s="39"/>
      <c r="G12" s="39"/>
      <c r="H12" s="39"/>
      <c r="I12" s="38" t="s">
        <v>215</v>
      </c>
      <c r="J12" s="38"/>
      <c r="K12" s="39"/>
      <c r="L12" s="38" t="s">
        <v>215</v>
      </c>
      <c r="M12" s="39"/>
      <c r="N12" s="3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" customHeight="1" x14ac:dyDescent="0.2">
      <c r="A13" s="25">
        <v>1</v>
      </c>
      <c r="B13" s="7" t="s">
        <v>41</v>
      </c>
      <c r="C13" s="38" t="s">
        <v>215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2" customHeight="1" x14ac:dyDescent="0.2">
      <c r="A14" s="25">
        <v>1</v>
      </c>
      <c r="B14" s="7" t="s">
        <v>35</v>
      </c>
      <c r="C14" s="38" t="s">
        <v>215</v>
      </c>
      <c r="D14" s="39"/>
      <c r="E14" s="39"/>
      <c r="F14" s="38" t="s">
        <v>215</v>
      </c>
      <c r="G14" s="39"/>
      <c r="H14" s="38" t="s">
        <v>215</v>
      </c>
      <c r="I14" s="38"/>
      <c r="J14" s="38" t="s">
        <v>215</v>
      </c>
      <c r="K14" s="38"/>
      <c r="L14" s="39"/>
      <c r="M14" s="38" t="s">
        <v>215</v>
      </c>
      <c r="N14" s="3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2" customHeight="1" x14ac:dyDescent="0.2">
      <c r="A15" s="25">
        <v>2</v>
      </c>
      <c r="B15" s="7" t="s">
        <v>53</v>
      </c>
      <c r="C15" s="39"/>
      <c r="D15" s="38" t="s">
        <v>215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2" customHeight="1" x14ac:dyDescent="0.2">
      <c r="A16" s="25">
        <v>2</v>
      </c>
      <c r="B16" s="7" t="s">
        <v>59</v>
      </c>
      <c r="C16" s="39"/>
      <c r="D16" s="38" t="s">
        <v>215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12" customHeight="1" x14ac:dyDescent="0.2">
      <c r="A17" s="25">
        <v>2</v>
      </c>
      <c r="B17" s="7" t="s">
        <v>55</v>
      </c>
      <c r="C17" s="39"/>
      <c r="D17" s="38" t="s">
        <v>215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2" customHeight="1" x14ac:dyDescent="0.2">
      <c r="A18" s="25">
        <v>2</v>
      </c>
      <c r="B18" s="7" t="s">
        <v>61</v>
      </c>
      <c r="C18" s="39"/>
      <c r="D18" s="38" t="s">
        <v>215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12" customHeight="1" x14ac:dyDescent="0.2">
      <c r="A19" s="25">
        <v>2</v>
      </c>
      <c r="B19" s="7" t="s">
        <v>51</v>
      </c>
      <c r="C19" s="39"/>
      <c r="D19" s="38" t="s">
        <v>215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12" customHeight="1" x14ac:dyDescent="0.2">
      <c r="A20" s="25">
        <v>2</v>
      </c>
      <c r="B20" s="7" t="s">
        <v>56</v>
      </c>
      <c r="C20" s="39"/>
      <c r="D20" s="38" t="s">
        <v>215</v>
      </c>
      <c r="E20" s="39"/>
      <c r="F20" s="39"/>
      <c r="G20" s="39"/>
      <c r="H20" s="39"/>
      <c r="I20" s="39"/>
      <c r="J20" s="39"/>
      <c r="K20" s="38" t="s">
        <v>215</v>
      </c>
      <c r="L20" s="38"/>
      <c r="M20" s="39"/>
      <c r="N20" s="38" t="s">
        <v>215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12" customHeight="1" x14ac:dyDescent="0.2">
      <c r="A21" s="25">
        <v>2</v>
      </c>
      <c r="B21" s="7" t="s">
        <v>219</v>
      </c>
      <c r="C21" s="39"/>
      <c r="D21" s="38" t="s">
        <v>215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12" customHeight="1" x14ac:dyDescent="0.2">
      <c r="A22" s="25">
        <v>2</v>
      </c>
      <c r="B22" s="7" t="s">
        <v>220</v>
      </c>
      <c r="C22" s="39"/>
      <c r="D22" s="38" t="s">
        <v>215</v>
      </c>
      <c r="E22" s="39"/>
      <c r="F22" s="39"/>
      <c r="G22" s="38" t="s">
        <v>215</v>
      </c>
      <c r="H22" s="38"/>
      <c r="I22" s="38"/>
      <c r="J22" s="38"/>
      <c r="K22" s="38" t="s">
        <v>215</v>
      </c>
      <c r="L22" s="38"/>
      <c r="M22" s="39"/>
      <c r="N22" s="38" t="s">
        <v>215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2" customHeight="1" x14ac:dyDescent="0.2">
      <c r="A23" s="25">
        <v>2</v>
      </c>
      <c r="B23" s="7" t="s">
        <v>62</v>
      </c>
      <c r="C23" s="39"/>
      <c r="D23" s="38" t="s">
        <v>215</v>
      </c>
      <c r="E23" s="39"/>
      <c r="F23" s="39"/>
      <c r="G23" s="39"/>
      <c r="H23" s="38" t="s">
        <v>215</v>
      </c>
      <c r="I23" s="39"/>
      <c r="J23" s="38"/>
      <c r="K23" s="39"/>
      <c r="L23" s="39"/>
      <c r="M23" s="39"/>
      <c r="N23" s="3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2" customHeight="1" x14ac:dyDescent="0.2">
      <c r="A24" s="25">
        <v>3</v>
      </c>
      <c r="B24" s="7" t="s">
        <v>70</v>
      </c>
      <c r="C24" s="39"/>
      <c r="D24" s="39"/>
      <c r="E24" s="38" t="s">
        <v>215</v>
      </c>
      <c r="F24" s="39"/>
      <c r="G24" s="39"/>
      <c r="H24" s="39"/>
      <c r="I24" s="39"/>
      <c r="J24" s="39"/>
      <c r="K24" s="38" t="s">
        <v>215</v>
      </c>
      <c r="L24" s="39"/>
      <c r="M24" s="39"/>
      <c r="N24" s="3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2" customHeight="1" x14ac:dyDescent="0.2">
      <c r="A25" s="25">
        <v>3</v>
      </c>
      <c r="B25" s="7" t="s">
        <v>74</v>
      </c>
      <c r="C25" s="39"/>
      <c r="D25" s="39"/>
      <c r="E25" s="38" t="s">
        <v>215</v>
      </c>
      <c r="F25" s="39"/>
      <c r="G25" s="39"/>
      <c r="H25" s="39"/>
      <c r="I25" s="39"/>
      <c r="J25" s="39"/>
      <c r="K25" s="39"/>
      <c r="L25" s="39"/>
      <c r="M25" s="39"/>
      <c r="N25" s="39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2" customHeight="1" x14ac:dyDescent="0.2">
      <c r="A26" s="25">
        <v>3</v>
      </c>
      <c r="B26" s="7" t="s">
        <v>66</v>
      </c>
      <c r="C26" s="39"/>
      <c r="D26" s="39"/>
      <c r="E26" s="38" t="s">
        <v>215</v>
      </c>
      <c r="F26" s="39"/>
      <c r="G26" s="39"/>
      <c r="H26" s="39"/>
      <c r="I26" s="39"/>
      <c r="J26" s="39"/>
      <c r="K26" s="39"/>
      <c r="L26" s="39"/>
      <c r="M26" s="39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2" customHeight="1" x14ac:dyDescent="0.2">
      <c r="A27" s="25">
        <v>3</v>
      </c>
      <c r="B27" s="7" t="s">
        <v>68</v>
      </c>
      <c r="C27" s="39"/>
      <c r="D27" s="39"/>
      <c r="E27" s="38" t="s">
        <v>215</v>
      </c>
      <c r="F27" s="39"/>
      <c r="G27" s="39"/>
      <c r="H27" s="39"/>
      <c r="I27" s="39"/>
      <c r="J27" s="39"/>
      <c r="K27" s="39"/>
      <c r="L27" s="39"/>
      <c r="M27" s="39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2" customHeight="1" x14ac:dyDescent="0.2">
      <c r="A28" s="25">
        <v>3</v>
      </c>
      <c r="B28" s="7" t="s">
        <v>78</v>
      </c>
      <c r="C28" s="39"/>
      <c r="D28" s="39"/>
      <c r="E28" s="38" t="s">
        <v>215</v>
      </c>
      <c r="F28" s="39"/>
      <c r="G28" s="39"/>
      <c r="H28" s="39"/>
      <c r="I28" s="39"/>
      <c r="J28" s="39"/>
      <c r="K28" s="39"/>
      <c r="L28" s="39"/>
      <c r="M28" s="39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2" customHeight="1" x14ac:dyDescent="0.2">
      <c r="A29" s="25">
        <v>3</v>
      </c>
      <c r="B29" s="7" t="s">
        <v>73</v>
      </c>
      <c r="C29" s="39"/>
      <c r="D29" s="39"/>
      <c r="E29" s="38" t="s">
        <v>215</v>
      </c>
      <c r="F29" s="39"/>
      <c r="G29" s="39"/>
      <c r="H29" s="39"/>
      <c r="I29" s="39"/>
      <c r="J29" s="39"/>
      <c r="K29" s="39"/>
      <c r="L29" s="39"/>
      <c r="M29" s="39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" customHeight="1" x14ac:dyDescent="0.2">
      <c r="A30" s="25">
        <v>3</v>
      </c>
      <c r="B30" s="7" t="s">
        <v>71</v>
      </c>
      <c r="C30" s="39"/>
      <c r="D30" s="39"/>
      <c r="E30" s="38" t="s">
        <v>215</v>
      </c>
      <c r="F30" s="39"/>
      <c r="G30" s="39"/>
      <c r="H30" s="39"/>
      <c r="I30" s="39"/>
      <c r="J30" s="39"/>
      <c r="K30" s="39"/>
      <c r="L30" s="39"/>
      <c r="M30" s="39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12" customHeight="1" x14ac:dyDescent="0.2">
      <c r="A31" s="25">
        <v>3</v>
      </c>
      <c r="B31" s="7" t="s">
        <v>79</v>
      </c>
      <c r="C31" s="39"/>
      <c r="D31" s="39"/>
      <c r="E31" s="38" t="s">
        <v>215</v>
      </c>
      <c r="F31" s="39"/>
      <c r="G31" s="39"/>
      <c r="H31" s="39"/>
      <c r="I31" s="39"/>
      <c r="J31" s="39"/>
      <c r="K31" s="39"/>
      <c r="L31" s="38" t="s">
        <v>215</v>
      </c>
      <c r="M31" s="39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12" customHeight="1" x14ac:dyDescent="0.2">
      <c r="A32" s="25">
        <v>3</v>
      </c>
      <c r="B32" s="7" t="s">
        <v>76</v>
      </c>
      <c r="C32" s="39"/>
      <c r="D32" s="39"/>
      <c r="E32" s="38" t="s">
        <v>215</v>
      </c>
      <c r="F32" s="39"/>
      <c r="G32" s="38" t="s">
        <v>215</v>
      </c>
      <c r="H32" s="38"/>
      <c r="I32" s="39"/>
      <c r="J32" s="39"/>
      <c r="K32" s="38" t="s">
        <v>215</v>
      </c>
      <c r="L32" s="39"/>
      <c r="M32" s="39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" customHeight="1" x14ac:dyDescent="0.2">
      <c r="A33" s="25">
        <v>4</v>
      </c>
      <c r="B33" s="7" t="s">
        <v>88</v>
      </c>
      <c r="C33" s="39"/>
      <c r="D33" s="39"/>
      <c r="E33" s="39"/>
      <c r="F33" s="38" t="s">
        <v>215</v>
      </c>
      <c r="G33" s="39"/>
      <c r="H33" s="39"/>
      <c r="I33" s="39"/>
      <c r="J33" s="39"/>
      <c r="K33" s="39"/>
      <c r="L33" s="39"/>
      <c r="M33" s="38" t="s">
        <v>215</v>
      </c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" customHeight="1" x14ac:dyDescent="0.2">
      <c r="A34" s="25">
        <v>4</v>
      </c>
      <c r="B34" s="7" t="s">
        <v>86</v>
      </c>
      <c r="C34" s="39"/>
      <c r="D34" s="39"/>
      <c r="E34" s="39"/>
      <c r="F34" s="38" t="s">
        <v>215</v>
      </c>
      <c r="G34" s="39"/>
      <c r="H34" s="39"/>
      <c r="I34" s="39"/>
      <c r="J34" s="39"/>
      <c r="K34" s="38" t="s">
        <v>215</v>
      </c>
      <c r="L34" s="39"/>
      <c r="M34" s="39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" customHeight="1" x14ac:dyDescent="0.2">
      <c r="A35" s="25">
        <v>4</v>
      </c>
      <c r="B35" s="7" t="s">
        <v>82</v>
      </c>
      <c r="C35" s="39"/>
      <c r="D35" s="39"/>
      <c r="E35" s="39"/>
      <c r="F35" s="38" t="s">
        <v>215</v>
      </c>
      <c r="G35" s="39"/>
      <c r="H35" s="39"/>
      <c r="I35" s="39"/>
      <c r="J35" s="39"/>
      <c r="K35" s="39"/>
      <c r="L35" s="39"/>
      <c r="M35" s="39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" customHeight="1" x14ac:dyDescent="0.2">
      <c r="A36" s="25">
        <v>4</v>
      </c>
      <c r="B36" s="7" t="s">
        <v>221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" customHeight="1" x14ac:dyDescent="0.2">
      <c r="A37" s="25">
        <v>4</v>
      </c>
      <c r="B37" s="7" t="s">
        <v>84</v>
      </c>
      <c r="C37" s="39"/>
      <c r="D37" s="39"/>
      <c r="E37" s="39"/>
      <c r="F37" s="38" t="s">
        <v>215</v>
      </c>
      <c r="G37" s="39"/>
      <c r="H37" s="39"/>
      <c r="I37" s="39"/>
      <c r="J37" s="39"/>
      <c r="K37" s="39"/>
      <c r="L37" s="38"/>
      <c r="M37" s="39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" customHeight="1" x14ac:dyDescent="0.2">
      <c r="A38" s="25">
        <v>4</v>
      </c>
      <c r="B38" s="7" t="s">
        <v>222</v>
      </c>
      <c r="C38" s="39"/>
      <c r="D38" s="39"/>
      <c r="E38" s="39"/>
      <c r="F38" s="38" t="s">
        <v>215</v>
      </c>
      <c r="G38" s="39"/>
      <c r="H38" s="39"/>
      <c r="I38" s="39"/>
      <c r="J38" s="39"/>
      <c r="K38" s="39"/>
      <c r="L38" s="39"/>
      <c r="M38" s="39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" customHeight="1" x14ac:dyDescent="0.2">
      <c r="A39" s="25">
        <v>4</v>
      </c>
      <c r="B39" s="7" t="s">
        <v>91</v>
      </c>
      <c r="C39" s="39"/>
      <c r="D39" s="39"/>
      <c r="E39" s="39"/>
      <c r="F39" s="38" t="s">
        <v>215</v>
      </c>
      <c r="G39" s="39"/>
      <c r="H39" s="39"/>
      <c r="I39" s="39"/>
      <c r="J39" s="39"/>
      <c r="K39" s="39"/>
      <c r="L39" s="39"/>
      <c r="M39" s="39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" customHeight="1" x14ac:dyDescent="0.2">
      <c r="A40" s="25">
        <v>5</v>
      </c>
      <c r="B40" s="7" t="s">
        <v>223</v>
      </c>
      <c r="C40" s="39"/>
      <c r="D40" s="39"/>
      <c r="E40" s="39"/>
      <c r="F40" s="39"/>
      <c r="G40" s="38" t="s">
        <v>215</v>
      </c>
      <c r="H40" s="38"/>
      <c r="I40" s="39"/>
      <c r="J40" s="39"/>
      <c r="K40" s="39"/>
      <c r="L40" s="39"/>
      <c r="M40" s="39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" customHeight="1" x14ac:dyDescent="0.2">
      <c r="A41" s="25">
        <v>5</v>
      </c>
      <c r="B41" s="7" t="s">
        <v>94</v>
      </c>
      <c r="C41" s="39"/>
      <c r="D41" s="39"/>
      <c r="E41" s="39"/>
      <c r="F41" s="38" t="s">
        <v>215</v>
      </c>
      <c r="G41" s="39"/>
      <c r="H41" s="39"/>
      <c r="I41" s="39"/>
      <c r="J41" s="39"/>
      <c r="K41" s="39"/>
      <c r="L41" s="38" t="s">
        <v>215</v>
      </c>
      <c r="M41" s="39"/>
      <c r="N41" s="3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" customHeight="1" x14ac:dyDescent="0.2">
      <c r="A42" s="25">
        <v>5</v>
      </c>
      <c r="B42" s="7" t="s">
        <v>224</v>
      </c>
      <c r="C42" s="39"/>
      <c r="D42" s="39"/>
      <c r="E42" s="39"/>
      <c r="F42" s="39"/>
      <c r="G42" s="38" t="s">
        <v>215</v>
      </c>
      <c r="H42" s="38"/>
      <c r="I42" s="39"/>
      <c r="J42" s="39"/>
      <c r="K42" s="39"/>
      <c r="L42" s="39"/>
      <c r="M42" s="39"/>
      <c r="N42" s="3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" customHeight="1" x14ac:dyDescent="0.2">
      <c r="A43" s="25">
        <v>5</v>
      </c>
      <c r="B43" s="7" t="s">
        <v>76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" customHeight="1" x14ac:dyDescent="0.2">
      <c r="A44" s="25">
        <v>5</v>
      </c>
      <c r="B44" s="7" t="s">
        <v>101</v>
      </c>
      <c r="C44" s="39"/>
      <c r="D44" s="39"/>
      <c r="E44" s="39"/>
      <c r="F44" s="39"/>
      <c r="G44" s="38" t="s">
        <v>215</v>
      </c>
      <c r="H44" s="38"/>
      <c r="I44" s="39"/>
      <c r="J44" s="39"/>
      <c r="K44" s="39"/>
      <c r="L44" s="39"/>
      <c r="M44" s="38" t="s">
        <v>215</v>
      </c>
      <c r="N44" s="3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" customHeight="1" x14ac:dyDescent="0.2">
      <c r="A45" s="25">
        <v>5</v>
      </c>
      <c r="B45" s="7" t="s">
        <v>98</v>
      </c>
      <c r="C45" s="39"/>
      <c r="D45" s="39"/>
      <c r="E45" s="39"/>
      <c r="F45" s="39"/>
      <c r="G45" s="38" t="s">
        <v>215</v>
      </c>
      <c r="H45" s="38"/>
      <c r="I45" s="39"/>
      <c r="J45" s="39"/>
      <c r="K45" s="39"/>
      <c r="L45" s="39"/>
      <c r="M45" s="38" t="s">
        <v>215</v>
      </c>
      <c r="N45" s="3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" customHeight="1" x14ac:dyDescent="0.2">
      <c r="A46" s="25">
        <v>6</v>
      </c>
      <c r="B46" s="7" t="s">
        <v>107</v>
      </c>
      <c r="C46" s="39"/>
      <c r="D46" s="39"/>
      <c r="E46" s="39"/>
      <c r="F46" s="39"/>
      <c r="G46" s="38"/>
      <c r="H46" s="38" t="s">
        <v>215</v>
      </c>
      <c r="I46" s="39"/>
      <c r="J46" s="39"/>
      <c r="K46" s="39"/>
      <c r="L46" s="39"/>
      <c r="M46" s="38"/>
      <c r="N46" s="3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" customHeight="1" x14ac:dyDescent="0.2">
      <c r="A47" s="25">
        <v>6</v>
      </c>
      <c r="B47" s="7" t="s">
        <v>115</v>
      </c>
      <c r="C47" s="39"/>
      <c r="D47" s="39"/>
      <c r="E47" s="39"/>
      <c r="F47" s="39"/>
      <c r="G47" s="38"/>
      <c r="H47" s="38"/>
      <c r="I47" s="39"/>
      <c r="J47" s="39"/>
      <c r="K47" s="39"/>
      <c r="L47" s="39"/>
      <c r="M47" s="38"/>
      <c r="N47" s="3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" customHeight="1" x14ac:dyDescent="0.2">
      <c r="A48" s="25">
        <v>6</v>
      </c>
      <c r="B48" s="7" t="s">
        <v>108</v>
      </c>
      <c r="C48" s="39"/>
      <c r="D48" s="39"/>
      <c r="E48" s="39"/>
      <c r="F48" s="39"/>
      <c r="G48" s="38"/>
      <c r="H48" s="38" t="s">
        <v>215</v>
      </c>
      <c r="I48" s="39"/>
      <c r="J48" s="39"/>
      <c r="K48" s="39"/>
      <c r="L48" s="39"/>
      <c r="M48" s="38"/>
      <c r="N48" s="3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" customHeight="1" x14ac:dyDescent="0.2">
      <c r="A49" s="25">
        <v>6</v>
      </c>
      <c r="B49" s="7" t="s">
        <v>113</v>
      </c>
      <c r="C49" s="39"/>
      <c r="D49" s="39"/>
      <c r="E49" s="39"/>
      <c r="F49" s="39"/>
      <c r="G49" s="38"/>
      <c r="H49" s="38" t="s">
        <v>215</v>
      </c>
      <c r="I49" s="39"/>
      <c r="J49" s="39"/>
      <c r="K49" s="39"/>
      <c r="L49" s="39"/>
      <c r="M49" s="38"/>
      <c r="N49" s="3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" customHeight="1" x14ac:dyDescent="0.2">
      <c r="A50" s="25">
        <v>7</v>
      </c>
      <c r="B50" s="7" t="s">
        <v>117</v>
      </c>
      <c r="C50" s="39"/>
      <c r="D50" s="39"/>
      <c r="E50" s="39"/>
      <c r="F50" s="39"/>
      <c r="G50" s="39"/>
      <c r="H50" s="39"/>
      <c r="I50" s="38" t="s">
        <v>215</v>
      </c>
      <c r="J50" s="39"/>
      <c r="K50" s="39"/>
      <c r="L50" s="39"/>
      <c r="M50" s="39"/>
      <c r="N50" s="3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" customHeight="1" x14ac:dyDescent="0.2">
      <c r="A51" s="25">
        <v>7</v>
      </c>
      <c r="B51" s="7" t="s">
        <v>119</v>
      </c>
      <c r="C51" s="39"/>
      <c r="D51" s="39"/>
      <c r="E51" s="39"/>
      <c r="F51" s="39"/>
      <c r="G51" s="39"/>
      <c r="H51" s="39"/>
      <c r="I51" s="38" t="s">
        <v>215</v>
      </c>
      <c r="J51" s="39"/>
      <c r="K51" s="39"/>
      <c r="L51" s="39"/>
      <c r="M51" s="39"/>
      <c r="N51" s="3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" customHeight="1" x14ac:dyDescent="0.2">
      <c r="A52" s="25">
        <v>7</v>
      </c>
      <c r="B52" s="7" t="s">
        <v>110</v>
      </c>
      <c r="C52" s="39"/>
      <c r="D52" s="39"/>
      <c r="E52" s="39"/>
      <c r="F52" s="39"/>
      <c r="G52" s="39"/>
      <c r="H52" s="39"/>
      <c r="I52" s="38" t="s">
        <v>215</v>
      </c>
      <c r="J52" s="39"/>
      <c r="K52" s="39"/>
      <c r="L52" s="39"/>
      <c r="M52" s="38" t="s">
        <v>215</v>
      </c>
      <c r="N52" s="3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" customHeight="1" x14ac:dyDescent="0.2">
      <c r="A53" s="25">
        <v>7</v>
      </c>
      <c r="B53" s="7" t="s">
        <v>125</v>
      </c>
      <c r="C53" s="39"/>
      <c r="D53" s="39"/>
      <c r="E53" s="39"/>
      <c r="F53" s="39"/>
      <c r="G53" s="39"/>
      <c r="H53" s="39"/>
      <c r="I53" s="38" t="s">
        <v>215</v>
      </c>
      <c r="J53" s="39"/>
      <c r="K53" s="39"/>
      <c r="L53" s="39"/>
      <c r="M53" s="39"/>
      <c r="N53" s="3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" customHeight="1" x14ac:dyDescent="0.2">
      <c r="A54" s="25">
        <v>7</v>
      </c>
      <c r="B54" s="7" t="s">
        <v>121</v>
      </c>
      <c r="C54" s="39"/>
      <c r="D54" s="39"/>
      <c r="E54" s="39"/>
      <c r="F54" s="39"/>
      <c r="G54" s="39"/>
      <c r="H54" s="39"/>
      <c r="I54" s="38" t="s">
        <v>215</v>
      </c>
      <c r="J54" s="39"/>
      <c r="K54" s="39"/>
      <c r="L54" s="39"/>
      <c r="M54" s="39"/>
      <c r="N54" s="3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" customHeight="1" x14ac:dyDescent="0.2">
      <c r="A55" s="25">
        <v>7</v>
      </c>
      <c r="B55" s="7" t="s">
        <v>225</v>
      </c>
      <c r="C55" s="38"/>
      <c r="D55" s="39"/>
      <c r="E55" s="39"/>
      <c r="F55" s="38"/>
      <c r="G55" s="39"/>
      <c r="H55" s="39"/>
      <c r="I55" s="38" t="s">
        <v>215</v>
      </c>
      <c r="J55" s="38"/>
      <c r="K55" s="38"/>
      <c r="L55" s="38" t="s">
        <v>215</v>
      </c>
      <c r="M55" s="38"/>
      <c r="N55" s="38" t="s">
        <v>215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" customHeight="1" x14ac:dyDescent="0.2">
      <c r="A56" s="25">
        <v>7</v>
      </c>
      <c r="B56" s="7" t="s">
        <v>123</v>
      </c>
      <c r="C56" s="39"/>
      <c r="D56" s="39"/>
      <c r="E56" s="39"/>
      <c r="F56" s="39"/>
      <c r="G56" s="39"/>
      <c r="H56" s="39"/>
      <c r="I56" s="38" t="s">
        <v>215</v>
      </c>
      <c r="J56" s="39"/>
      <c r="K56" s="39"/>
      <c r="L56" s="39"/>
      <c r="M56" s="39"/>
      <c r="N56" s="3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" customHeight="1" x14ac:dyDescent="0.2">
      <c r="A57" s="25">
        <v>8</v>
      </c>
      <c r="B57" s="7" t="s">
        <v>226</v>
      </c>
      <c r="C57" s="39"/>
      <c r="D57" s="39"/>
      <c r="E57" s="39"/>
      <c r="F57" s="38"/>
      <c r="G57" s="39"/>
      <c r="H57" s="39"/>
      <c r="I57" s="39"/>
      <c r="J57" s="38" t="s">
        <v>215</v>
      </c>
      <c r="K57" s="39"/>
      <c r="L57" s="39"/>
      <c r="M57" s="39"/>
      <c r="N57" s="3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" customHeight="1" x14ac:dyDescent="0.2">
      <c r="A58" s="25">
        <v>8</v>
      </c>
      <c r="B58" s="7" t="s">
        <v>137</v>
      </c>
      <c r="C58" s="39"/>
      <c r="D58" s="39"/>
      <c r="E58" s="39"/>
      <c r="F58" s="39"/>
      <c r="G58" s="39"/>
      <c r="H58" s="39"/>
      <c r="I58" s="39"/>
      <c r="J58" s="38" t="s">
        <v>215</v>
      </c>
      <c r="K58" s="39"/>
      <c r="L58" s="39"/>
      <c r="M58" s="39"/>
      <c r="N58" s="3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" customHeight="1" x14ac:dyDescent="0.2">
      <c r="A59" s="25">
        <v>8</v>
      </c>
      <c r="B59" s="7" t="s">
        <v>132</v>
      </c>
      <c r="C59" s="39"/>
      <c r="D59" s="39"/>
      <c r="E59" s="39"/>
      <c r="F59" s="39"/>
      <c r="G59" s="39"/>
      <c r="H59" s="39"/>
      <c r="I59" s="39"/>
      <c r="J59" s="38" t="s">
        <v>215</v>
      </c>
      <c r="K59" s="39"/>
      <c r="L59" s="39"/>
      <c r="M59" s="39"/>
      <c r="N59" s="3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" customHeight="1" x14ac:dyDescent="0.2">
      <c r="A60" s="25">
        <v>8</v>
      </c>
      <c r="B60" s="7" t="s">
        <v>163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8" t="s">
        <v>215</v>
      </c>
      <c r="N60" s="3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" customHeight="1" x14ac:dyDescent="0.2">
      <c r="A61" s="25">
        <v>8</v>
      </c>
      <c r="B61" s="7" t="s">
        <v>133</v>
      </c>
      <c r="C61" s="39"/>
      <c r="D61" s="39"/>
      <c r="E61" s="39"/>
      <c r="F61" s="39"/>
      <c r="G61" s="39"/>
      <c r="H61" s="39"/>
      <c r="I61" s="39"/>
      <c r="J61" s="38" t="s">
        <v>215</v>
      </c>
      <c r="K61" s="39"/>
      <c r="L61" s="39"/>
      <c r="M61" s="39"/>
      <c r="N61" s="3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" customHeight="1" x14ac:dyDescent="0.2">
      <c r="A62" s="25">
        <v>8</v>
      </c>
      <c r="B62" s="7" t="s">
        <v>139</v>
      </c>
      <c r="C62" s="38"/>
      <c r="D62" s="39"/>
      <c r="E62" s="39"/>
      <c r="F62" s="39"/>
      <c r="G62" s="39"/>
      <c r="H62" s="39"/>
      <c r="I62" s="38"/>
      <c r="J62" s="38" t="s">
        <v>215</v>
      </c>
      <c r="K62" s="39"/>
      <c r="L62" s="39"/>
      <c r="M62" s="39"/>
      <c r="N62" s="3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" customHeight="1" x14ac:dyDescent="0.2">
      <c r="A63" s="25">
        <v>8</v>
      </c>
      <c r="B63" s="7" t="s">
        <v>135</v>
      </c>
      <c r="C63" s="39"/>
      <c r="D63" s="39"/>
      <c r="E63" s="39"/>
      <c r="F63" s="39"/>
      <c r="G63" s="39"/>
      <c r="H63" s="39"/>
      <c r="I63" s="39"/>
      <c r="J63" s="38" t="s">
        <v>215</v>
      </c>
      <c r="K63" s="39"/>
      <c r="L63" s="39"/>
      <c r="M63" s="39"/>
      <c r="N63" s="3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" customHeight="1" x14ac:dyDescent="0.2">
      <c r="A64" s="25">
        <v>8</v>
      </c>
      <c r="B64" s="7" t="s">
        <v>227</v>
      </c>
      <c r="C64" s="39"/>
      <c r="D64" s="39"/>
      <c r="E64" s="39"/>
      <c r="F64" s="39"/>
      <c r="G64" s="39"/>
      <c r="H64" s="39"/>
      <c r="I64" s="39"/>
      <c r="J64" s="38" t="s">
        <v>215</v>
      </c>
      <c r="K64" s="39"/>
      <c r="L64" s="39"/>
      <c r="M64" s="39"/>
      <c r="N64" s="3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" customHeight="1" x14ac:dyDescent="0.2">
      <c r="A65" s="25">
        <v>8</v>
      </c>
      <c r="B65" s="7" t="s">
        <v>130</v>
      </c>
      <c r="C65" s="39"/>
      <c r="D65" s="39"/>
      <c r="E65" s="39"/>
      <c r="F65" s="39"/>
      <c r="G65" s="39"/>
      <c r="H65" s="39"/>
      <c r="I65" s="39"/>
      <c r="J65" s="38" t="s">
        <v>215</v>
      </c>
      <c r="K65" s="39"/>
      <c r="L65" s="39"/>
      <c r="M65" s="39"/>
      <c r="N65" s="38" t="s">
        <v>215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" customHeight="1" x14ac:dyDescent="0.2">
      <c r="A66" s="25">
        <v>9</v>
      </c>
      <c r="B66" s="7" t="s">
        <v>147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" customHeight="1" x14ac:dyDescent="0.2">
      <c r="A67" s="25">
        <v>9</v>
      </c>
      <c r="B67" s="7" t="s">
        <v>149</v>
      </c>
      <c r="C67" s="39"/>
      <c r="D67" s="39"/>
      <c r="E67" s="39"/>
      <c r="F67" s="39"/>
      <c r="G67" s="39"/>
      <c r="H67" s="39"/>
      <c r="I67" s="39"/>
      <c r="J67" s="39"/>
      <c r="K67" s="38" t="s">
        <v>215</v>
      </c>
      <c r="L67" s="39"/>
      <c r="M67" s="39"/>
      <c r="N67" s="3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" customHeight="1" x14ac:dyDescent="0.2">
      <c r="A68" s="25">
        <v>9</v>
      </c>
      <c r="B68" s="7" t="s">
        <v>144</v>
      </c>
      <c r="C68" s="39"/>
      <c r="D68" s="39"/>
      <c r="E68" s="39"/>
      <c r="F68" s="39"/>
      <c r="G68" s="39"/>
      <c r="H68" s="39"/>
      <c r="I68" s="39"/>
      <c r="J68" s="39"/>
      <c r="K68" s="38" t="s">
        <v>215</v>
      </c>
      <c r="L68" s="39"/>
      <c r="M68" s="39"/>
      <c r="N68" s="3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" customHeight="1" x14ac:dyDescent="0.2">
      <c r="A69" s="25">
        <v>9</v>
      </c>
      <c r="B69" s="7" t="s">
        <v>146</v>
      </c>
      <c r="C69" s="39"/>
      <c r="D69" s="39"/>
      <c r="E69" s="39"/>
      <c r="F69" s="39"/>
      <c r="G69" s="39"/>
      <c r="H69" s="39"/>
      <c r="I69" s="39"/>
      <c r="J69" s="39"/>
      <c r="K69" s="38" t="s">
        <v>215</v>
      </c>
      <c r="L69" s="38"/>
      <c r="M69" s="39"/>
      <c r="N69" s="3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" customHeight="1" x14ac:dyDescent="0.2">
      <c r="A70" s="25">
        <v>9</v>
      </c>
      <c r="B70" s="7" t="s">
        <v>76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" customHeight="1" x14ac:dyDescent="0.2">
      <c r="A71" s="25">
        <v>9</v>
      </c>
      <c r="B71" s="7" t="s">
        <v>142</v>
      </c>
      <c r="C71" s="39"/>
      <c r="D71" s="39"/>
      <c r="E71" s="39"/>
      <c r="F71" s="39"/>
      <c r="G71" s="39"/>
      <c r="H71" s="39"/>
      <c r="I71" s="39"/>
      <c r="J71" s="39"/>
      <c r="K71" s="38" t="s">
        <v>215</v>
      </c>
      <c r="L71" s="39"/>
      <c r="M71" s="39"/>
      <c r="N71" s="3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" customHeight="1" x14ac:dyDescent="0.2">
      <c r="A72" s="25">
        <v>10</v>
      </c>
      <c r="B72" s="7" t="s">
        <v>159</v>
      </c>
      <c r="C72" s="39"/>
      <c r="D72" s="39"/>
      <c r="E72" s="39"/>
      <c r="F72" s="39"/>
      <c r="G72" s="39"/>
      <c r="H72" s="39"/>
      <c r="I72" s="39"/>
      <c r="J72" s="39"/>
      <c r="K72" s="39"/>
      <c r="L72" s="38" t="s">
        <v>215</v>
      </c>
      <c r="M72" s="39"/>
      <c r="N72" s="3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" customHeight="1" x14ac:dyDescent="0.2">
      <c r="A73" s="25">
        <v>10</v>
      </c>
      <c r="B73" s="7" t="s">
        <v>155</v>
      </c>
      <c r="C73" s="39"/>
      <c r="D73" s="39"/>
      <c r="E73" s="39"/>
      <c r="F73" s="39"/>
      <c r="G73" s="39"/>
      <c r="H73" s="39"/>
      <c r="I73" s="39"/>
      <c r="J73" s="39"/>
      <c r="K73" s="39"/>
      <c r="L73" s="38" t="s">
        <v>215</v>
      </c>
      <c r="M73" s="39"/>
      <c r="N73" s="3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" customHeight="1" x14ac:dyDescent="0.2">
      <c r="A74" s="25">
        <v>10</v>
      </c>
      <c r="B74" s="7" t="s">
        <v>157</v>
      </c>
      <c r="C74" s="39"/>
      <c r="D74" s="39"/>
      <c r="E74" s="39"/>
      <c r="F74" s="39"/>
      <c r="G74" s="39"/>
      <c r="H74" s="39"/>
      <c r="I74" s="39"/>
      <c r="J74" s="39"/>
      <c r="K74" s="39"/>
      <c r="L74" s="38" t="s">
        <v>215</v>
      </c>
      <c r="M74" s="39"/>
      <c r="N74" s="3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" customHeight="1" x14ac:dyDescent="0.2">
      <c r="A75" s="25">
        <v>11</v>
      </c>
      <c r="B75" s="7" t="s">
        <v>166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8" t="s">
        <v>215</v>
      </c>
      <c r="N75" s="3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" customHeight="1" x14ac:dyDescent="0.2">
      <c r="A76" s="40">
        <v>11</v>
      </c>
      <c r="B76" s="41" t="s">
        <v>164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3" t="s">
        <v>215</v>
      </c>
      <c r="N76" s="3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" customHeight="1" x14ac:dyDescent="0.2">
      <c r="A77" s="25">
        <v>11</v>
      </c>
      <c r="B77" s="7" t="s">
        <v>76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" customHeight="1" x14ac:dyDescent="0.2">
      <c r="A78" s="25">
        <v>11</v>
      </c>
      <c r="B78" s="7" t="s">
        <v>168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8" t="s">
        <v>215</v>
      </c>
      <c r="N78" s="3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" customHeight="1" x14ac:dyDescent="0.2">
      <c r="A79" s="25">
        <v>11</v>
      </c>
      <c r="B79" s="7" t="s">
        <v>101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" customHeight="1" x14ac:dyDescent="0.2">
      <c r="A80" s="25">
        <v>12</v>
      </c>
      <c r="B80" s="7" t="s">
        <v>170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8" t="s">
        <v>215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" customHeight="1" x14ac:dyDescent="0.2">
      <c r="A81" s="25">
        <v>12</v>
      </c>
      <c r="B81" s="7" t="s">
        <v>173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8" t="s">
        <v>215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" customHeight="1" x14ac:dyDescent="0.2">
      <c r="A82" s="25">
        <v>12</v>
      </c>
      <c r="B82" s="7" t="s">
        <v>174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8" t="s">
        <v>215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" customHeight="1" x14ac:dyDescent="0.2">
      <c r="A83" s="25">
        <v>12</v>
      </c>
      <c r="B83" s="7" t="s">
        <v>171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8" t="s">
        <v>215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" customHeight="1" x14ac:dyDescent="0.2">
      <c r="A84" s="25">
        <v>12</v>
      </c>
      <c r="B84" s="7" t="s">
        <v>175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8" t="s">
        <v>215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" customHeight="1" x14ac:dyDescent="0.2">
      <c r="A85" s="2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" customHeight="1" x14ac:dyDescent="0.2">
      <c r="A86" s="2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" customHeight="1" x14ac:dyDescent="0.2">
      <c r="A87" s="2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" customHeight="1" x14ac:dyDescent="0.2">
      <c r="A88" s="2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" customHeight="1" x14ac:dyDescent="0.2">
      <c r="A89" s="2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" customHeight="1" x14ac:dyDescent="0.2">
      <c r="A90" s="2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" customHeight="1" x14ac:dyDescent="0.2">
      <c r="A91" s="2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" customHeight="1" x14ac:dyDescent="0.2">
      <c r="A92" s="2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" customHeight="1" x14ac:dyDescent="0.2">
      <c r="A93" s="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" customHeight="1" x14ac:dyDescent="0.2">
      <c r="A94" s="2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" customHeight="1" x14ac:dyDescent="0.2">
      <c r="A95" s="2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" customHeight="1" x14ac:dyDescent="0.2">
      <c r="A96" s="2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" customHeight="1" x14ac:dyDescent="0.2">
      <c r="A97" s="2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" customHeight="1" x14ac:dyDescent="0.2">
      <c r="A98" s="2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" customHeight="1" x14ac:dyDescent="0.2">
      <c r="A99" s="2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" customHeight="1" x14ac:dyDescent="0.2">
      <c r="A100" s="2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" customHeight="1" x14ac:dyDescent="0.2">
      <c r="A101" s="2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" customHeight="1" x14ac:dyDescent="0.2">
      <c r="A102" s="2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" customHeight="1" x14ac:dyDescent="0.2">
      <c r="A103" s="2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" customHeight="1" x14ac:dyDescent="0.2">
      <c r="A104" s="2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" customHeight="1" x14ac:dyDescent="0.2">
      <c r="A105" s="2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" customHeight="1" x14ac:dyDescent="0.2">
      <c r="A106" s="2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" customHeight="1" x14ac:dyDescent="0.2">
      <c r="A107" s="2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" customHeight="1" x14ac:dyDescent="0.2">
      <c r="A108" s="2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" customHeight="1" x14ac:dyDescent="0.2">
      <c r="A109" s="2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" customHeight="1" x14ac:dyDescent="0.2">
      <c r="A110" s="2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" customHeight="1" x14ac:dyDescent="0.2">
      <c r="A111" s="2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" customHeight="1" x14ac:dyDescent="0.2">
      <c r="A112" s="2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" customHeight="1" x14ac:dyDescent="0.2">
      <c r="A113" s="2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" customHeight="1" x14ac:dyDescent="0.2">
      <c r="A114" s="2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" customHeight="1" x14ac:dyDescent="0.2">
      <c r="A115" s="2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" customHeight="1" x14ac:dyDescent="0.2">
      <c r="A116" s="2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" customHeight="1" x14ac:dyDescent="0.2">
      <c r="A117" s="2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" customHeight="1" x14ac:dyDescent="0.2">
      <c r="A118" s="2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" customHeight="1" x14ac:dyDescent="0.2">
      <c r="A119" s="2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" customHeight="1" x14ac:dyDescent="0.2">
      <c r="A120" s="2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" customHeight="1" x14ac:dyDescent="0.2">
      <c r="A121" s="2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" customHeight="1" x14ac:dyDescent="0.2">
      <c r="A122" s="2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" customHeight="1" x14ac:dyDescent="0.2">
      <c r="A123" s="2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" customHeight="1" x14ac:dyDescent="0.2">
      <c r="A124" s="2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" customHeight="1" x14ac:dyDescent="0.2">
      <c r="A125" s="2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" customHeight="1" x14ac:dyDescent="0.2">
      <c r="A126" s="2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" customHeight="1" x14ac:dyDescent="0.2">
      <c r="A127" s="2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" customHeight="1" x14ac:dyDescent="0.2">
      <c r="A128" s="2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" customHeight="1" x14ac:dyDescent="0.2">
      <c r="A129" s="2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" customHeight="1" x14ac:dyDescent="0.2">
      <c r="A130" s="2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" customHeight="1" x14ac:dyDescent="0.2">
      <c r="A131" s="2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" customHeight="1" x14ac:dyDescent="0.2">
      <c r="A132" s="2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" customHeight="1" x14ac:dyDescent="0.2">
      <c r="A133" s="2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" customHeight="1" x14ac:dyDescent="0.2">
      <c r="A134" s="2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" customHeight="1" x14ac:dyDescent="0.2">
      <c r="A135" s="2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" customHeight="1" x14ac:dyDescent="0.2">
      <c r="A136" s="2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" customHeight="1" x14ac:dyDescent="0.2">
      <c r="A137" s="2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" customHeight="1" x14ac:dyDescent="0.2">
      <c r="A138" s="2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" customHeight="1" x14ac:dyDescent="0.2">
      <c r="A139" s="2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" customHeight="1" x14ac:dyDescent="0.2">
      <c r="A140" s="2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" customHeight="1" x14ac:dyDescent="0.2">
      <c r="A141" s="2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" customHeight="1" x14ac:dyDescent="0.2">
      <c r="A142" s="2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" customHeight="1" x14ac:dyDescent="0.2">
      <c r="A143" s="2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" customHeight="1" x14ac:dyDescent="0.2">
      <c r="A144" s="2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" customHeight="1" x14ac:dyDescent="0.2">
      <c r="A145" s="2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" customHeight="1" x14ac:dyDescent="0.2">
      <c r="A146" s="2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" customHeight="1" x14ac:dyDescent="0.2">
      <c r="A147" s="2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" customHeight="1" x14ac:dyDescent="0.2">
      <c r="A148" s="2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" customHeight="1" x14ac:dyDescent="0.2">
      <c r="A149" s="2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" customHeight="1" x14ac:dyDescent="0.2">
      <c r="A150" s="2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" customHeight="1" x14ac:dyDescent="0.2">
      <c r="A151" s="2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" customHeight="1" x14ac:dyDescent="0.2">
      <c r="A152" s="2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" customHeight="1" x14ac:dyDescent="0.2">
      <c r="A153" s="2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" customHeight="1" x14ac:dyDescent="0.2">
      <c r="A154" s="2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" customHeight="1" x14ac:dyDescent="0.2">
      <c r="A155" s="2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" customHeight="1" x14ac:dyDescent="0.2">
      <c r="A156" s="2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" customHeight="1" x14ac:dyDescent="0.2">
      <c r="A157" s="2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" customHeight="1" x14ac:dyDescent="0.2">
      <c r="A158" s="2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" customHeight="1" x14ac:dyDescent="0.2">
      <c r="A159" s="2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" customHeight="1" x14ac:dyDescent="0.2">
      <c r="A160" s="2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" customHeight="1" x14ac:dyDescent="0.2">
      <c r="A161" s="2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" customHeight="1" x14ac:dyDescent="0.2">
      <c r="A162" s="2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" customHeight="1" x14ac:dyDescent="0.2">
      <c r="A163" s="2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" customHeight="1" x14ac:dyDescent="0.2">
      <c r="A164" s="2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" customHeight="1" x14ac:dyDescent="0.2">
      <c r="A165" s="2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" customHeight="1" x14ac:dyDescent="0.2">
      <c r="A166" s="2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" customHeight="1" x14ac:dyDescent="0.2">
      <c r="A167" s="2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" customHeight="1" x14ac:dyDescent="0.2">
      <c r="A168" s="2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" customHeight="1" x14ac:dyDescent="0.2">
      <c r="A169" s="2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" customHeight="1" x14ac:dyDescent="0.2">
      <c r="A170" s="2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" customHeight="1" x14ac:dyDescent="0.2">
      <c r="A171" s="2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" customHeight="1" x14ac:dyDescent="0.2">
      <c r="A172" s="2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" customHeight="1" x14ac:dyDescent="0.2">
      <c r="A173" s="2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" customHeight="1" x14ac:dyDescent="0.2">
      <c r="A174" s="2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" customHeight="1" x14ac:dyDescent="0.2">
      <c r="A175" s="2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" customHeight="1" x14ac:dyDescent="0.2">
      <c r="A176" s="2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" customHeight="1" x14ac:dyDescent="0.2">
      <c r="A177" s="2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" customHeight="1" x14ac:dyDescent="0.2">
      <c r="A178" s="2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" customHeight="1" x14ac:dyDescent="0.2">
      <c r="A179" s="2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" customHeight="1" x14ac:dyDescent="0.2">
      <c r="A180" s="2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" customHeight="1" x14ac:dyDescent="0.2">
      <c r="A181" s="2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" customHeight="1" x14ac:dyDescent="0.2">
      <c r="A182" s="2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" customHeight="1" x14ac:dyDescent="0.2">
      <c r="A183" s="2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" customHeight="1" x14ac:dyDescent="0.2">
      <c r="A184" s="2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" customHeight="1" x14ac:dyDescent="0.2">
      <c r="A185" s="2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" customHeight="1" x14ac:dyDescent="0.2">
      <c r="A186" s="2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" customHeight="1" x14ac:dyDescent="0.2">
      <c r="A187" s="2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" customHeight="1" x14ac:dyDescent="0.2">
      <c r="A188" s="2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" customHeight="1" x14ac:dyDescent="0.2">
      <c r="A189" s="2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" customHeight="1" x14ac:dyDescent="0.2">
      <c r="A190" s="2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" customHeight="1" x14ac:dyDescent="0.2">
      <c r="A191" s="2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" customHeight="1" x14ac:dyDescent="0.2">
      <c r="A192" s="2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" customHeight="1" x14ac:dyDescent="0.2">
      <c r="A193" s="2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" customHeight="1" x14ac:dyDescent="0.2">
      <c r="A194" s="2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" customHeight="1" x14ac:dyDescent="0.2">
      <c r="A195" s="2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" customHeight="1" x14ac:dyDescent="0.2">
      <c r="A196" s="2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" customHeight="1" x14ac:dyDescent="0.2">
      <c r="A197" s="2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" customHeight="1" x14ac:dyDescent="0.2">
      <c r="A198" s="2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" customHeight="1" x14ac:dyDescent="0.2">
      <c r="A199" s="2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" customHeight="1" x14ac:dyDescent="0.2">
      <c r="A200" s="2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" customHeight="1" x14ac:dyDescent="0.2">
      <c r="A201" s="2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" customHeight="1" x14ac:dyDescent="0.2">
      <c r="A202" s="2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" customHeight="1" x14ac:dyDescent="0.2">
      <c r="A203" s="2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" customHeight="1" x14ac:dyDescent="0.2">
      <c r="A204" s="2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" customHeight="1" x14ac:dyDescent="0.2">
      <c r="A205" s="2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" customHeight="1" x14ac:dyDescent="0.2">
      <c r="A206" s="2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" customHeight="1" x14ac:dyDescent="0.2">
      <c r="A207" s="2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" customHeight="1" x14ac:dyDescent="0.2">
      <c r="A208" s="2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" customHeight="1" x14ac:dyDescent="0.2">
      <c r="A209" s="2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" customHeight="1" x14ac:dyDescent="0.2">
      <c r="A210" s="2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" customHeight="1" x14ac:dyDescent="0.2">
      <c r="A211" s="2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" customHeight="1" x14ac:dyDescent="0.2">
      <c r="A212" s="2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" customHeight="1" x14ac:dyDescent="0.2">
      <c r="A213" s="2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" customHeight="1" x14ac:dyDescent="0.2">
      <c r="A214" s="2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" customHeight="1" x14ac:dyDescent="0.2">
      <c r="A215" s="2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" customHeight="1" x14ac:dyDescent="0.2">
      <c r="A216" s="2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" customHeight="1" x14ac:dyDescent="0.2">
      <c r="A217" s="2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" customHeight="1" x14ac:dyDescent="0.2">
      <c r="A218" s="2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" customHeight="1" x14ac:dyDescent="0.2">
      <c r="A219" s="2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" customHeight="1" x14ac:dyDescent="0.2">
      <c r="A220" s="2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" customHeight="1" x14ac:dyDescent="0.2">
      <c r="A221" s="2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" customHeight="1" x14ac:dyDescent="0.2">
      <c r="A222" s="2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" customHeight="1" x14ac:dyDescent="0.2">
      <c r="A223" s="2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" customHeight="1" x14ac:dyDescent="0.2">
      <c r="A224" s="2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" customHeight="1" x14ac:dyDescent="0.2">
      <c r="A225" s="2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" customHeight="1" x14ac:dyDescent="0.2">
      <c r="A226" s="2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2" customHeight="1" x14ac:dyDescent="0.2">
      <c r="A227" s="2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2" customHeight="1" x14ac:dyDescent="0.2">
      <c r="A228" s="2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" customHeight="1" x14ac:dyDescent="0.2">
      <c r="A229" s="2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2" customHeight="1" x14ac:dyDescent="0.2">
      <c r="A230" s="2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2" customHeight="1" x14ac:dyDescent="0.2">
      <c r="A231" s="2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2" customHeight="1" x14ac:dyDescent="0.2">
      <c r="A232" s="2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2" customHeight="1" x14ac:dyDescent="0.2">
      <c r="A233" s="2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2" customHeight="1" x14ac:dyDescent="0.2">
      <c r="A234" s="2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2" customHeight="1" x14ac:dyDescent="0.2">
      <c r="A235" s="2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2" customHeight="1" x14ac:dyDescent="0.2">
      <c r="A236" s="2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2" customHeight="1" x14ac:dyDescent="0.2">
      <c r="A237" s="2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2" customHeight="1" x14ac:dyDescent="0.2">
      <c r="A238" s="2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2" customHeight="1" x14ac:dyDescent="0.2">
      <c r="A239" s="2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2" customHeight="1" x14ac:dyDescent="0.2">
      <c r="A240" s="2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2" customHeight="1" x14ac:dyDescent="0.2">
      <c r="A241" s="2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2" customHeight="1" x14ac:dyDescent="0.2">
      <c r="A242" s="2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2" customHeight="1" x14ac:dyDescent="0.2">
      <c r="A243" s="2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2" customHeight="1" x14ac:dyDescent="0.2">
      <c r="A244" s="2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2" customHeight="1" x14ac:dyDescent="0.2">
      <c r="A245" s="2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2" customHeight="1" x14ac:dyDescent="0.2">
      <c r="A246" s="2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2" customHeight="1" x14ac:dyDescent="0.2">
      <c r="A247" s="2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2" customHeight="1" x14ac:dyDescent="0.2">
      <c r="A248" s="2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2" customHeight="1" x14ac:dyDescent="0.2">
      <c r="A249" s="2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2" customHeight="1" x14ac:dyDescent="0.2">
      <c r="A250" s="2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2" customHeight="1" x14ac:dyDescent="0.2">
      <c r="A251" s="2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2" customHeight="1" x14ac:dyDescent="0.2">
      <c r="A252" s="2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2" customHeight="1" x14ac:dyDescent="0.2">
      <c r="A253" s="2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2" customHeight="1" x14ac:dyDescent="0.2">
      <c r="A254" s="2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2" customHeight="1" x14ac:dyDescent="0.2">
      <c r="A255" s="2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2" customHeight="1" x14ac:dyDescent="0.2">
      <c r="A256" s="2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2" customHeight="1" x14ac:dyDescent="0.2">
      <c r="A257" s="2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2" customHeight="1" x14ac:dyDescent="0.2">
      <c r="A258" s="2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2" customHeight="1" x14ac:dyDescent="0.2">
      <c r="A259" s="2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2" customHeight="1" x14ac:dyDescent="0.2">
      <c r="A260" s="2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2" customHeight="1" x14ac:dyDescent="0.2">
      <c r="A261" s="2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2" customHeight="1" x14ac:dyDescent="0.2">
      <c r="A262" s="2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2" customHeight="1" x14ac:dyDescent="0.2">
      <c r="A263" s="2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2" customHeight="1" x14ac:dyDescent="0.2">
      <c r="A264" s="2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2" customHeight="1" x14ac:dyDescent="0.2">
      <c r="A265" s="2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2" customHeight="1" x14ac:dyDescent="0.2">
      <c r="A266" s="2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2" customHeight="1" x14ac:dyDescent="0.2">
      <c r="A267" s="2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2" customHeight="1" x14ac:dyDescent="0.2">
      <c r="A268" s="2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2" customHeight="1" x14ac:dyDescent="0.2">
      <c r="A269" s="2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2" customHeight="1" x14ac:dyDescent="0.2">
      <c r="A270" s="2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2" customHeight="1" x14ac:dyDescent="0.2">
      <c r="A271" s="2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2" customHeight="1" x14ac:dyDescent="0.2">
      <c r="A272" s="2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2" customHeight="1" x14ac:dyDescent="0.2">
      <c r="A273" s="2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2" customHeight="1" x14ac:dyDescent="0.2">
      <c r="A274" s="2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2" customHeight="1" x14ac:dyDescent="0.2">
      <c r="A275" s="2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2" customHeight="1" x14ac:dyDescent="0.2">
      <c r="A276" s="2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2" customHeight="1" x14ac:dyDescent="0.2">
      <c r="A277" s="2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2" customHeight="1" x14ac:dyDescent="0.2">
      <c r="A278" s="2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2" customHeight="1" x14ac:dyDescent="0.2">
      <c r="A279" s="2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2" customHeight="1" x14ac:dyDescent="0.2">
      <c r="A280" s="2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2" customHeight="1" x14ac:dyDescent="0.2">
      <c r="A281" s="2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2" customHeight="1" x14ac:dyDescent="0.2">
      <c r="A282" s="2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2" customHeight="1" x14ac:dyDescent="0.2">
      <c r="A283" s="2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2" customHeight="1" x14ac:dyDescent="0.2">
      <c r="A284" s="2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2" customHeight="1" x14ac:dyDescent="0.2">
      <c r="A285" s="2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2" customHeight="1" x14ac:dyDescent="0.2">
      <c r="A286" s="2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2" customHeight="1" x14ac:dyDescent="0.2">
      <c r="A287" s="2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2" customHeight="1" x14ac:dyDescent="0.2">
      <c r="A288" s="2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2" customHeight="1" x14ac:dyDescent="0.2">
      <c r="A289" s="2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2" customHeight="1" x14ac:dyDescent="0.2">
      <c r="A290" s="2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2" customHeight="1" x14ac:dyDescent="0.2">
      <c r="A291" s="2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2" customHeight="1" x14ac:dyDescent="0.2">
      <c r="A292" s="2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2" customHeight="1" x14ac:dyDescent="0.2">
      <c r="A293" s="2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2" customHeight="1" x14ac:dyDescent="0.2">
      <c r="A294" s="2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2" customHeight="1" x14ac:dyDescent="0.2">
      <c r="A295" s="2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2" customHeight="1" x14ac:dyDescent="0.2">
      <c r="A296" s="2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2" customHeight="1" x14ac:dyDescent="0.2">
      <c r="A297" s="2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2" customHeight="1" x14ac:dyDescent="0.2">
      <c r="A298" s="2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2" customHeight="1" x14ac:dyDescent="0.2">
      <c r="A299" s="2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2" customHeight="1" x14ac:dyDescent="0.2">
      <c r="A300" s="2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2" customHeight="1" x14ac:dyDescent="0.2">
      <c r="A301" s="2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2" customHeight="1" x14ac:dyDescent="0.2">
      <c r="A302" s="2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2" customHeight="1" x14ac:dyDescent="0.2">
      <c r="A303" s="2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2" customHeight="1" x14ac:dyDescent="0.2">
      <c r="A304" s="2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2" customHeight="1" x14ac:dyDescent="0.2">
      <c r="A305" s="2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2" customHeight="1" x14ac:dyDescent="0.2">
      <c r="A306" s="2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2" customHeight="1" x14ac:dyDescent="0.2">
      <c r="A307" s="2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2" customHeight="1" x14ac:dyDescent="0.2">
      <c r="A308" s="2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2" customHeight="1" x14ac:dyDescent="0.2">
      <c r="A309" s="2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2" customHeight="1" x14ac:dyDescent="0.2">
      <c r="A310" s="2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2" customHeight="1" x14ac:dyDescent="0.2">
      <c r="A311" s="2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2" customHeight="1" x14ac:dyDescent="0.2">
      <c r="A312" s="2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2" customHeight="1" x14ac:dyDescent="0.2">
      <c r="A313" s="2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2" customHeight="1" x14ac:dyDescent="0.2">
      <c r="A314" s="2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2" customHeight="1" x14ac:dyDescent="0.2">
      <c r="A315" s="2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2" customHeight="1" x14ac:dyDescent="0.2">
      <c r="A316" s="2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2" customHeight="1" x14ac:dyDescent="0.2">
      <c r="A317" s="2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2" customHeight="1" x14ac:dyDescent="0.2">
      <c r="A318" s="2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2" customHeight="1" x14ac:dyDescent="0.2">
      <c r="A319" s="2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2" customHeight="1" x14ac:dyDescent="0.2">
      <c r="A320" s="2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2" customHeight="1" x14ac:dyDescent="0.2">
      <c r="A321" s="2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2" customHeight="1" x14ac:dyDescent="0.2">
      <c r="A322" s="2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2" customHeight="1" x14ac:dyDescent="0.2">
      <c r="A323" s="2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2" customHeight="1" x14ac:dyDescent="0.2">
      <c r="A324" s="2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2" customHeight="1" x14ac:dyDescent="0.2">
      <c r="A325" s="2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2" customHeight="1" x14ac:dyDescent="0.2">
      <c r="A326" s="2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2" customHeight="1" x14ac:dyDescent="0.2">
      <c r="A327" s="2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2" customHeight="1" x14ac:dyDescent="0.2">
      <c r="A328" s="2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2" customHeight="1" x14ac:dyDescent="0.2">
      <c r="A329" s="2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2" customHeight="1" x14ac:dyDescent="0.2">
      <c r="A330" s="2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2" customHeight="1" x14ac:dyDescent="0.2">
      <c r="A331" s="2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2" customHeight="1" x14ac:dyDescent="0.2">
      <c r="A332" s="2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2" customHeight="1" x14ac:dyDescent="0.2">
      <c r="A333" s="2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2" customHeight="1" x14ac:dyDescent="0.2">
      <c r="A334" s="2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2" customHeight="1" x14ac:dyDescent="0.2">
      <c r="A335" s="2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2" customHeight="1" x14ac:dyDescent="0.2">
      <c r="A336" s="2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2" customHeight="1" x14ac:dyDescent="0.2">
      <c r="A337" s="2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2" customHeight="1" x14ac:dyDescent="0.2">
      <c r="A338" s="2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2" customHeight="1" x14ac:dyDescent="0.2">
      <c r="A339" s="2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2" customHeight="1" x14ac:dyDescent="0.2">
      <c r="A340" s="2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2" customHeight="1" x14ac:dyDescent="0.2">
      <c r="A341" s="2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2" customHeight="1" x14ac:dyDescent="0.2">
      <c r="A342" s="2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2" customHeight="1" x14ac:dyDescent="0.2">
      <c r="A343" s="2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2" customHeight="1" x14ac:dyDescent="0.2">
      <c r="A344" s="2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2" customHeight="1" x14ac:dyDescent="0.2">
      <c r="A345" s="2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2" customHeight="1" x14ac:dyDescent="0.2">
      <c r="A346" s="2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2" customHeight="1" x14ac:dyDescent="0.2">
      <c r="A347" s="2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2" customHeight="1" x14ac:dyDescent="0.2">
      <c r="A348" s="2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2" customHeight="1" x14ac:dyDescent="0.2">
      <c r="A349" s="2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2" customHeight="1" x14ac:dyDescent="0.2">
      <c r="A350" s="2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2" customHeight="1" x14ac:dyDescent="0.2">
      <c r="A351" s="2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2" customHeight="1" x14ac:dyDescent="0.2">
      <c r="A352" s="2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2" customHeight="1" x14ac:dyDescent="0.2">
      <c r="A353" s="2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2" customHeight="1" x14ac:dyDescent="0.2">
      <c r="A354" s="2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2" customHeight="1" x14ac:dyDescent="0.2">
      <c r="A355" s="2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2" customHeight="1" x14ac:dyDescent="0.2">
      <c r="A356" s="2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2" customHeight="1" x14ac:dyDescent="0.2">
      <c r="A357" s="2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2" customHeight="1" x14ac:dyDescent="0.2">
      <c r="A358" s="2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2" customHeight="1" x14ac:dyDescent="0.2">
      <c r="A359" s="2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2" customHeight="1" x14ac:dyDescent="0.2">
      <c r="A360" s="2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2" customHeight="1" x14ac:dyDescent="0.2">
      <c r="A361" s="2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2" customHeight="1" x14ac:dyDescent="0.2">
      <c r="A362" s="2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2" customHeight="1" x14ac:dyDescent="0.2">
      <c r="A363" s="2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2" customHeight="1" x14ac:dyDescent="0.2">
      <c r="A364" s="2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2" customHeight="1" x14ac:dyDescent="0.2">
      <c r="A365" s="2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2" customHeight="1" x14ac:dyDescent="0.2">
      <c r="A366" s="2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2" customHeight="1" x14ac:dyDescent="0.2">
      <c r="A367" s="2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2" customHeight="1" x14ac:dyDescent="0.2">
      <c r="A368" s="2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2" customHeight="1" x14ac:dyDescent="0.2">
      <c r="A369" s="2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2" customHeight="1" x14ac:dyDescent="0.2">
      <c r="A370" s="2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2" customHeight="1" x14ac:dyDescent="0.2">
      <c r="A371" s="2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2" customHeight="1" x14ac:dyDescent="0.2">
      <c r="A372" s="2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2" customHeight="1" x14ac:dyDescent="0.2">
      <c r="A373" s="2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2" customHeight="1" x14ac:dyDescent="0.2">
      <c r="A374" s="2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2" customHeight="1" x14ac:dyDescent="0.2">
      <c r="A375" s="2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2" customHeight="1" x14ac:dyDescent="0.2">
      <c r="A376" s="2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2" customHeight="1" x14ac:dyDescent="0.2">
      <c r="A377" s="2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2" customHeight="1" x14ac:dyDescent="0.2">
      <c r="A378" s="2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2" customHeight="1" x14ac:dyDescent="0.2">
      <c r="A379" s="2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2" customHeight="1" x14ac:dyDescent="0.2">
      <c r="A380" s="2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2" customHeight="1" x14ac:dyDescent="0.2">
      <c r="A381" s="2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2" customHeight="1" x14ac:dyDescent="0.2">
      <c r="A382" s="2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2" customHeight="1" x14ac:dyDescent="0.2">
      <c r="A383" s="2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2" customHeight="1" x14ac:dyDescent="0.2">
      <c r="A384" s="2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2" customHeight="1" x14ac:dyDescent="0.2">
      <c r="A385" s="2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2" customHeight="1" x14ac:dyDescent="0.2">
      <c r="A386" s="2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2" customHeight="1" x14ac:dyDescent="0.2">
      <c r="A387" s="2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2" customHeight="1" x14ac:dyDescent="0.2">
      <c r="A388" s="2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2" customHeight="1" x14ac:dyDescent="0.2">
      <c r="A389" s="2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2" customHeight="1" x14ac:dyDescent="0.2">
      <c r="A390" s="2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2" customHeight="1" x14ac:dyDescent="0.2">
      <c r="A391" s="2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2" customHeight="1" x14ac:dyDescent="0.2">
      <c r="A392" s="2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2" customHeight="1" x14ac:dyDescent="0.2">
      <c r="A393" s="2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2" customHeight="1" x14ac:dyDescent="0.2">
      <c r="A394" s="2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2" customHeight="1" x14ac:dyDescent="0.2">
      <c r="A395" s="2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2" customHeight="1" x14ac:dyDescent="0.2">
      <c r="A396" s="2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2" customHeight="1" x14ac:dyDescent="0.2">
      <c r="A397" s="2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2" customHeight="1" x14ac:dyDescent="0.2">
      <c r="A398" s="2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2" customHeight="1" x14ac:dyDescent="0.2">
      <c r="A399" s="2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2" customHeight="1" x14ac:dyDescent="0.2">
      <c r="A400" s="2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2" customHeight="1" x14ac:dyDescent="0.2">
      <c r="A401" s="2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2" customHeight="1" x14ac:dyDescent="0.2">
      <c r="A402" s="2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2" customHeight="1" x14ac:dyDescent="0.2">
      <c r="A403" s="2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2" customHeight="1" x14ac:dyDescent="0.2">
      <c r="A404" s="2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2" customHeight="1" x14ac:dyDescent="0.2">
      <c r="A405" s="2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2" customHeight="1" x14ac:dyDescent="0.2">
      <c r="A406" s="2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2" customHeight="1" x14ac:dyDescent="0.2">
      <c r="A407" s="2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2" customHeight="1" x14ac:dyDescent="0.2">
      <c r="A408" s="2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2" customHeight="1" x14ac:dyDescent="0.2">
      <c r="A409" s="2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2" customHeight="1" x14ac:dyDescent="0.2">
      <c r="A410" s="2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2" customHeight="1" x14ac:dyDescent="0.2">
      <c r="A411" s="2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2" customHeight="1" x14ac:dyDescent="0.2">
      <c r="A412" s="2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2" customHeight="1" x14ac:dyDescent="0.2">
      <c r="A413" s="2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2" customHeight="1" x14ac:dyDescent="0.2">
      <c r="A414" s="2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2" customHeight="1" x14ac:dyDescent="0.2">
      <c r="A415" s="2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2" customHeight="1" x14ac:dyDescent="0.2">
      <c r="A416" s="2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2" customHeight="1" x14ac:dyDescent="0.2">
      <c r="A417" s="2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2" customHeight="1" x14ac:dyDescent="0.2">
      <c r="A418" s="2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2" customHeight="1" x14ac:dyDescent="0.2">
      <c r="A419" s="2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2" customHeight="1" x14ac:dyDescent="0.2">
      <c r="A420" s="2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2" customHeight="1" x14ac:dyDescent="0.2">
      <c r="A421" s="2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2" customHeight="1" x14ac:dyDescent="0.2">
      <c r="A422" s="2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2" customHeight="1" x14ac:dyDescent="0.2">
      <c r="A423" s="2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2" customHeight="1" x14ac:dyDescent="0.2">
      <c r="A424" s="2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2" customHeight="1" x14ac:dyDescent="0.2">
      <c r="A425" s="2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2" customHeight="1" x14ac:dyDescent="0.2">
      <c r="A426" s="2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2" customHeight="1" x14ac:dyDescent="0.2">
      <c r="A427" s="2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2" customHeight="1" x14ac:dyDescent="0.2">
      <c r="A428" s="2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2" customHeight="1" x14ac:dyDescent="0.2">
      <c r="A429" s="2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2" customHeight="1" x14ac:dyDescent="0.2">
      <c r="A430" s="2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2" customHeight="1" x14ac:dyDescent="0.2">
      <c r="A431" s="2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2" customHeight="1" x14ac:dyDescent="0.2">
      <c r="A432" s="2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2" customHeight="1" x14ac:dyDescent="0.2">
      <c r="A433" s="2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2" customHeight="1" x14ac:dyDescent="0.2">
      <c r="A434" s="2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2" customHeight="1" x14ac:dyDescent="0.2">
      <c r="A435" s="2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2" customHeight="1" x14ac:dyDescent="0.2">
      <c r="A436" s="2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2" customHeight="1" x14ac:dyDescent="0.2">
      <c r="A437" s="2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2" customHeight="1" x14ac:dyDescent="0.2">
      <c r="A438" s="2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2" customHeight="1" x14ac:dyDescent="0.2">
      <c r="A439" s="2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2" customHeight="1" x14ac:dyDescent="0.2">
      <c r="A440" s="2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2" customHeight="1" x14ac:dyDescent="0.2">
      <c r="A441" s="2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2" customHeight="1" x14ac:dyDescent="0.2">
      <c r="A442" s="2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2" customHeight="1" x14ac:dyDescent="0.2">
      <c r="A443" s="2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2" customHeight="1" x14ac:dyDescent="0.2">
      <c r="A444" s="2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2" customHeight="1" x14ac:dyDescent="0.2">
      <c r="A445" s="2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2" customHeight="1" x14ac:dyDescent="0.2">
      <c r="A446" s="2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2" customHeight="1" x14ac:dyDescent="0.2">
      <c r="A447" s="2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2" customHeight="1" x14ac:dyDescent="0.2">
      <c r="A448" s="2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2" customHeight="1" x14ac:dyDescent="0.2">
      <c r="A449" s="2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2" customHeight="1" x14ac:dyDescent="0.2">
      <c r="A450" s="2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2" customHeight="1" x14ac:dyDescent="0.2">
      <c r="A451" s="2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2" customHeight="1" x14ac:dyDescent="0.2">
      <c r="A452" s="2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2" customHeight="1" x14ac:dyDescent="0.2">
      <c r="A453" s="2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2" customHeight="1" x14ac:dyDescent="0.2">
      <c r="A454" s="2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2" customHeight="1" x14ac:dyDescent="0.2">
      <c r="A455" s="2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2" customHeight="1" x14ac:dyDescent="0.2">
      <c r="A456" s="2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2" customHeight="1" x14ac:dyDescent="0.2">
      <c r="A457" s="2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2" customHeight="1" x14ac:dyDescent="0.2">
      <c r="A458" s="2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2" customHeight="1" x14ac:dyDescent="0.2">
      <c r="A459" s="2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2" customHeight="1" x14ac:dyDescent="0.2">
      <c r="A460" s="2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2" customHeight="1" x14ac:dyDescent="0.2">
      <c r="A461" s="2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2" customHeight="1" x14ac:dyDescent="0.2">
      <c r="A462" s="2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2" customHeight="1" x14ac:dyDescent="0.2">
      <c r="A463" s="2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2" customHeight="1" x14ac:dyDescent="0.2">
      <c r="A464" s="2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2" customHeight="1" x14ac:dyDescent="0.2">
      <c r="A465" s="2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2" customHeight="1" x14ac:dyDescent="0.2">
      <c r="A466" s="2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2" customHeight="1" x14ac:dyDescent="0.2">
      <c r="A467" s="2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2" customHeight="1" x14ac:dyDescent="0.2">
      <c r="A468" s="2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2" customHeight="1" x14ac:dyDescent="0.2">
      <c r="A469" s="2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2" customHeight="1" x14ac:dyDescent="0.2">
      <c r="A470" s="2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2" customHeight="1" x14ac:dyDescent="0.2">
      <c r="A471" s="2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2" customHeight="1" x14ac:dyDescent="0.2">
      <c r="A472" s="2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2" customHeight="1" x14ac:dyDescent="0.2">
      <c r="A473" s="2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2" customHeight="1" x14ac:dyDescent="0.2">
      <c r="A474" s="2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2" customHeight="1" x14ac:dyDescent="0.2">
      <c r="A475" s="2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2" customHeight="1" x14ac:dyDescent="0.2">
      <c r="A476" s="2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2" customHeight="1" x14ac:dyDescent="0.2">
      <c r="A477" s="2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2" customHeight="1" x14ac:dyDescent="0.2">
      <c r="A478" s="2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2" customHeight="1" x14ac:dyDescent="0.2">
      <c r="A479" s="2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2" customHeight="1" x14ac:dyDescent="0.2">
      <c r="A480" s="2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2" customHeight="1" x14ac:dyDescent="0.2">
      <c r="A481" s="2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2" customHeight="1" x14ac:dyDescent="0.2">
      <c r="A482" s="2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2" customHeight="1" x14ac:dyDescent="0.2">
      <c r="A483" s="2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2" customHeight="1" x14ac:dyDescent="0.2">
      <c r="A484" s="2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2" customHeight="1" x14ac:dyDescent="0.2">
      <c r="A485" s="2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2" customHeight="1" x14ac:dyDescent="0.2">
      <c r="A486" s="2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2" customHeight="1" x14ac:dyDescent="0.2">
      <c r="A487" s="2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2" customHeight="1" x14ac:dyDescent="0.2">
      <c r="A488" s="2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2" customHeight="1" x14ac:dyDescent="0.2">
      <c r="A489" s="2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2" customHeight="1" x14ac:dyDescent="0.2">
      <c r="A490" s="2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2" customHeight="1" x14ac:dyDescent="0.2">
      <c r="A491" s="2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2" customHeight="1" x14ac:dyDescent="0.2">
      <c r="A492" s="2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2" customHeight="1" x14ac:dyDescent="0.2">
      <c r="A493" s="2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2" customHeight="1" x14ac:dyDescent="0.2">
      <c r="A494" s="2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2" customHeight="1" x14ac:dyDescent="0.2">
      <c r="A495" s="2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2" customHeight="1" x14ac:dyDescent="0.2">
      <c r="A496" s="2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2" customHeight="1" x14ac:dyDescent="0.2">
      <c r="A497" s="2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2" customHeight="1" x14ac:dyDescent="0.2">
      <c r="A498" s="2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2" customHeight="1" x14ac:dyDescent="0.2">
      <c r="A499" s="2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2" customHeight="1" x14ac:dyDescent="0.2">
      <c r="A500" s="2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2" customHeight="1" x14ac:dyDescent="0.2">
      <c r="A501" s="2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2" customHeight="1" x14ac:dyDescent="0.2">
      <c r="A502" s="2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2" customHeight="1" x14ac:dyDescent="0.2">
      <c r="A503" s="2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2" customHeight="1" x14ac:dyDescent="0.2">
      <c r="A504" s="2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2" customHeight="1" x14ac:dyDescent="0.2">
      <c r="A505" s="2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2" customHeight="1" x14ac:dyDescent="0.2">
      <c r="A506" s="2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2" customHeight="1" x14ac:dyDescent="0.2">
      <c r="A507" s="2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2" customHeight="1" x14ac:dyDescent="0.2">
      <c r="A508" s="2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2" customHeight="1" x14ac:dyDescent="0.2">
      <c r="A509" s="2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2" customHeight="1" x14ac:dyDescent="0.2">
      <c r="A510" s="2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2" customHeight="1" x14ac:dyDescent="0.2">
      <c r="A511" s="2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2" customHeight="1" x14ac:dyDescent="0.2">
      <c r="A512" s="2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2" customHeight="1" x14ac:dyDescent="0.2">
      <c r="A513" s="2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2" customHeight="1" x14ac:dyDescent="0.2">
      <c r="A514" s="2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2" customHeight="1" x14ac:dyDescent="0.2">
      <c r="A515" s="2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2" customHeight="1" x14ac:dyDescent="0.2">
      <c r="A516" s="2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2" customHeight="1" x14ac:dyDescent="0.2">
      <c r="A517" s="2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2" customHeight="1" x14ac:dyDescent="0.2">
      <c r="A518" s="2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2" customHeight="1" x14ac:dyDescent="0.2">
      <c r="A519" s="2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2" customHeight="1" x14ac:dyDescent="0.2">
      <c r="A520" s="2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2" customHeight="1" x14ac:dyDescent="0.2">
      <c r="A521" s="2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2" customHeight="1" x14ac:dyDescent="0.2">
      <c r="A522" s="2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2" customHeight="1" x14ac:dyDescent="0.2">
      <c r="A523" s="2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2" customHeight="1" x14ac:dyDescent="0.2">
      <c r="A524" s="2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2" customHeight="1" x14ac:dyDescent="0.2">
      <c r="A525" s="2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2" customHeight="1" x14ac:dyDescent="0.2">
      <c r="A526" s="2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2" customHeight="1" x14ac:dyDescent="0.2">
      <c r="A527" s="2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2" customHeight="1" x14ac:dyDescent="0.2">
      <c r="A528" s="2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2" customHeight="1" x14ac:dyDescent="0.2">
      <c r="A529" s="2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2" customHeight="1" x14ac:dyDescent="0.2">
      <c r="A530" s="2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2" customHeight="1" x14ac:dyDescent="0.2">
      <c r="A531" s="2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2" customHeight="1" x14ac:dyDescent="0.2">
      <c r="A532" s="2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2" customHeight="1" x14ac:dyDescent="0.2">
      <c r="A533" s="2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2" customHeight="1" x14ac:dyDescent="0.2">
      <c r="A534" s="2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2" customHeight="1" x14ac:dyDescent="0.2">
      <c r="A535" s="2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2" customHeight="1" x14ac:dyDescent="0.2">
      <c r="A536" s="2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2" customHeight="1" x14ac:dyDescent="0.2">
      <c r="A537" s="2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2" customHeight="1" x14ac:dyDescent="0.2">
      <c r="A538" s="2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2" customHeight="1" x14ac:dyDescent="0.2">
      <c r="A539" s="2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2" customHeight="1" x14ac:dyDescent="0.2">
      <c r="A540" s="2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2" customHeight="1" x14ac:dyDescent="0.2">
      <c r="A541" s="2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2" customHeight="1" x14ac:dyDescent="0.2">
      <c r="A542" s="2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2" customHeight="1" x14ac:dyDescent="0.2">
      <c r="A543" s="2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2" customHeight="1" x14ac:dyDescent="0.2">
      <c r="A544" s="2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2" customHeight="1" x14ac:dyDescent="0.2">
      <c r="A545" s="2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2" customHeight="1" x14ac:dyDescent="0.2">
      <c r="A546" s="2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2" customHeight="1" x14ac:dyDescent="0.2">
      <c r="A547" s="2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2" customHeight="1" x14ac:dyDescent="0.2">
      <c r="A548" s="2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2" customHeight="1" x14ac:dyDescent="0.2">
      <c r="A549" s="2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2" customHeight="1" x14ac:dyDescent="0.2">
      <c r="A550" s="2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2" customHeight="1" x14ac:dyDescent="0.2">
      <c r="A551" s="2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2" customHeight="1" x14ac:dyDescent="0.2">
      <c r="A552" s="2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2" customHeight="1" x14ac:dyDescent="0.2">
      <c r="A553" s="2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2" customHeight="1" x14ac:dyDescent="0.2">
      <c r="A554" s="2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2" customHeight="1" x14ac:dyDescent="0.2">
      <c r="A555" s="2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2" customHeight="1" x14ac:dyDescent="0.2">
      <c r="A556" s="2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2" customHeight="1" x14ac:dyDescent="0.2">
      <c r="A557" s="2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2" customHeight="1" x14ac:dyDescent="0.2">
      <c r="A558" s="2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2" customHeight="1" x14ac:dyDescent="0.2">
      <c r="A559" s="2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2" customHeight="1" x14ac:dyDescent="0.2">
      <c r="A560" s="2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2" customHeight="1" x14ac:dyDescent="0.2">
      <c r="A561" s="2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2" customHeight="1" x14ac:dyDescent="0.2">
      <c r="A562" s="2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2" customHeight="1" x14ac:dyDescent="0.2">
      <c r="A563" s="2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2" customHeight="1" x14ac:dyDescent="0.2">
      <c r="A564" s="2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2" customHeight="1" x14ac:dyDescent="0.2">
      <c r="A565" s="2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2" customHeight="1" x14ac:dyDescent="0.2">
      <c r="A566" s="2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2" customHeight="1" x14ac:dyDescent="0.2">
      <c r="A567" s="2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2" customHeight="1" x14ac:dyDescent="0.2">
      <c r="A568" s="2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2" customHeight="1" x14ac:dyDescent="0.2">
      <c r="A569" s="2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2" customHeight="1" x14ac:dyDescent="0.2">
      <c r="A570" s="2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2" customHeight="1" x14ac:dyDescent="0.2">
      <c r="A571" s="2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2" customHeight="1" x14ac:dyDescent="0.2">
      <c r="A572" s="2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2" customHeight="1" x14ac:dyDescent="0.2">
      <c r="A573" s="2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2" customHeight="1" x14ac:dyDescent="0.2">
      <c r="A574" s="2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2" customHeight="1" x14ac:dyDescent="0.2">
      <c r="A575" s="2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2" customHeight="1" x14ac:dyDescent="0.2">
      <c r="A576" s="2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2" customHeight="1" x14ac:dyDescent="0.2">
      <c r="A577" s="2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2" customHeight="1" x14ac:dyDescent="0.2">
      <c r="A578" s="2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2" customHeight="1" x14ac:dyDescent="0.2">
      <c r="A579" s="2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2" customHeight="1" x14ac:dyDescent="0.2">
      <c r="A580" s="2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2" customHeight="1" x14ac:dyDescent="0.2">
      <c r="A581" s="2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2" customHeight="1" x14ac:dyDescent="0.2">
      <c r="A582" s="2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2" customHeight="1" x14ac:dyDescent="0.2">
      <c r="A583" s="2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2" customHeight="1" x14ac:dyDescent="0.2">
      <c r="A584" s="2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2" customHeight="1" x14ac:dyDescent="0.2">
      <c r="A585" s="2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2" customHeight="1" x14ac:dyDescent="0.2">
      <c r="A586" s="2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2" customHeight="1" x14ac:dyDescent="0.2">
      <c r="A587" s="2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2" customHeight="1" x14ac:dyDescent="0.2">
      <c r="A588" s="2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2" customHeight="1" x14ac:dyDescent="0.2">
      <c r="A589" s="2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2" customHeight="1" x14ac:dyDescent="0.2">
      <c r="A590" s="2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2" customHeight="1" x14ac:dyDescent="0.2">
      <c r="A591" s="2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2" customHeight="1" x14ac:dyDescent="0.2">
      <c r="A592" s="2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2" customHeight="1" x14ac:dyDescent="0.2">
      <c r="A593" s="2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2" customHeight="1" x14ac:dyDescent="0.2">
      <c r="A594" s="2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2" customHeight="1" x14ac:dyDescent="0.2">
      <c r="A595" s="2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2" customHeight="1" x14ac:dyDescent="0.2">
      <c r="A596" s="2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2" customHeight="1" x14ac:dyDescent="0.2">
      <c r="A597" s="2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2" customHeight="1" x14ac:dyDescent="0.2">
      <c r="A598" s="2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2" customHeight="1" x14ac:dyDescent="0.2">
      <c r="A599" s="2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2" customHeight="1" x14ac:dyDescent="0.2">
      <c r="A600" s="2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2" customHeight="1" x14ac:dyDescent="0.2">
      <c r="A601" s="2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2" customHeight="1" x14ac:dyDescent="0.2">
      <c r="A602" s="2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2" customHeight="1" x14ac:dyDescent="0.2">
      <c r="A603" s="2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2" customHeight="1" x14ac:dyDescent="0.2">
      <c r="A604" s="2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2" customHeight="1" x14ac:dyDescent="0.2">
      <c r="A605" s="2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2" customHeight="1" x14ac:dyDescent="0.2">
      <c r="A606" s="2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2" customHeight="1" x14ac:dyDescent="0.2">
      <c r="A607" s="2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2" customHeight="1" x14ac:dyDescent="0.2">
      <c r="A608" s="2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2" customHeight="1" x14ac:dyDescent="0.2">
      <c r="A609" s="2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2" customHeight="1" x14ac:dyDescent="0.2">
      <c r="A610" s="2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2" customHeight="1" x14ac:dyDescent="0.2">
      <c r="A611" s="2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2" customHeight="1" x14ac:dyDescent="0.2">
      <c r="A612" s="2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2" customHeight="1" x14ac:dyDescent="0.2">
      <c r="A613" s="2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2" customHeight="1" x14ac:dyDescent="0.2">
      <c r="A614" s="2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2" customHeight="1" x14ac:dyDescent="0.2">
      <c r="A615" s="2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2" customHeight="1" x14ac:dyDescent="0.2">
      <c r="A616" s="2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2" customHeight="1" x14ac:dyDescent="0.2">
      <c r="A617" s="2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2" customHeight="1" x14ac:dyDescent="0.2">
      <c r="A618" s="2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2" customHeight="1" x14ac:dyDescent="0.2">
      <c r="A619" s="2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2" customHeight="1" x14ac:dyDescent="0.2">
      <c r="A620" s="2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2" customHeight="1" x14ac:dyDescent="0.2">
      <c r="A621" s="2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2" customHeight="1" x14ac:dyDescent="0.2">
      <c r="A622" s="2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2" customHeight="1" x14ac:dyDescent="0.2">
      <c r="A623" s="2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2" customHeight="1" x14ac:dyDescent="0.2">
      <c r="A624" s="2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2" customHeight="1" x14ac:dyDescent="0.2">
      <c r="A625" s="2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2" customHeight="1" x14ac:dyDescent="0.2">
      <c r="A626" s="2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2" customHeight="1" x14ac:dyDescent="0.2">
      <c r="A627" s="2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2" customHeight="1" x14ac:dyDescent="0.2">
      <c r="A628" s="2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2" customHeight="1" x14ac:dyDescent="0.2">
      <c r="A629" s="2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2" customHeight="1" x14ac:dyDescent="0.2">
      <c r="A630" s="2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2" customHeight="1" x14ac:dyDescent="0.2">
      <c r="A631" s="2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2" customHeight="1" x14ac:dyDescent="0.2">
      <c r="A632" s="2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2" customHeight="1" x14ac:dyDescent="0.2">
      <c r="A633" s="2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2" customHeight="1" x14ac:dyDescent="0.2">
      <c r="A634" s="2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2" customHeight="1" x14ac:dyDescent="0.2">
      <c r="A635" s="2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2" customHeight="1" x14ac:dyDescent="0.2">
      <c r="A636" s="2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2" customHeight="1" x14ac:dyDescent="0.2">
      <c r="A637" s="2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2" customHeight="1" x14ac:dyDescent="0.2">
      <c r="A638" s="2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2" customHeight="1" x14ac:dyDescent="0.2">
      <c r="A639" s="2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2" customHeight="1" x14ac:dyDescent="0.2">
      <c r="A640" s="2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2" customHeight="1" x14ac:dyDescent="0.2">
      <c r="A641" s="2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2" customHeight="1" x14ac:dyDescent="0.2">
      <c r="A642" s="2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2" customHeight="1" x14ac:dyDescent="0.2">
      <c r="A643" s="2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2" customHeight="1" x14ac:dyDescent="0.2">
      <c r="A644" s="2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2" customHeight="1" x14ac:dyDescent="0.2">
      <c r="A645" s="2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2" customHeight="1" x14ac:dyDescent="0.2">
      <c r="A646" s="2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2" customHeight="1" x14ac:dyDescent="0.2">
      <c r="A647" s="2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2" customHeight="1" x14ac:dyDescent="0.2">
      <c r="A648" s="2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2" customHeight="1" x14ac:dyDescent="0.2">
      <c r="A649" s="2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2" customHeight="1" x14ac:dyDescent="0.2">
      <c r="A650" s="2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2" customHeight="1" x14ac:dyDescent="0.2">
      <c r="A651" s="2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2" customHeight="1" x14ac:dyDescent="0.2">
      <c r="A652" s="2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2" customHeight="1" x14ac:dyDescent="0.2">
      <c r="A653" s="2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2" customHeight="1" x14ac:dyDescent="0.2">
      <c r="A654" s="2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2" customHeight="1" x14ac:dyDescent="0.2">
      <c r="A655" s="2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2" customHeight="1" x14ac:dyDescent="0.2">
      <c r="A656" s="2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2" customHeight="1" x14ac:dyDescent="0.2">
      <c r="A657" s="2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2" customHeight="1" x14ac:dyDescent="0.2">
      <c r="A658" s="2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2" customHeight="1" x14ac:dyDescent="0.2">
      <c r="A659" s="2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2" customHeight="1" x14ac:dyDescent="0.2">
      <c r="A660" s="2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2" customHeight="1" x14ac:dyDescent="0.2">
      <c r="A661" s="2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2" customHeight="1" x14ac:dyDescent="0.2">
      <c r="A662" s="2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2" customHeight="1" x14ac:dyDescent="0.2">
      <c r="A663" s="2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2" customHeight="1" x14ac:dyDescent="0.2">
      <c r="A664" s="2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2" customHeight="1" x14ac:dyDescent="0.2">
      <c r="A665" s="2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2" customHeight="1" x14ac:dyDescent="0.2">
      <c r="A666" s="2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2" customHeight="1" x14ac:dyDescent="0.2">
      <c r="A667" s="2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2" customHeight="1" x14ac:dyDescent="0.2">
      <c r="A668" s="2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2" customHeight="1" x14ac:dyDescent="0.2">
      <c r="A669" s="2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2" customHeight="1" x14ac:dyDescent="0.2">
      <c r="A670" s="2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2" customHeight="1" x14ac:dyDescent="0.2">
      <c r="A671" s="2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2" customHeight="1" x14ac:dyDescent="0.2">
      <c r="A672" s="2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2" customHeight="1" x14ac:dyDescent="0.2">
      <c r="A673" s="2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2" customHeight="1" x14ac:dyDescent="0.2">
      <c r="A674" s="2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2" customHeight="1" x14ac:dyDescent="0.2">
      <c r="A675" s="2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2" customHeight="1" x14ac:dyDescent="0.2">
      <c r="A676" s="2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2" customHeight="1" x14ac:dyDescent="0.2">
      <c r="A677" s="2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2" customHeight="1" x14ac:dyDescent="0.2">
      <c r="A678" s="2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2" customHeight="1" x14ac:dyDescent="0.2">
      <c r="A679" s="2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2" customHeight="1" x14ac:dyDescent="0.2">
      <c r="A680" s="2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2" customHeight="1" x14ac:dyDescent="0.2">
      <c r="A681" s="2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2" customHeight="1" x14ac:dyDescent="0.2">
      <c r="A682" s="2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2" customHeight="1" x14ac:dyDescent="0.2">
      <c r="A683" s="2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2" customHeight="1" x14ac:dyDescent="0.2">
      <c r="A684" s="2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2" customHeight="1" x14ac:dyDescent="0.2">
      <c r="A685" s="2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2" customHeight="1" x14ac:dyDescent="0.2">
      <c r="A686" s="2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2" customHeight="1" x14ac:dyDescent="0.2">
      <c r="A687" s="2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2" customHeight="1" x14ac:dyDescent="0.2">
      <c r="A688" s="2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2" customHeight="1" x14ac:dyDescent="0.2">
      <c r="A689" s="2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2" customHeight="1" x14ac:dyDescent="0.2">
      <c r="A690" s="2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2" customHeight="1" x14ac:dyDescent="0.2">
      <c r="A691" s="2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2" customHeight="1" x14ac:dyDescent="0.2">
      <c r="A692" s="2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2" customHeight="1" x14ac:dyDescent="0.2">
      <c r="A693" s="2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2" customHeight="1" x14ac:dyDescent="0.2">
      <c r="A694" s="2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2" customHeight="1" x14ac:dyDescent="0.2">
      <c r="A695" s="2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2" customHeight="1" x14ac:dyDescent="0.2">
      <c r="A696" s="2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2" customHeight="1" x14ac:dyDescent="0.2">
      <c r="A697" s="2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2" customHeight="1" x14ac:dyDescent="0.2">
      <c r="A698" s="2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2" customHeight="1" x14ac:dyDescent="0.2">
      <c r="A699" s="2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2" customHeight="1" x14ac:dyDescent="0.2">
      <c r="A700" s="2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2" customHeight="1" x14ac:dyDescent="0.2">
      <c r="A701" s="2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2" customHeight="1" x14ac:dyDescent="0.2">
      <c r="A702" s="2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2" customHeight="1" x14ac:dyDescent="0.2">
      <c r="A703" s="2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2" customHeight="1" x14ac:dyDescent="0.2">
      <c r="A704" s="2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2" customHeight="1" x14ac:dyDescent="0.2">
      <c r="A705" s="2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2" customHeight="1" x14ac:dyDescent="0.2">
      <c r="A706" s="2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2" customHeight="1" x14ac:dyDescent="0.2">
      <c r="A707" s="2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2" customHeight="1" x14ac:dyDescent="0.2">
      <c r="A708" s="2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2" customHeight="1" x14ac:dyDescent="0.2">
      <c r="A709" s="2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2" customHeight="1" x14ac:dyDescent="0.2">
      <c r="A710" s="2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2" customHeight="1" x14ac:dyDescent="0.2">
      <c r="A711" s="2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2" customHeight="1" x14ac:dyDescent="0.2">
      <c r="A712" s="2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2" customHeight="1" x14ac:dyDescent="0.2">
      <c r="A713" s="2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2" customHeight="1" x14ac:dyDescent="0.2">
      <c r="A714" s="2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2" customHeight="1" x14ac:dyDescent="0.2">
      <c r="A715" s="2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2" customHeight="1" x14ac:dyDescent="0.2">
      <c r="A716" s="2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2" customHeight="1" x14ac:dyDescent="0.2">
      <c r="A717" s="2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2" customHeight="1" x14ac:dyDescent="0.2">
      <c r="A718" s="2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2" customHeight="1" x14ac:dyDescent="0.2">
      <c r="A719" s="2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2" customHeight="1" x14ac:dyDescent="0.2">
      <c r="A720" s="2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2" customHeight="1" x14ac:dyDescent="0.2">
      <c r="A721" s="2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2" customHeight="1" x14ac:dyDescent="0.2">
      <c r="A722" s="2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2" customHeight="1" x14ac:dyDescent="0.2">
      <c r="A723" s="2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2" customHeight="1" x14ac:dyDescent="0.2">
      <c r="A724" s="2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2" customHeight="1" x14ac:dyDescent="0.2">
      <c r="A725" s="2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2" customHeight="1" x14ac:dyDescent="0.2">
      <c r="A726" s="2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2" customHeight="1" x14ac:dyDescent="0.2">
      <c r="A727" s="2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2" customHeight="1" x14ac:dyDescent="0.2">
      <c r="A728" s="2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2" customHeight="1" x14ac:dyDescent="0.2">
      <c r="A729" s="2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2" customHeight="1" x14ac:dyDescent="0.2">
      <c r="A730" s="2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2" customHeight="1" x14ac:dyDescent="0.2">
      <c r="A731" s="2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2" customHeight="1" x14ac:dyDescent="0.2">
      <c r="A732" s="2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2" customHeight="1" x14ac:dyDescent="0.2">
      <c r="A733" s="2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2" customHeight="1" x14ac:dyDescent="0.2">
      <c r="A734" s="2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2" customHeight="1" x14ac:dyDescent="0.2">
      <c r="A735" s="2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2" customHeight="1" x14ac:dyDescent="0.2">
      <c r="A736" s="2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2" customHeight="1" x14ac:dyDescent="0.2">
      <c r="A737" s="2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2" customHeight="1" x14ac:dyDescent="0.2">
      <c r="A738" s="2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2" customHeight="1" x14ac:dyDescent="0.2">
      <c r="A739" s="2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2" customHeight="1" x14ac:dyDescent="0.2">
      <c r="A740" s="2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2" customHeight="1" x14ac:dyDescent="0.2">
      <c r="A741" s="2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2" customHeight="1" x14ac:dyDescent="0.2">
      <c r="A742" s="2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2" customHeight="1" x14ac:dyDescent="0.2">
      <c r="A743" s="2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2" customHeight="1" x14ac:dyDescent="0.2">
      <c r="A744" s="2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2" customHeight="1" x14ac:dyDescent="0.2">
      <c r="A745" s="2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2" customHeight="1" x14ac:dyDescent="0.2">
      <c r="A746" s="2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2" customHeight="1" x14ac:dyDescent="0.2">
      <c r="A747" s="2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2" customHeight="1" x14ac:dyDescent="0.2">
      <c r="A748" s="2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2" customHeight="1" x14ac:dyDescent="0.2">
      <c r="A749" s="2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2" customHeight="1" x14ac:dyDescent="0.2">
      <c r="A750" s="2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2" customHeight="1" x14ac:dyDescent="0.2">
      <c r="A751" s="2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2" customHeight="1" x14ac:dyDescent="0.2">
      <c r="A752" s="2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2" customHeight="1" x14ac:dyDescent="0.2">
      <c r="A753" s="2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2" customHeight="1" x14ac:dyDescent="0.2">
      <c r="A754" s="2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2" customHeight="1" x14ac:dyDescent="0.2">
      <c r="A755" s="2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2" customHeight="1" x14ac:dyDescent="0.2">
      <c r="A756" s="2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2" customHeight="1" x14ac:dyDescent="0.2">
      <c r="A757" s="2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2" customHeight="1" x14ac:dyDescent="0.2">
      <c r="A758" s="2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2" customHeight="1" x14ac:dyDescent="0.2">
      <c r="A759" s="2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2" customHeight="1" x14ac:dyDescent="0.2">
      <c r="A760" s="2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2" customHeight="1" x14ac:dyDescent="0.2">
      <c r="A761" s="2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2" customHeight="1" x14ac:dyDescent="0.2">
      <c r="A762" s="2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2" customHeight="1" x14ac:dyDescent="0.2">
      <c r="A763" s="2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2" customHeight="1" x14ac:dyDescent="0.2">
      <c r="A764" s="2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2" customHeight="1" x14ac:dyDescent="0.2">
      <c r="A765" s="2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2" customHeight="1" x14ac:dyDescent="0.2">
      <c r="A766" s="2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2" customHeight="1" x14ac:dyDescent="0.2">
      <c r="A767" s="2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2" customHeight="1" x14ac:dyDescent="0.2">
      <c r="A768" s="2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2" customHeight="1" x14ac:dyDescent="0.2">
      <c r="A769" s="2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2" customHeight="1" x14ac:dyDescent="0.2">
      <c r="A770" s="2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2" customHeight="1" x14ac:dyDescent="0.2">
      <c r="A771" s="2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2" customHeight="1" x14ac:dyDescent="0.2">
      <c r="A772" s="2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2" customHeight="1" x14ac:dyDescent="0.2">
      <c r="A773" s="2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2" customHeight="1" x14ac:dyDescent="0.2">
      <c r="A774" s="2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2" customHeight="1" x14ac:dyDescent="0.2">
      <c r="A775" s="2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2" customHeight="1" x14ac:dyDescent="0.2">
      <c r="A776" s="2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2" customHeight="1" x14ac:dyDescent="0.2">
      <c r="A777" s="2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2" customHeight="1" x14ac:dyDescent="0.2">
      <c r="A778" s="2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2" customHeight="1" x14ac:dyDescent="0.2">
      <c r="A779" s="2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2" customHeight="1" x14ac:dyDescent="0.2">
      <c r="A780" s="2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2" customHeight="1" x14ac:dyDescent="0.2">
      <c r="A781" s="2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2" customHeight="1" x14ac:dyDescent="0.2">
      <c r="A782" s="2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2" customHeight="1" x14ac:dyDescent="0.2">
      <c r="A783" s="2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2" customHeight="1" x14ac:dyDescent="0.2">
      <c r="A784" s="2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2" customHeight="1" x14ac:dyDescent="0.2">
      <c r="A785" s="2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2" customHeight="1" x14ac:dyDescent="0.2">
      <c r="A786" s="2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2" customHeight="1" x14ac:dyDescent="0.2">
      <c r="A787" s="2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2" customHeight="1" x14ac:dyDescent="0.2">
      <c r="A788" s="2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2" customHeight="1" x14ac:dyDescent="0.2">
      <c r="A789" s="2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2" customHeight="1" x14ac:dyDescent="0.2">
      <c r="A790" s="2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2" customHeight="1" x14ac:dyDescent="0.2">
      <c r="A791" s="2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2" customHeight="1" x14ac:dyDescent="0.2">
      <c r="A792" s="2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2" customHeight="1" x14ac:dyDescent="0.2">
      <c r="A793" s="2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2" customHeight="1" x14ac:dyDescent="0.2">
      <c r="A794" s="2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2" customHeight="1" x14ac:dyDescent="0.2">
      <c r="A795" s="2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2" customHeight="1" x14ac:dyDescent="0.2">
      <c r="A796" s="2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2" customHeight="1" x14ac:dyDescent="0.2">
      <c r="A797" s="2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2" customHeight="1" x14ac:dyDescent="0.2">
      <c r="A798" s="2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2" customHeight="1" x14ac:dyDescent="0.2">
      <c r="A799" s="2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2" customHeight="1" x14ac:dyDescent="0.2">
      <c r="A800" s="2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2" customHeight="1" x14ac:dyDescent="0.2">
      <c r="A801" s="2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2" customHeight="1" x14ac:dyDescent="0.2">
      <c r="A802" s="2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2" customHeight="1" x14ac:dyDescent="0.2">
      <c r="A803" s="2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2" customHeight="1" x14ac:dyDescent="0.2">
      <c r="A804" s="2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2" customHeight="1" x14ac:dyDescent="0.2">
      <c r="A805" s="2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2" customHeight="1" x14ac:dyDescent="0.2">
      <c r="A806" s="2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2" customHeight="1" x14ac:dyDescent="0.2">
      <c r="A807" s="2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2" customHeight="1" x14ac:dyDescent="0.2">
      <c r="A808" s="2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2" customHeight="1" x14ac:dyDescent="0.2">
      <c r="A809" s="2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2" customHeight="1" x14ac:dyDescent="0.2">
      <c r="A810" s="2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2" customHeight="1" x14ac:dyDescent="0.2">
      <c r="A811" s="2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2" customHeight="1" x14ac:dyDescent="0.2">
      <c r="A812" s="2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2" customHeight="1" x14ac:dyDescent="0.2">
      <c r="A813" s="2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2" customHeight="1" x14ac:dyDescent="0.2">
      <c r="A814" s="2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2" customHeight="1" x14ac:dyDescent="0.2">
      <c r="A815" s="2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2" customHeight="1" x14ac:dyDescent="0.2">
      <c r="A816" s="2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2" customHeight="1" x14ac:dyDescent="0.2">
      <c r="A817" s="2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2" customHeight="1" x14ac:dyDescent="0.2">
      <c r="A818" s="2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2" customHeight="1" x14ac:dyDescent="0.2">
      <c r="A819" s="2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2" customHeight="1" x14ac:dyDescent="0.2">
      <c r="A820" s="2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2" customHeight="1" x14ac:dyDescent="0.2">
      <c r="A821" s="2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2" customHeight="1" x14ac:dyDescent="0.2">
      <c r="A822" s="2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2" customHeight="1" x14ac:dyDescent="0.2">
      <c r="A823" s="2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2" customHeight="1" x14ac:dyDescent="0.2">
      <c r="A824" s="2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2" customHeight="1" x14ac:dyDescent="0.2">
      <c r="A825" s="2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2" customHeight="1" x14ac:dyDescent="0.2">
      <c r="A826" s="2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2" customHeight="1" x14ac:dyDescent="0.2">
      <c r="A827" s="2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2" customHeight="1" x14ac:dyDescent="0.2">
      <c r="A828" s="2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2" customHeight="1" x14ac:dyDescent="0.2">
      <c r="A829" s="2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2" customHeight="1" x14ac:dyDescent="0.2">
      <c r="A830" s="2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2" customHeight="1" x14ac:dyDescent="0.2">
      <c r="A831" s="2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2" customHeight="1" x14ac:dyDescent="0.2">
      <c r="A832" s="2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2" customHeight="1" x14ac:dyDescent="0.2">
      <c r="A833" s="2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2" customHeight="1" x14ac:dyDescent="0.2">
      <c r="A834" s="2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2" customHeight="1" x14ac:dyDescent="0.2">
      <c r="A835" s="2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2" customHeight="1" x14ac:dyDescent="0.2">
      <c r="A836" s="2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2" customHeight="1" x14ac:dyDescent="0.2">
      <c r="A837" s="2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2" customHeight="1" x14ac:dyDescent="0.2">
      <c r="A838" s="2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2" customHeight="1" x14ac:dyDescent="0.2">
      <c r="A839" s="2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2" customHeight="1" x14ac:dyDescent="0.2">
      <c r="A840" s="2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2" customHeight="1" x14ac:dyDescent="0.2">
      <c r="A841" s="2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2" customHeight="1" x14ac:dyDescent="0.2">
      <c r="A842" s="2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2" customHeight="1" x14ac:dyDescent="0.2">
      <c r="A843" s="2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2" customHeight="1" x14ac:dyDescent="0.2">
      <c r="A844" s="2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2" customHeight="1" x14ac:dyDescent="0.2">
      <c r="A845" s="2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2" customHeight="1" x14ac:dyDescent="0.2">
      <c r="A846" s="2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2" customHeight="1" x14ac:dyDescent="0.2">
      <c r="A847" s="2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2" customHeight="1" x14ac:dyDescent="0.2">
      <c r="A848" s="2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2" customHeight="1" x14ac:dyDescent="0.2">
      <c r="A849" s="2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2" customHeight="1" x14ac:dyDescent="0.2">
      <c r="A850" s="2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2" customHeight="1" x14ac:dyDescent="0.2">
      <c r="A851" s="2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2" customHeight="1" x14ac:dyDescent="0.2">
      <c r="A852" s="2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2" customHeight="1" x14ac:dyDescent="0.2">
      <c r="A853" s="2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2" customHeight="1" x14ac:dyDescent="0.2">
      <c r="A854" s="2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2" customHeight="1" x14ac:dyDescent="0.2">
      <c r="A855" s="2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2" customHeight="1" x14ac:dyDescent="0.2">
      <c r="A856" s="2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2" customHeight="1" x14ac:dyDescent="0.2">
      <c r="A857" s="2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2" customHeight="1" x14ac:dyDescent="0.2">
      <c r="A858" s="2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2" customHeight="1" x14ac:dyDescent="0.2">
      <c r="A859" s="2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2" customHeight="1" x14ac:dyDescent="0.2">
      <c r="A860" s="2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2" customHeight="1" x14ac:dyDescent="0.2">
      <c r="A861" s="2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2" customHeight="1" x14ac:dyDescent="0.2">
      <c r="A862" s="2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2" customHeight="1" x14ac:dyDescent="0.2">
      <c r="A863" s="2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2" customHeight="1" x14ac:dyDescent="0.2">
      <c r="A864" s="2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2" customHeight="1" x14ac:dyDescent="0.2">
      <c r="A865" s="2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2" customHeight="1" x14ac:dyDescent="0.2">
      <c r="A866" s="2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2" customHeight="1" x14ac:dyDescent="0.2">
      <c r="A867" s="2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2" customHeight="1" x14ac:dyDescent="0.2">
      <c r="A868" s="2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2" customHeight="1" x14ac:dyDescent="0.2">
      <c r="A869" s="2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2" customHeight="1" x14ac:dyDescent="0.2">
      <c r="A870" s="2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2" customHeight="1" x14ac:dyDescent="0.2">
      <c r="A871" s="2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2" customHeight="1" x14ac:dyDescent="0.2">
      <c r="A872" s="2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2" customHeight="1" x14ac:dyDescent="0.2">
      <c r="A873" s="2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2" customHeight="1" x14ac:dyDescent="0.2">
      <c r="A874" s="2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2" customHeight="1" x14ac:dyDescent="0.2">
      <c r="A875" s="2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2" customHeight="1" x14ac:dyDescent="0.2">
      <c r="A876" s="2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2" customHeight="1" x14ac:dyDescent="0.2">
      <c r="A877" s="2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2" customHeight="1" x14ac:dyDescent="0.2">
      <c r="A878" s="2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2" customHeight="1" x14ac:dyDescent="0.2">
      <c r="A879" s="2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2" customHeight="1" x14ac:dyDescent="0.2">
      <c r="A880" s="2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2" customHeight="1" x14ac:dyDescent="0.2">
      <c r="A881" s="2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2" customHeight="1" x14ac:dyDescent="0.2">
      <c r="A882" s="2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2" customHeight="1" x14ac:dyDescent="0.2">
      <c r="A883" s="2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2" customHeight="1" x14ac:dyDescent="0.2">
      <c r="A884" s="2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2" customHeight="1" x14ac:dyDescent="0.2">
      <c r="A885" s="2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2" customHeight="1" x14ac:dyDescent="0.2">
      <c r="A886" s="2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2" customHeight="1" x14ac:dyDescent="0.2">
      <c r="A887" s="2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2" customHeight="1" x14ac:dyDescent="0.2">
      <c r="A888" s="2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2" customHeight="1" x14ac:dyDescent="0.2">
      <c r="A889" s="2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2" customHeight="1" x14ac:dyDescent="0.2">
      <c r="A890" s="2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2" customHeight="1" x14ac:dyDescent="0.2">
      <c r="A891" s="2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2" customHeight="1" x14ac:dyDescent="0.2">
      <c r="A892" s="2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2" customHeight="1" x14ac:dyDescent="0.2">
      <c r="A893" s="2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2" customHeight="1" x14ac:dyDescent="0.2">
      <c r="A894" s="2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2" customHeight="1" x14ac:dyDescent="0.2">
      <c r="A895" s="2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2" customHeight="1" x14ac:dyDescent="0.2">
      <c r="A896" s="2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2" customHeight="1" x14ac:dyDescent="0.2">
      <c r="A897" s="2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2" customHeight="1" x14ac:dyDescent="0.2">
      <c r="A898" s="2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2" customHeight="1" x14ac:dyDescent="0.2">
      <c r="A899" s="2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2" customHeight="1" x14ac:dyDescent="0.2">
      <c r="A900" s="2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2" customHeight="1" x14ac:dyDescent="0.2">
      <c r="A901" s="2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2" customHeight="1" x14ac:dyDescent="0.2">
      <c r="A902" s="2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2" customHeight="1" x14ac:dyDescent="0.2">
      <c r="A903" s="2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2" customHeight="1" x14ac:dyDescent="0.2">
      <c r="A904" s="2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2" customHeight="1" x14ac:dyDescent="0.2">
      <c r="A905" s="2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2" customHeight="1" x14ac:dyDescent="0.2">
      <c r="A906" s="2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2" customHeight="1" x14ac:dyDescent="0.2">
      <c r="A907" s="2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2" customHeight="1" x14ac:dyDescent="0.2">
      <c r="A908" s="2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2" customHeight="1" x14ac:dyDescent="0.2">
      <c r="A909" s="2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2" customHeight="1" x14ac:dyDescent="0.2">
      <c r="A910" s="2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2" customHeight="1" x14ac:dyDescent="0.2">
      <c r="A911" s="2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2" customHeight="1" x14ac:dyDescent="0.2">
      <c r="A912" s="2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2" customHeight="1" x14ac:dyDescent="0.2">
      <c r="A913" s="2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2" customHeight="1" x14ac:dyDescent="0.2">
      <c r="A914" s="2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2" customHeight="1" x14ac:dyDescent="0.2">
      <c r="A915" s="2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2" customHeight="1" x14ac:dyDescent="0.2">
      <c r="A916" s="2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2" customHeight="1" x14ac:dyDescent="0.2">
      <c r="A917" s="2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2" customHeight="1" x14ac:dyDescent="0.2">
      <c r="A918" s="2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2" customHeight="1" x14ac:dyDescent="0.2">
      <c r="A919" s="2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2" customHeight="1" x14ac:dyDescent="0.2">
      <c r="A920" s="2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2" customHeight="1" x14ac:dyDescent="0.2">
      <c r="A921" s="2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2" customHeight="1" x14ac:dyDescent="0.2">
      <c r="A922" s="2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2" customHeight="1" x14ac:dyDescent="0.2">
      <c r="A923" s="2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2" customHeight="1" x14ac:dyDescent="0.2">
      <c r="A924" s="2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2" customHeight="1" x14ac:dyDescent="0.2">
      <c r="A925" s="2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2" customHeight="1" x14ac:dyDescent="0.2">
      <c r="A926" s="2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2" customHeight="1" x14ac:dyDescent="0.2">
      <c r="A927" s="2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2" customHeight="1" x14ac:dyDescent="0.2">
      <c r="A928" s="2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2" customHeight="1" x14ac:dyDescent="0.2">
      <c r="A929" s="2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2" customHeight="1" x14ac:dyDescent="0.2">
      <c r="A930" s="2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2" customHeight="1" x14ac:dyDescent="0.2">
      <c r="A931" s="2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2" customHeight="1" x14ac:dyDescent="0.2">
      <c r="A932" s="2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2" customHeight="1" x14ac:dyDescent="0.2">
      <c r="A933" s="2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2" customHeight="1" x14ac:dyDescent="0.2">
      <c r="A934" s="2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2" customHeight="1" x14ac:dyDescent="0.2">
      <c r="A935" s="2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2" customHeight="1" x14ac:dyDescent="0.2">
      <c r="A936" s="2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2" customHeight="1" x14ac:dyDescent="0.2">
      <c r="A937" s="2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2" customHeight="1" x14ac:dyDescent="0.2">
      <c r="A938" s="2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2" customHeight="1" x14ac:dyDescent="0.2">
      <c r="A939" s="2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2" customHeight="1" x14ac:dyDescent="0.2">
      <c r="A940" s="2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2" customHeight="1" x14ac:dyDescent="0.2">
      <c r="A941" s="2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2" customHeight="1" x14ac:dyDescent="0.2">
      <c r="A942" s="2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2" customHeight="1" x14ac:dyDescent="0.2">
      <c r="A943" s="2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2" customHeight="1" x14ac:dyDescent="0.2">
      <c r="A944" s="2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2" customHeight="1" x14ac:dyDescent="0.2">
      <c r="A945" s="2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2" customHeight="1" x14ac:dyDescent="0.2">
      <c r="A946" s="2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2" customHeight="1" x14ac:dyDescent="0.2">
      <c r="A947" s="2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2" customHeight="1" x14ac:dyDescent="0.2">
      <c r="A948" s="2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2" customHeight="1" x14ac:dyDescent="0.2">
      <c r="A949" s="2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2" customHeight="1" x14ac:dyDescent="0.2">
      <c r="A950" s="2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2" customHeight="1" x14ac:dyDescent="0.2">
      <c r="A951" s="2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2" customHeight="1" x14ac:dyDescent="0.2">
      <c r="A952" s="2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2" customHeight="1" x14ac:dyDescent="0.2">
      <c r="A953" s="2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2" customHeight="1" x14ac:dyDescent="0.2">
      <c r="A954" s="2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2" customHeight="1" x14ac:dyDescent="0.2">
      <c r="A955" s="2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2" customHeight="1" x14ac:dyDescent="0.2">
      <c r="A956" s="2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2" customHeight="1" x14ac:dyDescent="0.2">
      <c r="A957" s="2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2" customHeight="1" x14ac:dyDescent="0.2">
      <c r="A958" s="2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2" customHeight="1" x14ac:dyDescent="0.2">
      <c r="A959" s="2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2" customHeight="1" x14ac:dyDescent="0.2">
      <c r="A960" s="2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2" customHeight="1" x14ac:dyDescent="0.2">
      <c r="A961" s="2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2" customHeight="1" x14ac:dyDescent="0.2">
      <c r="A962" s="2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2" customHeight="1" x14ac:dyDescent="0.2">
      <c r="A963" s="2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2" customHeight="1" x14ac:dyDescent="0.2">
      <c r="A964" s="2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2" customHeight="1" x14ac:dyDescent="0.2">
      <c r="A965" s="2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2" customHeight="1" x14ac:dyDescent="0.2">
      <c r="A966" s="2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2" customHeight="1" x14ac:dyDescent="0.2">
      <c r="A967" s="2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2" customHeight="1" x14ac:dyDescent="0.2">
      <c r="A968" s="2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2" customHeight="1" x14ac:dyDescent="0.2">
      <c r="A969" s="2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2" customHeight="1" x14ac:dyDescent="0.2">
      <c r="A970" s="2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2" customHeight="1" x14ac:dyDescent="0.2">
      <c r="A971" s="2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2" customHeight="1" x14ac:dyDescent="0.2">
      <c r="A972" s="2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2" customHeight="1" x14ac:dyDescent="0.2">
      <c r="A973" s="2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2" customHeight="1" x14ac:dyDescent="0.2">
      <c r="A974" s="2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2" customHeight="1" x14ac:dyDescent="0.2">
      <c r="A975" s="2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2" customHeight="1" x14ac:dyDescent="0.2">
      <c r="A976" s="2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2" customHeight="1" x14ac:dyDescent="0.2">
      <c r="A977" s="2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2" customHeight="1" x14ac:dyDescent="0.2">
      <c r="A978" s="2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2" customHeight="1" x14ac:dyDescent="0.2">
      <c r="A979" s="2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2" customHeight="1" x14ac:dyDescent="0.2">
      <c r="A980" s="2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2" customHeight="1" x14ac:dyDescent="0.2">
      <c r="A981" s="2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2" customHeight="1" x14ac:dyDescent="0.2">
      <c r="A982" s="2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2" customHeight="1" x14ac:dyDescent="0.2">
      <c r="A983" s="2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2" customHeight="1" x14ac:dyDescent="0.2">
      <c r="A984" s="2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2" customHeight="1" x14ac:dyDescent="0.2">
      <c r="A985" s="2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2" customHeight="1" x14ac:dyDescent="0.2">
      <c r="A986" s="2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2" customHeight="1" x14ac:dyDescent="0.2">
      <c r="A987" s="2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2" customHeight="1" x14ac:dyDescent="0.2">
      <c r="A988" s="2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2" customHeight="1" x14ac:dyDescent="0.2">
      <c r="A989" s="2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2" customHeight="1" x14ac:dyDescent="0.2">
      <c r="A990" s="2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2" customHeight="1" x14ac:dyDescent="0.2">
      <c r="A991" s="2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2" customHeight="1" x14ac:dyDescent="0.2">
      <c r="A992" s="2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2" customHeight="1" x14ac:dyDescent="0.2">
      <c r="A993" s="2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2" customHeight="1" x14ac:dyDescent="0.2">
      <c r="A994" s="2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2" customHeight="1" x14ac:dyDescent="0.2">
      <c r="A995" s="2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2" customHeight="1" x14ac:dyDescent="0.2">
      <c r="A996" s="2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2" customHeight="1" x14ac:dyDescent="0.2">
      <c r="A997" s="2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2" customHeight="1" x14ac:dyDescent="0.2">
      <c r="A998" s="2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2" customHeight="1" x14ac:dyDescent="0.2">
      <c r="A999" s="2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2" customHeight="1" x14ac:dyDescent="0.2">
      <c r="A1000" s="2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</sheetData>
  <mergeCells count="1">
    <mergeCell ref="C4:N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6.83203125" defaultRowHeight="15" customHeight="1" x14ac:dyDescent="0.2"/>
  <cols>
    <col min="1" max="1" width="10.6640625" customWidth="1"/>
    <col min="2" max="2" width="85" customWidth="1"/>
    <col min="3" max="37" width="10.6640625" customWidth="1"/>
  </cols>
  <sheetData>
    <row r="1" spans="1:37" ht="12" customHeight="1" x14ac:dyDescent="0.2">
      <c r="A1" s="29" t="s">
        <v>210</v>
      </c>
      <c r="B1" s="21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37" ht="12" customHeight="1" x14ac:dyDescent="0.25">
      <c r="A2" s="32"/>
      <c r="B2" s="21"/>
      <c r="C2" s="33"/>
      <c r="D2" s="3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12" customHeight="1" x14ac:dyDescent="0.25">
      <c r="A3" s="32" t="s">
        <v>228</v>
      </c>
      <c r="B3" s="21"/>
      <c r="C3" s="33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12.75" customHeight="1" x14ac:dyDescent="0.2">
      <c r="A4" s="21"/>
      <c r="B4" s="12" t="s">
        <v>212</v>
      </c>
      <c r="C4" s="64" t="s">
        <v>213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6.25" customHeight="1" x14ac:dyDescent="0.2">
      <c r="A5" s="35" t="s">
        <v>214</v>
      </c>
      <c r="B5" s="35"/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44">
        <v>10</v>
      </c>
      <c r="M5" s="37">
        <v>11</v>
      </c>
      <c r="N5" s="37">
        <v>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2" customHeight="1" x14ac:dyDescent="0.2">
      <c r="A6" s="45">
        <v>1</v>
      </c>
      <c r="B6" s="7" t="s">
        <v>217</v>
      </c>
      <c r="C6" s="38" t="s">
        <v>215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</row>
    <row r="7" spans="1:37" ht="12" customHeight="1" x14ac:dyDescent="0.2">
      <c r="A7" s="45">
        <v>1</v>
      </c>
      <c r="B7" s="7" t="s">
        <v>216</v>
      </c>
      <c r="C7" s="38" t="s">
        <v>215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</row>
    <row r="8" spans="1:37" ht="12" customHeight="1" x14ac:dyDescent="0.2">
      <c r="A8" s="45">
        <v>1</v>
      </c>
      <c r="B8" s="7" t="s">
        <v>229</v>
      </c>
      <c r="C8" s="38" t="s">
        <v>215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</row>
    <row r="9" spans="1:37" ht="12" customHeight="1" x14ac:dyDescent="0.2">
      <c r="A9" s="45">
        <v>1</v>
      </c>
      <c r="B9" s="7" t="s">
        <v>43</v>
      </c>
      <c r="C9" s="38" t="s">
        <v>215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ht="12" customHeight="1" x14ac:dyDescent="0.2">
      <c r="A10" s="45">
        <v>1</v>
      </c>
      <c r="B10" s="7" t="s">
        <v>45</v>
      </c>
      <c r="C10" s="38" t="s">
        <v>215</v>
      </c>
      <c r="D10" s="23"/>
      <c r="E10" s="23"/>
      <c r="F10" s="23"/>
      <c r="G10" s="23"/>
      <c r="H10" s="23"/>
      <c r="I10" s="23"/>
      <c r="J10" s="23"/>
      <c r="K10" s="23"/>
      <c r="L10" s="38" t="s">
        <v>215</v>
      </c>
      <c r="M10" s="23"/>
      <c r="N10" s="2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</row>
    <row r="11" spans="1:37" ht="12" customHeight="1" x14ac:dyDescent="0.2">
      <c r="A11" s="45">
        <v>1</v>
      </c>
      <c r="B11" s="7" t="s">
        <v>41</v>
      </c>
      <c r="C11" s="38" t="s">
        <v>215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</row>
    <row r="12" spans="1:37" ht="12" customHeight="1" x14ac:dyDescent="0.2">
      <c r="A12" s="45">
        <v>1</v>
      </c>
      <c r="B12" s="7" t="s">
        <v>130</v>
      </c>
      <c r="C12" s="38" t="s">
        <v>215</v>
      </c>
      <c r="D12" s="23"/>
      <c r="E12" s="23"/>
      <c r="F12" s="23"/>
      <c r="G12" s="23"/>
      <c r="H12" s="23"/>
      <c r="I12" s="23"/>
      <c r="J12" s="38" t="s">
        <v>215</v>
      </c>
      <c r="K12" s="23"/>
      <c r="L12" s="23"/>
      <c r="M12" s="23"/>
      <c r="N12" s="23"/>
      <c r="O12" s="46"/>
      <c r="P12" s="46"/>
      <c r="Q12" s="46">
        <v>1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ht="12" customHeight="1" x14ac:dyDescent="0.2">
      <c r="A13" s="45">
        <v>2</v>
      </c>
      <c r="B13" s="7" t="s">
        <v>230</v>
      </c>
      <c r="C13" s="23"/>
      <c r="D13" s="38" t="s">
        <v>215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</row>
    <row r="14" spans="1:37" ht="12" customHeight="1" x14ac:dyDescent="0.2">
      <c r="A14" s="45">
        <v>2</v>
      </c>
      <c r="B14" s="7" t="s">
        <v>59</v>
      </c>
      <c r="C14" s="23"/>
      <c r="D14" s="38" t="s">
        <v>215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</row>
    <row r="15" spans="1:37" ht="12" customHeight="1" x14ac:dyDescent="0.2">
      <c r="A15" s="45">
        <v>2</v>
      </c>
      <c r="B15" s="7" t="s">
        <v>61</v>
      </c>
      <c r="C15" s="23"/>
      <c r="D15" s="38" t="s">
        <v>215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ht="12" customHeight="1" x14ac:dyDescent="0.2">
      <c r="A16" s="45">
        <v>2</v>
      </c>
      <c r="B16" s="7" t="s">
        <v>219</v>
      </c>
      <c r="C16" s="23"/>
      <c r="D16" s="38" t="s">
        <v>215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</row>
    <row r="17" spans="1:37" ht="12" customHeight="1" x14ac:dyDescent="0.2">
      <c r="A17" s="45">
        <v>2</v>
      </c>
      <c r="B17" s="7" t="s">
        <v>220</v>
      </c>
      <c r="C17" s="23"/>
      <c r="D17" s="38" t="s">
        <v>215</v>
      </c>
      <c r="E17" s="23"/>
      <c r="F17" s="23"/>
      <c r="G17" s="38" t="s">
        <v>215</v>
      </c>
      <c r="H17" s="38"/>
      <c r="I17" s="23"/>
      <c r="J17" s="23"/>
      <c r="K17" s="38" t="s">
        <v>215</v>
      </c>
      <c r="L17" s="38"/>
      <c r="M17" s="23"/>
      <c r="N17" s="23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ht="12" customHeight="1" x14ac:dyDescent="0.2">
      <c r="A18" s="45">
        <v>2</v>
      </c>
      <c r="B18" s="7" t="s">
        <v>98</v>
      </c>
      <c r="C18" s="23"/>
      <c r="D18" s="38" t="s">
        <v>215</v>
      </c>
      <c r="E18" s="23"/>
      <c r="F18" s="23"/>
      <c r="G18" s="23"/>
      <c r="H18" s="23"/>
      <c r="I18" s="38" t="s">
        <v>215</v>
      </c>
      <c r="J18" s="23"/>
      <c r="K18" s="23"/>
      <c r="L18" s="23"/>
      <c r="M18" s="38" t="s">
        <v>215</v>
      </c>
      <c r="N18" s="23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ht="12" customHeight="1" x14ac:dyDescent="0.2">
      <c r="A19" s="45">
        <v>2</v>
      </c>
      <c r="B19" s="7" t="s">
        <v>62</v>
      </c>
      <c r="C19" s="23"/>
      <c r="D19" s="38" t="s">
        <v>215</v>
      </c>
      <c r="E19" s="23"/>
      <c r="F19" s="23"/>
      <c r="G19" s="23"/>
      <c r="H19" s="38" t="s">
        <v>215</v>
      </c>
      <c r="I19" s="23"/>
      <c r="J19" s="23"/>
      <c r="K19" s="23"/>
      <c r="L19" s="23"/>
      <c r="M19" s="23"/>
      <c r="N19" s="23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</row>
    <row r="20" spans="1:37" ht="12" customHeight="1" x14ac:dyDescent="0.2">
      <c r="A20" s="45">
        <v>3</v>
      </c>
      <c r="B20" s="7" t="s">
        <v>79</v>
      </c>
      <c r="C20" s="23"/>
      <c r="D20" s="23"/>
      <c r="E20" s="38" t="s">
        <v>215</v>
      </c>
      <c r="F20" s="23"/>
      <c r="G20" s="23"/>
      <c r="H20" s="23"/>
      <c r="I20" s="23"/>
      <c r="J20" s="23"/>
      <c r="K20" s="23"/>
      <c r="L20" s="23"/>
      <c r="M20" s="23"/>
      <c r="N20" s="23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ht="12" customHeight="1" x14ac:dyDescent="0.2">
      <c r="A21" s="45">
        <v>3</v>
      </c>
      <c r="B21" s="7" t="s">
        <v>74</v>
      </c>
      <c r="C21" s="23"/>
      <c r="D21" s="23"/>
      <c r="E21" s="38" t="s">
        <v>215</v>
      </c>
      <c r="F21" s="23"/>
      <c r="G21" s="23"/>
      <c r="H21" s="23"/>
      <c r="I21" s="23"/>
      <c r="J21" s="23"/>
      <c r="K21" s="23"/>
      <c r="L21" s="23"/>
      <c r="M21" s="23"/>
      <c r="N21" s="23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</row>
    <row r="22" spans="1:37" ht="12" customHeight="1" x14ac:dyDescent="0.2">
      <c r="A22" s="45">
        <v>3</v>
      </c>
      <c r="B22" s="7" t="s">
        <v>231</v>
      </c>
      <c r="C22" s="23"/>
      <c r="D22" s="23"/>
      <c r="E22" s="38" t="s">
        <v>215</v>
      </c>
      <c r="F22" s="23"/>
      <c r="G22" s="23"/>
      <c r="H22" s="23"/>
      <c r="I22" s="23"/>
      <c r="J22" s="23"/>
      <c r="K22" s="23"/>
      <c r="L22" s="23"/>
      <c r="M22" s="23"/>
      <c r="N22" s="23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ht="12" customHeight="1" x14ac:dyDescent="0.2">
      <c r="A23" s="45">
        <v>3</v>
      </c>
      <c r="B23" s="7" t="s">
        <v>78</v>
      </c>
      <c r="C23" s="23"/>
      <c r="D23" s="23"/>
      <c r="E23" s="38" t="s">
        <v>215</v>
      </c>
      <c r="F23" s="23"/>
      <c r="G23" s="23"/>
      <c r="H23" s="23"/>
      <c r="I23" s="23"/>
      <c r="J23" s="23"/>
      <c r="K23" s="23"/>
      <c r="L23" s="23"/>
      <c r="M23" s="23"/>
      <c r="N23" s="23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</row>
    <row r="24" spans="1:37" ht="12" customHeight="1" x14ac:dyDescent="0.2">
      <c r="A24" s="45">
        <v>3</v>
      </c>
      <c r="B24" s="7" t="s">
        <v>33</v>
      </c>
      <c r="C24" s="23"/>
      <c r="D24" s="23"/>
      <c r="E24" s="38" t="s">
        <v>215</v>
      </c>
      <c r="F24" s="23"/>
      <c r="G24" s="38" t="s">
        <v>215</v>
      </c>
      <c r="H24" s="38"/>
      <c r="I24" s="23"/>
      <c r="J24" s="23"/>
      <c r="K24" s="23"/>
      <c r="L24" s="23"/>
      <c r="M24" s="23"/>
      <c r="N24" s="2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</row>
    <row r="25" spans="1:37" ht="12" customHeight="1" x14ac:dyDescent="0.2">
      <c r="A25" s="45">
        <v>3</v>
      </c>
      <c r="B25" s="7" t="s">
        <v>73</v>
      </c>
      <c r="C25" s="23"/>
      <c r="D25" s="23"/>
      <c r="E25" s="38" t="s">
        <v>215</v>
      </c>
      <c r="F25" s="23"/>
      <c r="G25" s="23"/>
      <c r="H25" s="23"/>
      <c r="I25" s="23"/>
      <c r="J25" s="23"/>
      <c r="K25" s="23"/>
      <c r="L25" s="23"/>
      <c r="M25" s="23"/>
      <c r="N25" s="23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37" ht="12" customHeight="1" x14ac:dyDescent="0.2">
      <c r="A26" s="45">
        <v>3</v>
      </c>
      <c r="B26" s="7" t="s">
        <v>76</v>
      </c>
      <c r="C26" s="23"/>
      <c r="D26" s="23"/>
      <c r="E26" s="38" t="s">
        <v>215</v>
      </c>
      <c r="F26" s="23"/>
      <c r="G26" s="23"/>
      <c r="H26" s="23"/>
      <c r="I26" s="23"/>
      <c r="J26" s="23"/>
      <c r="K26" s="23"/>
      <c r="L26" s="23"/>
      <c r="M26" s="38" t="s">
        <v>215</v>
      </c>
      <c r="N26" s="23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</row>
    <row r="27" spans="1:37" ht="12" customHeight="1" x14ac:dyDescent="0.2">
      <c r="A27" s="45">
        <v>3</v>
      </c>
      <c r="B27" s="7" t="s">
        <v>35</v>
      </c>
      <c r="C27" s="23"/>
      <c r="D27" s="23"/>
      <c r="E27" s="38" t="s">
        <v>215</v>
      </c>
      <c r="F27" s="23"/>
      <c r="G27" s="23"/>
      <c r="H27" s="38" t="s">
        <v>215</v>
      </c>
      <c r="I27" s="23"/>
      <c r="J27" s="23"/>
      <c r="K27" s="38" t="s">
        <v>215</v>
      </c>
      <c r="L27" s="23"/>
      <c r="M27" s="38" t="s">
        <v>215</v>
      </c>
      <c r="N27" s="23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</row>
    <row r="28" spans="1:37" ht="12" customHeight="1" x14ac:dyDescent="0.2">
      <c r="A28" s="45">
        <v>3</v>
      </c>
      <c r="B28" s="7" t="s">
        <v>232</v>
      </c>
      <c r="C28" s="23"/>
      <c r="D28" s="23"/>
      <c r="E28" s="38" t="s">
        <v>215</v>
      </c>
      <c r="F28" s="23"/>
      <c r="G28" s="23"/>
      <c r="H28" s="23"/>
      <c r="I28" s="23"/>
      <c r="J28" s="23"/>
      <c r="K28" s="23"/>
      <c r="L28" s="23"/>
      <c r="M28" s="23"/>
      <c r="N28" s="23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</row>
    <row r="29" spans="1:37" ht="12" customHeight="1" x14ac:dyDescent="0.2">
      <c r="A29" s="45">
        <v>4</v>
      </c>
      <c r="B29" s="7" t="s">
        <v>198</v>
      </c>
      <c r="C29" s="23"/>
      <c r="D29" s="23"/>
      <c r="E29" s="23"/>
      <c r="F29" s="38" t="s">
        <v>215</v>
      </c>
      <c r="G29" s="23"/>
      <c r="H29" s="23"/>
      <c r="I29" s="23"/>
      <c r="J29" s="23"/>
      <c r="K29" s="23"/>
      <c r="L29" s="23"/>
      <c r="M29" s="23"/>
      <c r="N29" s="23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</row>
    <row r="30" spans="1:37" ht="12" customHeight="1" x14ac:dyDescent="0.2">
      <c r="A30" s="45">
        <v>4</v>
      </c>
      <c r="B30" s="7" t="s">
        <v>88</v>
      </c>
      <c r="C30" s="23"/>
      <c r="D30" s="23"/>
      <c r="E30" s="23"/>
      <c r="F30" s="38" t="s">
        <v>215</v>
      </c>
      <c r="G30" s="23"/>
      <c r="H30" s="23"/>
      <c r="I30" s="23"/>
      <c r="J30" s="23"/>
      <c r="K30" s="23"/>
      <c r="L30" s="23"/>
      <c r="M30" s="38" t="s">
        <v>215</v>
      </c>
      <c r="N30" s="23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ht="12" customHeight="1" x14ac:dyDescent="0.2">
      <c r="A31" s="45">
        <v>4</v>
      </c>
      <c r="B31" s="7" t="s">
        <v>199</v>
      </c>
      <c r="C31" s="23"/>
      <c r="D31" s="23"/>
      <c r="E31" s="23"/>
      <c r="F31" s="38" t="s">
        <v>215</v>
      </c>
      <c r="G31" s="23"/>
      <c r="H31" s="23"/>
      <c r="I31" s="23"/>
      <c r="J31" s="23"/>
      <c r="K31" s="23"/>
      <c r="L31" s="23"/>
      <c r="M31" s="38" t="s">
        <v>215</v>
      </c>
      <c r="N31" s="23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ht="12" customHeight="1" x14ac:dyDescent="0.2">
      <c r="A32" s="45">
        <v>4</v>
      </c>
      <c r="B32" s="7" t="s">
        <v>221</v>
      </c>
      <c r="C32" s="23"/>
      <c r="D32" s="23"/>
      <c r="E32" s="23"/>
      <c r="F32" s="38" t="s">
        <v>215</v>
      </c>
      <c r="G32" s="23"/>
      <c r="H32" s="23"/>
      <c r="I32" s="23"/>
      <c r="J32" s="23"/>
      <c r="K32" s="23"/>
      <c r="L32" s="23"/>
      <c r="M32" s="38" t="s">
        <v>215</v>
      </c>
      <c r="N32" s="23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</row>
    <row r="33" spans="1:37" ht="12" customHeight="1" x14ac:dyDescent="0.2">
      <c r="A33" s="45">
        <v>4</v>
      </c>
      <c r="B33" s="7" t="s">
        <v>222</v>
      </c>
      <c r="C33" s="23"/>
      <c r="D33" s="23"/>
      <c r="E33" s="23"/>
      <c r="F33" s="38" t="s">
        <v>215</v>
      </c>
      <c r="G33" s="23"/>
      <c r="H33" s="23"/>
      <c r="I33" s="23"/>
      <c r="J33" s="23"/>
      <c r="K33" s="23"/>
      <c r="L33" s="23"/>
      <c r="M33" s="23"/>
      <c r="N33" s="23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</row>
    <row r="34" spans="1:37" ht="12" customHeight="1" x14ac:dyDescent="0.2">
      <c r="A34" s="45">
        <v>4</v>
      </c>
      <c r="B34" s="7" t="s">
        <v>91</v>
      </c>
      <c r="C34" s="23"/>
      <c r="D34" s="23"/>
      <c r="E34" s="23"/>
      <c r="F34" s="38" t="s">
        <v>215</v>
      </c>
      <c r="G34" s="23"/>
      <c r="H34" s="23"/>
      <c r="I34" s="23"/>
      <c r="J34" s="23"/>
      <c r="K34" s="23"/>
      <c r="L34" s="23"/>
      <c r="M34" s="23"/>
      <c r="N34" s="23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</row>
    <row r="35" spans="1:37" ht="12" customHeight="1" x14ac:dyDescent="0.2">
      <c r="A35" s="45">
        <v>5</v>
      </c>
      <c r="B35" s="7" t="s">
        <v>201</v>
      </c>
      <c r="C35" s="23"/>
      <c r="D35" s="23"/>
      <c r="E35" s="23"/>
      <c r="F35" s="23"/>
      <c r="G35" s="38" t="s">
        <v>215</v>
      </c>
      <c r="H35" s="38"/>
      <c r="I35" s="23"/>
      <c r="J35" s="23"/>
      <c r="K35" s="23"/>
      <c r="L35" s="23"/>
      <c r="M35" s="23"/>
      <c r="N35" s="23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12" customHeight="1" x14ac:dyDescent="0.2">
      <c r="A36" s="45">
        <v>5</v>
      </c>
      <c r="B36" s="7" t="s">
        <v>224</v>
      </c>
      <c r="C36" s="23"/>
      <c r="D36" s="23"/>
      <c r="E36" s="23"/>
      <c r="F36" s="23"/>
      <c r="G36" s="38" t="s">
        <v>215</v>
      </c>
      <c r="H36" s="38"/>
      <c r="I36" s="23"/>
      <c r="J36" s="23"/>
      <c r="K36" s="23"/>
      <c r="L36" s="23"/>
      <c r="M36" s="23"/>
      <c r="N36" s="23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</row>
    <row r="37" spans="1:37" ht="12" customHeight="1" x14ac:dyDescent="0.2">
      <c r="A37" s="45">
        <v>5</v>
      </c>
      <c r="B37" s="7" t="s">
        <v>203</v>
      </c>
      <c r="C37" s="23"/>
      <c r="D37" s="23"/>
      <c r="E37" s="23"/>
      <c r="F37" s="23"/>
      <c r="G37" s="38" t="s">
        <v>215</v>
      </c>
      <c r="H37" s="38"/>
      <c r="I37" s="23"/>
      <c r="J37" s="23"/>
      <c r="K37" s="23"/>
      <c r="L37" s="23"/>
      <c r="M37" s="23"/>
      <c r="N37" s="38" t="s">
        <v>215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</row>
    <row r="38" spans="1:37" ht="12" customHeight="1" x14ac:dyDescent="0.2">
      <c r="A38" s="45">
        <v>5</v>
      </c>
      <c r="B38" s="7" t="s">
        <v>101</v>
      </c>
      <c r="C38" s="23"/>
      <c r="D38" s="23"/>
      <c r="E38" s="23"/>
      <c r="F38" s="23"/>
      <c r="G38" s="38" t="s">
        <v>215</v>
      </c>
      <c r="H38" s="38"/>
      <c r="I38" s="23"/>
      <c r="J38" s="23"/>
      <c r="K38" s="23"/>
      <c r="L38" s="23"/>
      <c r="M38" s="38" t="s">
        <v>215</v>
      </c>
      <c r="N38" s="23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</row>
    <row r="39" spans="1:37" ht="12" customHeight="1" x14ac:dyDescent="0.2">
      <c r="A39" s="45">
        <v>6</v>
      </c>
      <c r="B39" s="7" t="s">
        <v>113</v>
      </c>
      <c r="C39" s="23"/>
      <c r="D39" s="23"/>
      <c r="E39" s="23"/>
      <c r="F39" s="23"/>
      <c r="G39" s="38"/>
      <c r="H39" s="38" t="s">
        <v>215</v>
      </c>
      <c r="I39" s="23"/>
      <c r="J39" s="23"/>
      <c r="K39" s="23"/>
      <c r="L39" s="23"/>
      <c r="M39" s="38"/>
      <c r="N39" s="23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</row>
    <row r="40" spans="1:37" ht="12" customHeight="1" x14ac:dyDescent="0.2">
      <c r="A40" s="45">
        <v>6</v>
      </c>
      <c r="B40" s="7" t="s">
        <v>115</v>
      </c>
      <c r="C40" s="23"/>
      <c r="D40" s="23"/>
      <c r="E40" s="23"/>
      <c r="F40" s="23"/>
      <c r="G40" s="38"/>
      <c r="H40" s="38" t="s">
        <v>215</v>
      </c>
      <c r="I40" s="23"/>
      <c r="J40" s="23"/>
      <c r="K40" s="23"/>
      <c r="L40" s="23"/>
      <c r="M40" s="38"/>
      <c r="N40" s="23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</row>
    <row r="41" spans="1:37" ht="12" customHeight="1" x14ac:dyDescent="0.2">
      <c r="A41" s="45">
        <v>7</v>
      </c>
      <c r="B41" s="7" t="s">
        <v>110</v>
      </c>
      <c r="C41" s="23"/>
      <c r="D41" s="23"/>
      <c r="E41" s="23"/>
      <c r="F41" s="23"/>
      <c r="G41" s="23"/>
      <c r="H41" s="23"/>
      <c r="I41" s="38" t="s">
        <v>215</v>
      </c>
      <c r="J41" s="23"/>
      <c r="K41" s="38" t="s">
        <v>215</v>
      </c>
      <c r="L41" s="23"/>
      <c r="M41" s="23"/>
      <c r="N41" s="2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</row>
    <row r="42" spans="1:37" ht="12" customHeight="1" x14ac:dyDescent="0.2">
      <c r="A42" s="45">
        <v>7</v>
      </c>
      <c r="B42" s="7" t="s">
        <v>125</v>
      </c>
      <c r="C42" s="23"/>
      <c r="D42" s="23"/>
      <c r="E42" s="23"/>
      <c r="F42" s="23"/>
      <c r="G42" s="23"/>
      <c r="H42" s="23"/>
      <c r="I42" s="38" t="s">
        <v>215</v>
      </c>
      <c r="J42" s="23"/>
      <c r="K42" s="23"/>
      <c r="L42" s="23"/>
      <c r="M42" s="23"/>
      <c r="N42" s="23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</row>
    <row r="43" spans="1:37" ht="12" customHeight="1" x14ac:dyDescent="0.2">
      <c r="A43" s="45">
        <v>7</v>
      </c>
      <c r="B43" s="7" t="s">
        <v>204</v>
      </c>
      <c r="C43" s="23"/>
      <c r="D43" s="23"/>
      <c r="E43" s="23"/>
      <c r="F43" s="23"/>
      <c r="G43" s="23"/>
      <c r="H43" s="23"/>
      <c r="I43" s="38" t="s">
        <v>215</v>
      </c>
      <c r="J43" s="23"/>
      <c r="K43" s="23"/>
      <c r="L43" s="23"/>
      <c r="M43" s="23"/>
      <c r="N43" s="23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</row>
    <row r="44" spans="1:37" ht="12" customHeight="1" x14ac:dyDescent="0.2">
      <c r="A44" s="45">
        <v>7</v>
      </c>
      <c r="B44" s="7" t="s">
        <v>121</v>
      </c>
      <c r="C44" s="23"/>
      <c r="D44" s="23"/>
      <c r="E44" s="23"/>
      <c r="F44" s="23"/>
      <c r="G44" s="23"/>
      <c r="H44" s="23"/>
      <c r="I44" s="38" t="s">
        <v>215</v>
      </c>
      <c r="J44" s="23"/>
      <c r="K44" s="23"/>
      <c r="L44" s="23"/>
      <c r="M44" s="23"/>
      <c r="N44" s="23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</row>
    <row r="45" spans="1:37" ht="12" customHeight="1" x14ac:dyDescent="0.2">
      <c r="A45" s="45">
        <v>7</v>
      </c>
      <c r="B45" s="7" t="s">
        <v>123</v>
      </c>
      <c r="C45" s="23"/>
      <c r="D45" s="23"/>
      <c r="E45" s="23"/>
      <c r="F45" s="23"/>
      <c r="G45" s="23"/>
      <c r="H45" s="23"/>
      <c r="I45" s="38" t="s">
        <v>215</v>
      </c>
      <c r="J45" s="23"/>
      <c r="K45" s="23"/>
      <c r="L45" s="23"/>
      <c r="M45" s="23"/>
      <c r="N45" s="23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</row>
    <row r="46" spans="1:37" ht="12" customHeight="1" x14ac:dyDescent="0.2">
      <c r="A46" s="45">
        <v>8</v>
      </c>
      <c r="B46" s="7" t="s">
        <v>194</v>
      </c>
      <c r="C46" s="23"/>
      <c r="D46" s="23"/>
      <c r="E46" s="23"/>
      <c r="F46" s="23"/>
      <c r="G46" s="23"/>
      <c r="H46" s="23"/>
      <c r="I46" s="23"/>
      <c r="J46" s="38" t="s">
        <v>215</v>
      </c>
      <c r="K46" s="23"/>
      <c r="L46" s="23"/>
      <c r="M46" s="23"/>
      <c r="N46" s="23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</row>
    <row r="47" spans="1:37" ht="12" customHeight="1" x14ac:dyDescent="0.2">
      <c r="A47" s="45">
        <v>8</v>
      </c>
      <c r="B47" s="7" t="s">
        <v>137</v>
      </c>
      <c r="C47" s="23"/>
      <c r="D47" s="23"/>
      <c r="E47" s="23"/>
      <c r="F47" s="23"/>
      <c r="G47" s="23"/>
      <c r="H47" s="23"/>
      <c r="I47" s="23"/>
      <c r="J47" s="38" t="s">
        <v>215</v>
      </c>
      <c r="K47" s="23"/>
      <c r="L47" s="23"/>
      <c r="M47" s="23"/>
      <c r="N47" s="23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</row>
    <row r="48" spans="1:37" ht="12" customHeight="1" x14ac:dyDescent="0.2">
      <c r="A48" s="45">
        <v>8</v>
      </c>
      <c r="B48" s="7" t="s">
        <v>133</v>
      </c>
      <c r="C48" s="23"/>
      <c r="D48" s="23"/>
      <c r="E48" s="23"/>
      <c r="F48" s="23"/>
      <c r="G48" s="23"/>
      <c r="H48" s="23"/>
      <c r="I48" s="23"/>
      <c r="J48" s="38" t="s">
        <v>215</v>
      </c>
      <c r="K48" s="23"/>
      <c r="L48" s="23"/>
      <c r="M48" s="23"/>
      <c r="N48" s="23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</row>
    <row r="49" spans="1:37" ht="12" customHeight="1" x14ac:dyDescent="0.2">
      <c r="A49" s="45">
        <v>8</v>
      </c>
      <c r="B49" s="7" t="s">
        <v>139</v>
      </c>
      <c r="C49" s="23"/>
      <c r="D49" s="23"/>
      <c r="E49" s="23"/>
      <c r="F49" s="23"/>
      <c r="G49" s="23"/>
      <c r="H49" s="23"/>
      <c r="I49" s="23"/>
      <c r="J49" s="38" t="s">
        <v>215</v>
      </c>
      <c r="K49" s="23"/>
      <c r="L49" s="23"/>
      <c r="M49" s="23"/>
      <c r="N49" s="23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</row>
    <row r="50" spans="1:37" ht="12" customHeight="1" x14ac:dyDescent="0.2">
      <c r="A50" s="45">
        <v>8</v>
      </c>
      <c r="B50" s="7" t="s">
        <v>135</v>
      </c>
      <c r="C50" s="23"/>
      <c r="D50" s="23"/>
      <c r="E50" s="23"/>
      <c r="F50" s="23"/>
      <c r="G50" s="23"/>
      <c r="H50" s="23"/>
      <c r="I50" s="23"/>
      <c r="J50" s="38" t="s">
        <v>215</v>
      </c>
      <c r="K50" s="23"/>
      <c r="L50" s="23"/>
      <c r="M50" s="23"/>
      <c r="N50" s="23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</row>
    <row r="51" spans="1:37" ht="12" customHeight="1" x14ac:dyDescent="0.2">
      <c r="A51" s="45">
        <v>8</v>
      </c>
      <c r="B51" s="7" t="s">
        <v>171</v>
      </c>
      <c r="C51" s="23"/>
      <c r="D51" s="23"/>
      <c r="E51" s="23"/>
      <c r="F51" s="23"/>
      <c r="G51" s="23"/>
      <c r="H51" s="23"/>
      <c r="I51" s="23"/>
      <c r="J51" s="38" t="s">
        <v>215</v>
      </c>
      <c r="K51" s="23"/>
      <c r="L51" s="23"/>
      <c r="M51" s="23"/>
      <c r="N51" s="23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</row>
    <row r="52" spans="1:37" ht="12" customHeight="1" x14ac:dyDescent="0.2">
      <c r="A52" s="45">
        <v>8</v>
      </c>
      <c r="B52" s="7" t="s">
        <v>227</v>
      </c>
      <c r="C52" s="23"/>
      <c r="D52" s="23"/>
      <c r="E52" s="23"/>
      <c r="F52" s="23"/>
      <c r="G52" s="23"/>
      <c r="H52" s="23"/>
      <c r="I52" s="23"/>
      <c r="J52" s="38" t="s">
        <v>215</v>
      </c>
      <c r="K52" s="23"/>
      <c r="L52" s="23"/>
      <c r="M52" s="23"/>
      <c r="N52" s="23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</row>
    <row r="53" spans="1:37" ht="12" customHeight="1" x14ac:dyDescent="0.2">
      <c r="A53" s="45">
        <v>9</v>
      </c>
      <c r="B53" s="7" t="s">
        <v>147</v>
      </c>
      <c r="C53" s="23"/>
      <c r="D53" s="23"/>
      <c r="E53" s="23"/>
      <c r="F53" s="23"/>
      <c r="G53" s="23"/>
      <c r="H53" s="23"/>
      <c r="I53" s="23"/>
      <c r="J53" s="23"/>
      <c r="K53" s="38" t="s">
        <v>215</v>
      </c>
      <c r="L53" s="23"/>
      <c r="M53" s="23"/>
      <c r="N53" s="23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</row>
    <row r="54" spans="1:37" ht="12" customHeight="1" x14ac:dyDescent="0.2">
      <c r="A54" s="45">
        <v>9</v>
      </c>
      <c r="B54" s="7" t="s">
        <v>149</v>
      </c>
      <c r="C54" s="23"/>
      <c r="D54" s="23"/>
      <c r="E54" s="23"/>
      <c r="F54" s="23"/>
      <c r="G54" s="23"/>
      <c r="H54" s="23"/>
      <c r="I54" s="23"/>
      <c r="J54" s="23"/>
      <c r="K54" s="38" t="s">
        <v>215</v>
      </c>
      <c r="L54" s="23"/>
      <c r="M54" s="23"/>
      <c r="N54" s="23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</row>
    <row r="55" spans="1:37" ht="12" customHeight="1" x14ac:dyDescent="0.2">
      <c r="A55" s="45">
        <v>9</v>
      </c>
      <c r="B55" s="7" t="s">
        <v>86</v>
      </c>
      <c r="C55" s="23"/>
      <c r="D55" s="23"/>
      <c r="E55" s="23"/>
      <c r="F55" s="23"/>
      <c r="G55" s="23"/>
      <c r="H55" s="23"/>
      <c r="I55" s="23"/>
      <c r="J55" s="23"/>
      <c r="K55" s="38" t="s">
        <v>215</v>
      </c>
      <c r="L55" s="23"/>
      <c r="M55" s="23"/>
      <c r="N55" s="23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</row>
    <row r="56" spans="1:37" ht="12" customHeight="1" x14ac:dyDescent="0.2">
      <c r="A56" s="45">
        <v>9</v>
      </c>
      <c r="B56" s="7" t="s">
        <v>146</v>
      </c>
      <c r="C56" s="23"/>
      <c r="D56" s="23"/>
      <c r="E56" s="23"/>
      <c r="F56" s="23"/>
      <c r="G56" s="23"/>
      <c r="H56" s="23"/>
      <c r="I56" s="23"/>
      <c r="J56" s="23"/>
      <c r="K56" s="38" t="s">
        <v>215</v>
      </c>
      <c r="L56" s="23"/>
      <c r="M56" s="23"/>
      <c r="N56" s="23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</row>
    <row r="57" spans="1:37" ht="12" customHeight="1" x14ac:dyDescent="0.2">
      <c r="A57" s="45">
        <v>9</v>
      </c>
      <c r="B57" s="7" t="s">
        <v>207</v>
      </c>
      <c r="C57" s="23"/>
      <c r="D57" s="23"/>
      <c r="E57" s="23"/>
      <c r="F57" s="23"/>
      <c r="G57" s="23"/>
      <c r="H57" s="23"/>
      <c r="I57" s="23"/>
      <c r="J57" s="23"/>
      <c r="K57" s="38" t="s">
        <v>215</v>
      </c>
      <c r="L57" s="23"/>
      <c r="M57" s="23"/>
      <c r="N57" s="23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1:37" ht="12" customHeight="1" x14ac:dyDescent="0.2">
      <c r="A58" s="45">
        <v>10</v>
      </c>
      <c r="B58" s="7" t="s">
        <v>233</v>
      </c>
      <c r="C58" s="23"/>
      <c r="D58" s="23"/>
      <c r="E58" s="23"/>
      <c r="F58" s="23"/>
      <c r="G58" s="23"/>
      <c r="H58" s="23"/>
      <c r="I58" s="23"/>
      <c r="J58" s="23"/>
      <c r="K58" s="23"/>
      <c r="L58" s="38" t="s">
        <v>215</v>
      </c>
      <c r="M58" s="23"/>
      <c r="N58" s="23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1:37" ht="12" customHeight="1" x14ac:dyDescent="0.2">
      <c r="A59" s="45">
        <v>10</v>
      </c>
      <c r="B59" s="7" t="s">
        <v>159</v>
      </c>
      <c r="C59" s="23"/>
      <c r="D59" s="23"/>
      <c r="E59" s="23"/>
      <c r="F59" s="23"/>
      <c r="G59" s="23"/>
      <c r="H59" s="23"/>
      <c r="I59" s="23"/>
      <c r="J59" s="23"/>
      <c r="K59" s="23"/>
      <c r="L59" s="38" t="s">
        <v>215</v>
      </c>
      <c r="M59" s="23"/>
      <c r="N59" s="23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</row>
    <row r="60" spans="1:37" ht="12" customHeight="1" x14ac:dyDescent="0.2">
      <c r="A60" s="45">
        <v>10</v>
      </c>
      <c r="B60" s="7" t="s">
        <v>157</v>
      </c>
      <c r="C60" s="23"/>
      <c r="D60" s="23"/>
      <c r="E60" s="23"/>
      <c r="F60" s="23"/>
      <c r="G60" s="23"/>
      <c r="H60" s="23"/>
      <c r="I60" s="23"/>
      <c r="J60" s="23"/>
      <c r="K60" s="23"/>
      <c r="L60" s="38" t="s">
        <v>215</v>
      </c>
      <c r="M60" s="23"/>
      <c r="N60" s="23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</row>
    <row r="61" spans="1:37" ht="12" customHeight="1" x14ac:dyDescent="0.2">
      <c r="A61" s="45">
        <v>10</v>
      </c>
      <c r="B61" s="7" t="s">
        <v>209</v>
      </c>
      <c r="C61" s="23"/>
      <c r="D61" s="23"/>
      <c r="E61" s="23"/>
      <c r="F61" s="23"/>
      <c r="G61" s="23"/>
      <c r="H61" s="23"/>
      <c r="I61" s="23"/>
      <c r="J61" s="23"/>
      <c r="K61" s="23"/>
      <c r="L61" s="38" t="s">
        <v>215</v>
      </c>
      <c r="M61" s="23"/>
      <c r="N61" s="23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</row>
    <row r="62" spans="1:37" ht="12" customHeight="1" x14ac:dyDescent="0.2">
      <c r="A62" s="45">
        <v>10</v>
      </c>
      <c r="B62" s="7" t="s">
        <v>225</v>
      </c>
      <c r="C62" s="38"/>
      <c r="D62" s="39"/>
      <c r="E62" s="39"/>
      <c r="F62" s="38"/>
      <c r="G62" s="39"/>
      <c r="H62" s="39"/>
      <c r="I62" s="38"/>
      <c r="J62" s="38"/>
      <c r="K62" s="38"/>
      <c r="L62" s="38" t="s">
        <v>215</v>
      </c>
      <c r="M62" s="38"/>
      <c r="N62" s="38" t="s">
        <v>215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12" customHeight="1" x14ac:dyDescent="0.2">
      <c r="A63" s="45">
        <v>11</v>
      </c>
      <c r="B63" s="7" t="s">
        <v>168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38" t="s">
        <v>215</v>
      </c>
      <c r="N63" s="23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</row>
    <row r="64" spans="1:37" ht="12" customHeight="1" x14ac:dyDescent="0.2">
      <c r="A64" s="45">
        <v>12</v>
      </c>
      <c r="B64" s="7" t="s">
        <v>174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</row>
    <row r="65" spans="1:37" ht="12" customHeight="1" x14ac:dyDescent="0.2">
      <c r="A65" s="45">
        <v>12</v>
      </c>
      <c r="B65" s="7" t="s">
        <v>175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</row>
    <row r="66" spans="1:37" ht="12" customHeight="1" x14ac:dyDescent="0.2">
      <c r="A66" s="45"/>
      <c r="B66" s="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</row>
    <row r="67" spans="1:37" ht="12" customHeight="1" x14ac:dyDescent="0.2">
      <c r="A67" s="45"/>
      <c r="B67" s="3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</row>
    <row r="68" spans="1:37" ht="12" customHeight="1" x14ac:dyDescent="0.2">
      <c r="A68" s="45"/>
      <c r="B68" s="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</row>
    <row r="69" spans="1:37" ht="12" customHeight="1" x14ac:dyDescent="0.2">
      <c r="A69" s="45"/>
      <c r="B69" s="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</row>
    <row r="70" spans="1:37" ht="12" customHeight="1" x14ac:dyDescent="0.2">
      <c r="A70" s="45"/>
      <c r="B70" s="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</row>
    <row r="71" spans="1:37" ht="12" customHeight="1" x14ac:dyDescent="0.2">
      <c r="A71" s="45"/>
      <c r="B71" s="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</row>
    <row r="72" spans="1:37" ht="12" customHeight="1" x14ac:dyDescent="0.2">
      <c r="A72" s="45"/>
      <c r="B72" s="3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</row>
    <row r="73" spans="1:37" ht="12" customHeight="1" x14ac:dyDescent="0.2">
      <c r="A73" s="45"/>
      <c r="B73" s="3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</row>
    <row r="74" spans="1:37" ht="12" customHeight="1" x14ac:dyDescent="0.2">
      <c r="A74" s="45"/>
      <c r="B74" s="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</row>
    <row r="75" spans="1:37" ht="12" customHeight="1" x14ac:dyDescent="0.2">
      <c r="A75" s="45"/>
      <c r="B75" s="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</row>
    <row r="76" spans="1:37" ht="12" customHeight="1" x14ac:dyDescent="0.2">
      <c r="A76" s="45"/>
      <c r="B76" s="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</row>
    <row r="77" spans="1:37" ht="12" customHeight="1" x14ac:dyDescent="0.2">
      <c r="A77" s="45"/>
      <c r="B77" s="3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</row>
    <row r="78" spans="1:37" ht="12" customHeight="1" x14ac:dyDescent="0.2">
      <c r="A78" s="45"/>
      <c r="B78" s="3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</row>
    <row r="79" spans="1:37" ht="12" customHeight="1" x14ac:dyDescent="0.2">
      <c r="A79" s="45"/>
      <c r="B79" s="3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</row>
    <row r="80" spans="1:37" ht="12" customHeight="1" x14ac:dyDescent="0.2">
      <c r="A80" s="45"/>
      <c r="B80" s="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</row>
    <row r="81" spans="1:37" ht="12" customHeight="1" x14ac:dyDescent="0.2">
      <c r="A81" s="45"/>
      <c r="B81" s="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</row>
    <row r="82" spans="1:37" ht="12" customHeight="1" x14ac:dyDescent="0.2">
      <c r="A82" s="45"/>
      <c r="B82" s="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</row>
    <row r="83" spans="1:37" ht="12" customHeight="1" x14ac:dyDescent="0.2">
      <c r="A83" s="45"/>
      <c r="B83" s="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</row>
    <row r="84" spans="1:37" ht="12" customHeight="1" x14ac:dyDescent="0.2">
      <c r="A84" s="45"/>
      <c r="B84" s="3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</row>
    <row r="85" spans="1:37" ht="12" customHeight="1" x14ac:dyDescent="0.2">
      <c r="A85" s="45"/>
      <c r="B85" s="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</row>
    <row r="86" spans="1:37" ht="12" customHeight="1" x14ac:dyDescent="0.2">
      <c r="A86" s="45"/>
      <c r="B86" s="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</row>
    <row r="87" spans="1:37" ht="12" customHeight="1" x14ac:dyDescent="0.2">
      <c r="A87" s="45"/>
      <c r="B87" s="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</row>
    <row r="88" spans="1:37" ht="12" customHeight="1" x14ac:dyDescent="0.2">
      <c r="A88" s="45"/>
      <c r="B88" s="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</row>
    <row r="89" spans="1:37" ht="12" customHeight="1" x14ac:dyDescent="0.2">
      <c r="A89" s="45"/>
      <c r="B89" s="3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</row>
    <row r="90" spans="1:37" ht="12" customHeight="1" x14ac:dyDescent="0.2">
      <c r="A90" s="45"/>
      <c r="B90" s="3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</row>
    <row r="91" spans="1:37" ht="12" customHeight="1" x14ac:dyDescent="0.2">
      <c r="A91" s="45"/>
      <c r="B91" s="3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</row>
    <row r="92" spans="1:37" ht="12" customHeight="1" x14ac:dyDescent="0.2">
      <c r="A92" s="45"/>
      <c r="B92" s="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</row>
    <row r="93" spans="1:37" ht="12" customHeight="1" x14ac:dyDescent="0.2">
      <c r="A93" s="45"/>
      <c r="B93" s="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</row>
    <row r="94" spans="1:37" ht="12" customHeight="1" x14ac:dyDescent="0.2">
      <c r="A94" s="45"/>
      <c r="B94" s="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</row>
    <row r="95" spans="1:37" ht="12" customHeight="1" x14ac:dyDescent="0.2">
      <c r="A95" s="45"/>
      <c r="B95" s="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</row>
    <row r="96" spans="1:37" ht="12" customHeight="1" x14ac:dyDescent="0.2">
      <c r="A96" s="45"/>
      <c r="B96" s="3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</row>
    <row r="97" spans="1:37" ht="12" customHeight="1" x14ac:dyDescent="0.2">
      <c r="A97" s="45"/>
      <c r="B97" s="3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</row>
    <row r="98" spans="1:37" ht="12" customHeight="1" x14ac:dyDescent="0.2">
      <c r="A98" s="45"/>
      <c r="B98" s="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</row>
    <row r="99" spans="1:37" ht="12" customHeight="1" x14ac:dyDescent="0.2">
      <c r="A99" s="45"/>
      <c r="B99" s="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</row>
    <row r="100" spans="1:37" ht="12" customHeight="1" x14ac:dyDescent="0.2">
      <c r="A100" s="45"/>
      <c r="B100" s="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</row>
    <row r="101" spans="1:37" ht="12" customHeight="1" x14ac:dyDescent="0.2">
      <c r="A101" s="45"/>
      <c r="B101" s="3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</row>
    <row r="102" spans="1:37" ht="12" customHeight="1" x14ac:dyDescent="0.2">
      <c r="A102" s="45"/>
      <c r="B102" s="3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</row>
    <row r="103" spans="1:37" ht="12" customHeight="1" x14ac:dyDescent="0.2">
      <c r="A103" s="45"/>
      <c r="B103" s="3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</row>
    <row r="104" spans="1:37" ht="12" customHeight="1" x14ac:dyDescent="0.2">
      <c r="A104" s="45"/>
      <c r="B104" s="3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</row>
    <row r="105" spans="1:37" ht="12" customHeight="1" x14ac:dyDescent="0.2">
      <c r="A105" s="45"/>
      <c r="B105" s="3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</row>
    <row r="106" spans="1:37" ht="12" customHeight="1" x14ac:dyDescent="0.2">
      <c r="A106" s="45"/>
      <c r="B106" s="3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</row>
    <row r="107" spans="1:37" ht="12" customHeight="1" x14ac:dyDescent="0.2">
      <c r="A107" s="45"/>
      <c r="B107" s="3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</row>
    <row r="108" spans="1:37" ht="12" customHeight="1" x14ac:dyDescent="0.2">
      <c r="A108" s="45"/>
      <c r="B108" s="3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</row>
    <row r="109" spans="1:37" ht="12" customHeight="1" x14ac:dyDescent="0.2">
      <c r="A109" s="45"/>
      <c r="B109" s="3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</row>
    <row r="110" spans="1:37" ht="12" customHeight="1" x14ac:dyDescent="0.2">
      <c r="A110" s="45"/>
      <c r="B110" s="3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</row>
    <row r="111" spans="1:37" ht="12" customHeight="1" x14ac:dyDescent="0.2">
      <c r="A111" s="45"/>
      <c r="B111" s="3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</row>
    <row r="112" spans="1:37" ht="12" customHeight="1" x14ac:dyDescent="0.2">
      <c r="A112" s="45"/>
      <c r="B112" s="3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</row>
    <row r="113" spans="1:37" ht="12" customHeight="1" x14ac:dyDescent="0.2">
      <c r="A113" s="45"/>
      <c r="B113" s="3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</row>
    <row r="114" spans="1:37" ht="12" customHeight="1" x14ac:dyDescent="0.2">
      <c r="A114" s="45"/>
      <c r="B114" s="3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</row>
    <row r="115" spans="1:37" ht="12" customHeight="1" x14ac:dyDescent="0.2">
      <c r="A115" s="45"/>
      <c r="B115" s="3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</row>
    <row r="116" spans="1:37" ht="12" customHeight="1" x14ac:dyDescent="0.2">
      <c r="A116" s="45"/>
      <c r="B116" s="3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</row>
    <row r="117" spans="1:37" ht="12" customHeight="1" x14ac:dyDescent="0.2">
      <c r="A117" s="45"/>
      <c r="B117" s="3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</row>
    <row r="118" spans="1:37" ht="12" customHeight="1" x14ac:dyDescent="0.2">
      <c r="A118" s="45"/>
      <c r="B118" s="3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</row>
    <row r="119" spans="1:37" ht="12" customHeight="1" x14ac:dyDescent="0.2">
      <c r="A119" s="45"/>
      <c r="B119" s="3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</row>
    <row r="120" spans="1:37" ht="12" customHeight="1" x14ac:dyDescent="0.2">
      <c r="A120" s="45"/>
      <c r="B120" s="3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</row>
    <row r="121" spans="1:37" ht="12" customHeight="1" x14ac:dyDescent="0.2">
      <c r="A121" s="45"/>
      <c r="B121" s="3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</row>
    <row r="122" spans="1:37" ht="12" customHeight="1" x14ac:dyDescent="0.2">
      <c r="A122" s="45"/>
      <c r="B122" s="3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</row>
    <row r="123" spans="1:37" ht="12" customHeight="1" x14ac:dyDescent="0.2">
      <c r="A123" s="45"/>
      <c r="B123" s="3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</row>
    <row r="124" spans="1:37" ht="12" customHeight="1" x14ac:dyDescent="0.2">
      <c r="A124" s="45"/>
      <c r="B124" s="3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</row>
    <row r="125" spans="1:37" ht="12" customHeight="1" x14ac:dyDescent="0.2">
      <c r="A125" s="45"/>
      <c r="B125" s="3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</row>
    <row r="126" spans="1:37" ht="12" customHeight="1" x14ac:dyDescent="0.2">
      <c r="A126" s="45"/>
      <c r="B126" s="3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</row>
    <row r="127" spans="1:37" ht="12" customHeight="1" x14ac:dyDescent="0.2">
      <c r="A127" s="45"/>
      <c r="B127" s="3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</row>
    <row r="128" spans="1:37" ht="12" customHeight="1" x14ac:dyDescent="0.2">
      <c r="A128" s="45"/>
      <c r="B128" s="3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</row>
    <row r="129" spans="1:37" ht="12" customHeight="1" x14ac:dyDescent="0.2">
      <c r="A129" s="45"/>
      <c r="B129" s="3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</row>
    <row r="130" spans="1:37" ht="12" customHeight="1" x14ac:dyDescent="0.2">
      <c r="A130" s="45"/>
      <c r="B130" s="3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</row>
    <row r="131" spans="1:37" ht="12" customHeight="1" x14ac:dyDescent="0.2">
      <c r="A131" s="45"/>
      <c r="B131" s="3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</row>
    <row r="132" spans="1:37" ht="12" customHeight="1" x14ac:dyDescent="0.2">
      <c r="A132" s="45"/>
      <c r="B132" s="3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</row>
    <row r="133" spans="1:37" ht="12" customHeight="1" x14ac:dyDescent="0.2">
      <c r="A133" s="45"/>
      <c r="B133" s="3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</row>
    <row r="134" spans="1:37" ht="12" customHeight="1" x14ac:dyDescent="0.2">
      <c r="A134" s="45"/>
      <c r="B134" s="3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</row>
    <row r="135" spans="1:37" ht="12" customHeight="1" x14ac:dyDescent="0.2">
      <c r="A135" s="45"/>
      <c r="B135" s="3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</row>
    <row r="136" spans="1:37" ht="12" customHeight="1" x14ac:dyDescent="0.2">
      <c r="A136" s="45"/>
      <c r="B136" s="3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</row>
    <row r="137" spans="1:37" ht="12" customHeight="1" x14ac:dyDescent="0.2">
      <c r="A137" s="45"/>
      <c r="B137" s="3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</row>
    <row r="138" spans="1:37" ht="12" customHeight="1" x14ac:dyDescent="0.2">
      <c r="A138" s="45"/>
      <c r="B138" s="3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</row>
    <row r="139" spans="1:37" ht="12" customHeight="1" x14ac:dyDescent="0.2">
      <c r="A139" s="45"/>
      <c r="B139" s="3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</row>
    <row r="140" spans="1:37" ht="12" customHeight="1" x14ac:dyDescent="0.2">
      <c r="A140" s="45"/>
      <c r="B140" s="3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</row>
    <row r="141" spans="1:37" ht="12" customHeight="1" x14ac:dyDescent="0.2">
      <c r="A141" s="45"/>
      <c r="B141" s="3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</row>
    <row r="142" spans="1:37" ht="12" customHeight="1" x14ac:dyDescent="0.2">
      <c r="A142" s="45"/>
      <c r="B142" s="3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</row>
    <row r="143" spans="1:37" ht="12" customHeight="1" x14ac:dyDescent="0.2">
      <c r="A143" s="45"/>
      <c r="B143" s="3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</row>
    <row r="144" spans="1:37" ht="12" customHeight="1" x14ac:dyDescent="0.2">
      <c r="A144" s="45"/>
      <c r="B144" s="3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</row>
    <row r="145" spans="1:37" ht="12" customHeight="1" x14ac:dyDescent="0.2">
      <c r="A145" s="45"/>
      <c r="B145" s="3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</row>
    <row r="146" spans="1:37" ht="12" customHeight="1" x14ac:dyDescent="0.2">
      <c r="A146" s="45"/>
      <c r="B146" s="3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</row>
    <row r="147" spans="1:37" ht="12" customHeight="1" x14ac:dyDescent="0.2">
      <c r="A147" s="45"/>
      <c r="B147" s="3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</row>
    <row r="148" spans="1:37" ht="12" customHeight="1" x14ac:dyDescent="0.2">
      <c r="A148" s="45"/>
      <c r="B148" s="3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</row>
    <row r="149" spans="1:37" ht="12" customHeight="1" x14ac:dyDescent="0.2">
      <c r="A149" s="45"/>
      <c r="B149" s="3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</row>
    <row r="150" spans="1:37" ht="12" customHeight="1" x14ac:dyDescent="0.2">
      <c r="A150" s="45"/>
      <c r="B150" s="3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</row>
    <row r="151" spans="1:37" ht="12" customHeight="1" x14ac:dyDescent="0.2">
      <c r="A151" s="45"/>
      <c r="B151" s="3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</row>
    <row r="152" spans="1:37" ht="12" customHeight="1" x14ac:dyDescent="0.2">
      <c r="A152" s="45"/>
      <c r="B152" s="3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</row>
    <row r="153" spans="1:37" ht="12" customHeight="1" x14ac:dyDescent="0.2">
      <c r="A153" s="45"/>
      <c r="B153" s="3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</row>
    <row r="154" spans="1:37" ht="12" customHeight="1" x14ac:dyDescent="0.2">
      <c r="A154" s="45"/>
      <c r="B154" s="3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</row>
    <row r="155" spans="1:37" ht="12" customHeight="1" x14ac:dyDescent="0.2">
      <c r="A155" s="45"/>
      <c r="B155" s="3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</row>
    <row r="156" spans="1:37" ht="12" customHeight="1" x14ac:dyDescent="0.2">
      <c r="A156" s="45"/>
      <c r="B156" s="3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</row>
    <row r="157" spans="1:37" ht="12" customHeight="1" x14ac:dyDescent="0.2">
      <c r="A157" s="45"/>
      <c r="B157" s="3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</row>
    <row r="158" spans="1:37" ht="12" customHeight="1" x14ac:dyDescent="0.2">
      <c r="A158" s="45"/>
      <c r="B158" s="3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</row>
    <row r="159" spans="1:37" ht="12" customHeight="1" x14ac:dyDescent="0.2">
      <c r="A159" s="45"/>
      <c r="B159" s="3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</row>
    <row r="160" spans="1:37" ht="12" customHeight="1" x14ac:dyDescent="0.2">
      <c r="A160" s="45"/>
      <c r="B160" s="3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</row>
    <row r="161" spans="1:37" ht="12" customHeight="1" x14ac:dyDescent="0.2">
      <c r="A161" s="45"/>
      <c r="B161" s="3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</row>
    <row r="162" spans="1:37" ht="12" customHeight="1" x14ac:dyDescent="0.2">
      <c r="A162" s="45"/>
      <c r="B162" s="3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</row>
    <row r="163" spans="1:37" ht="12" customHeight="1" x14ac:dyDescent="0.2">
      <c r="A163" s="45"/>
      <c r="B163" s="3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</row>
    <row r="164" spans="1:37" ht="12" customHeight="1" x14ac:dyDescent="0.2">
      <c r="A164" s="45"/>
      <c r="B164" s="3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</row>
    <row r="165" spans="1:37" ht="12" customHeight="1" x14ac:dyDescent="0.2">
      <c r="A165" s="45"/>
      <c r="B165" s="3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</row>
    <row r="166" spans="1:37" ht="12" customHeight="1" x14ac:dyDescent="0.2">
      <c r="A166" s="45"/>
      <c r="B166" s="3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</row>
    <row r="167" spans="1:37" ht="12" customHeight="1" x14ac:dyDescent="0.2">
      <c r="A167" s="45"/>
      <c r="B167" s="3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</row>
    <row r="168" spans="1:37" ht="12" customHeight="1" x14ac:dyDescent="0.2">
      <c r="A168" s="45"/>
      <c r="B168" s="3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</row>
    <row r="169" spans="1:37" ht="12" customHeight="1" x14ac:dyDescent="0.2">
      <c r="A169" s="45"/>
      <c r="B169" s="3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</row>
    <row r="170" spans="1:37" ht="12" customHeight="1" x14ac:dyDescent="0.2">
      <c r="A170" s="45"/>
      <c r="B170" s="3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</row>
    <row r="171" spans="1:37" ht="12" customHeight="1" x14ac:dyDescent="0.2">
      <c r="A171" s="45"/>
      <c r="B171" s="3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</row>
    <row r="172" spans="1:37" ht="12" customHeight="1" x14ac:dyDescent="0.2">
      <c r="A172" s="45"/>
      <c r="B172" s="3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</row>
    <row r="173" spans="1:37" ht="12" customHeight="1" x14ac:dyDescent="0.2">
      <c r="A173" s="45"/>
      <c r="B173" s="3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</row>
    <row r="174" spans="1:37" ht="12" customHeight="1" x14ac:dyDescent="0.2">
      <c r="A174" s="45"/>
      <c r="B174" s="3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</row>
    <row r="175" spans="1:37" ht="12" customHeight="1" x14ac:dyDescent="0.2">
      <c r="A175" s="45"/>
      <c r="B175" s="3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</row>
    <row r="176" spans="1:37" ht="12" customHeight="1" x14ac:dyDescent="0.2">
      <c r="A176" s="45"/>
      <c r="B176" s="3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</row>
    <row r="177" spans="1:37" ht="12" customHeight="1" x14ac:dyDescent="0.2">
      <c r="A177" s="45"/>
      <c r="B177" s="3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</row>
    <row r="178" spans="1:37" ht="12" customHeight="1" x14ac:dyDescent="0.2">
      <c r="A178" s="45"/>
      <c r="B178" s="3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</row>
    <row r="179" spans="1:37" ht="12" customHeight="1" x14ac:dyDescent="0.2">
      <c r="A179" s="45"/>
      <c r="B179" s="3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</row>
    <row r="180" spans="1:37" ht="12" customHeight="1" x14ac:dyDescent="0.2">
      <c r="A180" s="45"/>
      <c r="B180" s="3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</row>
    <row r="181" spans="1:37" ht="12" customHeight="1" x14ac:dyDescent="0.2">
      <c r="A181" s="45"/>
      <c r="B181" s="3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</row>
    <row r="182" spans="1:37" ht="12" customHeight="1" x14ac:dyDescent="0.2">
      <c r="A182" s="45"/>
      <c r="B182" s="3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</row>
    <row r="183" spans="1:37" ht="12" customHeight="1" x14ac:dyDescent="0.2">
      <c r="A183" s="45"/>
      <c r="B183" s="3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</row>
    <row r="184" spans="1:37" ht="12" customHeight="1" x14ac:dyDescent="0.2">
      <c r="A184" s="45"/>
      <c r="B184" s="3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</row>
    <row r="185" spans="1:37" ht="12" customHeight="1" x14ac:dyDescent="0.2">
      <c r="A185" s="45"/>
      <c r="B185" s="3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</row>
    <row r="186" spans="1:37" ht="12" customHeight="1" x14ac:dyDescent="0.2">
      <c r="A186" s="45"/>
      <c r="B186" s="3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</row>
    <row r="187" spans="1:37" ht="12" customHeight="1" x14ac:dyDescent="0.2">
      <c r="A187" s="45"/>
      <c r="B187" s="3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</row>
    <row r="188" spans="1:37" ht="12" customHeight="1" x14ac:dyDescent="0.2">
      <c r="A188" s="45"/>
      <c r="B188" s="3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</row>
    <row r="189" spans="1:37" ht="12" customHeight="1" x14ac:dyDescent="0.2">
      <c r="A189" s="45"/>
      <c r="B189" s="3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</row>
    <row r="190" spans="1:37" ht="12" customHeight="1" x14ac:dyDescent="0.2">
      <c r="A190" s="45"/>
      <c r="B190" s="3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</row>
    <row r="191" spans="1:37" ht="12" customHeight="1" x14ac:dyDescent="0.2">
      <c r="A191" s="45"/>
      <c r="B191" s="3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</row>
    <row r="192" spans="1:37" ht="12" customHeight="1" x14ac:dyDescent="0.2">
      <c r="A192" s="45"/>
      <c r="B192" s="3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</row>
    <row r="193" spans="1:37" ht="12" customHeight="1" x14ac:dyDescent="0.2">
      <c r="A193" s="45"/>
      <c r="B193" s="3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</row>
    <row r="194" spans="1:37" ht="12" customHeight="1" x14ac:dyDescent="0.2">
      <c r="A194" s="45"/>
      <c r="B194" s="3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</row>
    <row r="195" spans="1:37" ht="12" customHeight="1" x14ac:dyDescent="0.2">
      <c r="A195" s="45"/>
      <c r="B195" s="3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</row>
    <row r="196" spans="1:37" ht="12" customHeight="1" x14ac:dyDescent="0.2">
      <c r="A196" s="45"/>
      <c r="B196" s="3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</row>
    <row r="197" spans="1:37" ht="12" customHeight="1" x14ac:dyDescent="0.2">
      <c r="A197" s="45"/>
      <c r="B197" s="3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</row>
    <row r="198" spans="1:37" ht="12" customHeight="1" x14ac:dyDescent="0.2">
      <c r="A198" s="45"/>
      <c r="B198" s="3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</row>
    <row r="199" spans="1:37" ht="12" customHeight="1" x14ac:dyDescent="0.2">
      <c r="A199" s="45"/>
      <c r="B199" s="3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</row>
    <row r="200" spans="1:37" ht="12" customHeight="1" x14ac:dyDescent="0.2">
      <c r="A200" s="45"/>
      <c r="B200" s="3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</row>
    <row r="201" spans="1:37" ht="12" customHeight="1" x14ac:dyDescent="0.2">
      <c r="A201" s="45"/>
      <c r="B201" s="3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</row>
    <row r="202" spans="1:37" ht="12" customHeight="1" x14ac:dyDescent="0.2">
      <c r="A202" s="45"/>
      <c r="B202" s="3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</row>
    <row r="203" spans="1:37" ht="12" customHeight="1" x14ac:dyDescent="0.2">
      <c r="A203" s="45"/>
      <c r="B203" s="3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</row>
    <row r="204" spans="1:37" ht="12" customHeight="1" x14ac:dyDescent="0.2">
      <c r="A204" s="45"/>
      <c r="B204" s="3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</row>
    <row r="205" spans="1:37" ht="12" customHeight="1" x14ac:dyDescent="0.2">
      <c r="A205" s="45"/>
      <c r="B205" s="3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</row>
    <row r="206" spans="1:37" ht="12" customHeight="1" x14ac:dyDescent="0.2">
      <c r="A206" s="45"/>
      <c r="B206" s="3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</row>
    <row r="207" spans="1:37" ht="12" customHeight="1" x14ac:dyDescent="0.2">
      <c r="A207" s="45"/>
      <c r="B207" s="3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</row>
    <row r="208" spans="1:37" ht="12" customHeight="1" x14ac:dyDescent="0.2">
      <c r="A208" s="45"/>
      <c r="B208" s="3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</row>
    <row r="209" spans="1:37" ht="12" customHeight="1" x14ac:dyDescent="0.2">
      <c r="A209" s="45"/>
      <c r="B209" s="3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</row>
    <row r="210" spans="1:37" ht="12" customHeight="1" x14ac:dyDescent="0.2">
      <c r="A210" s="45"/>
      <c r="B210" s="3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</row>
    <row r="211" spans="1:37" ht="12" customHeight="1" x14ac:dyDescent="0.2">
      <c r="A211" s="45"/>
      <c r="B211" s="3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</row>
    <row r="212" spans="1:37" ht="12" customHeight="1" x14ac:dyDescent="0.2">
      <c r="A212" s="45"/>
      <c r="B212" s="3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</row>
    <row r="213" spans="1:37" ht="12" customHeight="1" x14ac:dyDescent="0.2">
      <c r="A213" s="45"/>
      <c r="B213" s="3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</row>
    <row r="214" spans="1:37" ht="12" customHeight="1" x14ac:dyDescent="0.2">
      <c r="A214" s="45"/>
      <c r="B214" s="3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</row>
    <row r="215" spans="1:37" ht="12" customHeight="1" x14ac:dyDescent="0.2">
      <c r="A215" s="45"/>
      <c r="B215" s="3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</row>
    <row r="216" spans="1:37" ht="12" customHeight="1" x14ac:dyDescent="0.2">
      <c r="A216" s="45"/>
      <c r="B216" s="3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</row>
    <row r="217" spans="1:37" ht="12" customHeight="1" x14ac:dyDescent="0.2">
      <c r="A217" s="45"/>
      <c r="B217" s="3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</row>
    <row r="218" spans="1:37" ht="12" customHeight="1" x14ac:dyDescent="0.2">
      <c r="A218" s="45"/>
      <c r="B218" s="3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</row>
    <row r="219" spans="1:37" ht="12" customHeight="1" x14ac:dyDescent="0.2">
      <c r="A219" s="45"/>
      <c r="B219" s="3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</row>
    <row r="220" spans="1:37" ht="12" customHeight="1" x14ac:dyDescent="0.2">
      <c r="A220" s="45"/>
      <c r="B220" s="3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</row>
    <row r="221" spans="1:37" ht="12" customHeight="1" x14ac:dyDescent="0.2">
      <c r="A221" s="45"/>
      <c r="B221" s="3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</row>
    <row r="222" spans="1:37" ht="12" customHeight="1" x14ac:dyDescent="0.2">
      <c r="A222" s="45"/>
      <c r="B222" s="3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</row>
    <row r="223" spans="1:37" ht="12" customHeight="1" x14ac:dyDescent="0.2">
      <c r="A223" s="45"/>
      <c r="B223" s="3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</row>
    <row r="224" spans="1:37" ht="12" customHeight="1" x14ac:dyDescent="0.2">
      <c r="A224" s="45"/>
      <c r="B224" s="3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</row>
    <row r="225" spans="1:37" ht="12" customHeight="1" x14ac:dyDescent="0.2">
      <c r="A225" s="45"/>
      <c r="B225" s="3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</row>
    <row r="226" spans="1:37" ht="12" customHeight="1" x14ac:dyDescent="0.2">
      <c r="A226" s="45"/>
      <c r="B226" s="3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</row>
    <row r="227" spans="1:37" ht="12" customHeight="1" x14ac:dyDescent="0.2">
      <c r="A227" s="45"/>
      <c r="B227" s="3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</row>
    <row r="228" spans="1:37" ht="12" customHeight="1" x14ac:dyDescent="0.2">
      <c r="A228" s="45"/>
      <c r="B228" s="3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</row>
    <row r="229" spans="1:37" ht="12" customHeight="1" x14ac:dyDescent="0.2">
      <c r="A229" s="45"/>
      <c r="B229" s="3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</row>
    <row r="230" spans="1:37" ht="12" customHeight="1" x14ac:dyDescent="0.2">
      <c r="A230" s="45"/>
      <c r="B230" s="3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</row>
    <row r="231" spans="1:37" ht="12" customHeight="1" x14ac:dyDescent="0.2">
      <c r="A231" s="45"/>
      <c r="B231" s="3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</row>
    <row r="232" spans="1:37" ht="12" customHeight="1" x14ac:dyDescent="0.2">
      <c r="A232" s="45"/>
      <c r="B232" s="3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</row>
    <row r="233" spans="1:37" ht="12" customHeight="1" x14ac:dyDescent="0.2">
      <c r="A233" s="45"/>
      <c r="B233" s="3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</row>
    <row r="234" spans="1:37" ht="12" customHeight="1" x14ac:dyDescent="0.2">
      <c r="A234" s="45"/>
      <c r="B234" s="3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</row>
    <row r="235" spans="1:37" ht="12" customHeight="1" x14ac:dyDescent="0.2">
      <c r="A235" s="45"/>
      <c r="B235" s="3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</row>
    <row r="236" spans="1:37" ht="12" customHeight="1" x14ac:dyDescent="0.2">
      <c r="A236" s="45"/>
      <c r="B236" s="3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</row>
    <row r="237" spans="1:37" ht="12" customHeight="1" x14ac:dyDescent="0.2">
      <c r="A237" s="45"/>
      <c r="B237" s="3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</row>
    <row r="238" spans="1:37" ht="12" customHeight="1" x14ac:dyDescent="0.2">
      <c r="A238" s="45"/>
      <c r="B238" s="3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</row>
    <row r="239" spans="1:37" ht="12" customHeight="1" x14ac:dyDescent="0.2">
      <c r="A239" s="45"/>
      <c r="B239" s="3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</row>
    <row r="240" spans="1:37" ht="12" customHeight="1" x14ac:dyDescent="0.2">
      <c r="A240" s="45"/>
      <c r="B240" s="3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</row>
    <row r="241" spans="1:37" ht="12" customHeight="1" x14ac:dyDescent="0.2">
      <c r="A241" s="45"/>
      <c r="B241" s="3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</row>
    <row r="242" spans="1:37" ht="12" customHeight="1" x14ac:dyDescent="0.2">
      <c r="A242" s="45"/>
      <c r="B242" s="3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</row>
    <row r="243" spans="1:37" ht="12" customHeight="1" x14ac:dyDescent="0.2">
      <c r="A243" s="45"/>
      <c r="B243" s="3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</row>
    <row r="244" spans="1:37" ht="12" customHeight="1" x14ac:dyDescent="0.2">
      <c r="A244" s="45"/>
      <c r="B244" s="3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</row>
    <row r="245" spans="1:37" ht="12" customHeight="1" x14ac:dyDescent="0.2">
      <c r="A245" s="45"/>
      <c r="B245" s="3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</row>
    <row r="246" spans="1:37" ht="12" customHeight="1" x14ac:dyDescent="0.2">
      <c r="A246" s="45"/>
      <c r="B246" s="3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</row>
    <row r="247" spans="1:37" ht="12" customHeight="1" x14ac:dyDescent="0.2">
      <c r="A247" s="45"/>
      <c r="B247" s="3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</row>
    <row r="248" spans="1:37" ht="12" customHeight="1" x14ac:dyDescent="0.2">
      <c r="A248" s="45"/>
      <c r="B248" s="3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</row>
    <row r="249" spans="1:37" ht="12" customHeight="1" x14ac:dyDescent="0.2">
      <c r="A249" s="45"/>
      <c r="B249" s="3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</row>
    <row r="250" spans="1:37" ht="12" customHeight="1" x14ac:dyDescent="0.2">
      <c r="A250" s="45"/>
      <c r="B250" s="3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</row>
    <row r="251" spans="1:37" ht="12" customHeight="1" x14ac:dyDescent="0.2">
      <c r="A251" s="45"/>
      <c r="B251" s="3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</row>
    <row r="252" spans="1:37" ht="12" customHeight="1" x14ac:dyDescent="0.2">
      <c r="A252" s="45"/>
      <c r="B252" s="3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</row>
    <row r="253" spans="1:37" ht="12" customHeight="1" x14ac:dyDescent="0.2">
      <c r="A253" s="45"/>
      <c r="B253" s="3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</row>
    <row r="254" spans="1:37" ht="12" customHeight="1" x14ac:dyDescent="0.2">
      <c r="A254" s="45"/>
      <c r="B254" s="3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</row>
    <row r="255" spans="1:37" ht="12" customHeight="1" x14ac:dyDescent="0.2">
      <c r="A255" s="45"/>
      <c r="B255" s="3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</row>
    <row r="256" spans="1:37" ht="12" customHeight="1" x14ac:dyDescent="0.2">
      <c r="A256" s="45"/>
      <c r="B256" s="3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</row>
    <row r="257" spans="1:37" ht="12" customHeight="1" x14ac:dyDescent="0.2">
      <c r="A257" s="45"/>
      <c r="B257" s="3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</row>
    <row r="258" spans="1:37" ht="12" customHeight="1" x14ac:dyDescent="0.2">
      <c r="A258" s="45"/>
      <c r="B258" s="3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</row>
    <row r="259" spans="1:37" ht="12" customHeight="1" x14ac:dyDescent="0.2">
      <c r="A259" s="45"/>
      <c r="B259" s="3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</row>
    <row r="260" spans="1:37" ht="12" customHeight="1" x14ac:dyDescent="0.2">
      <c r="A260" s="45"/>
      <c r="B260" s="3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</row>
    <row r="261" spans="1:37" ht="12" customHeight="1" x14ac:dyDescent="0.2">
      <c r="A261" s="45"/>
      <c r="B261" s="3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</row>
    <row r="262" spans="1:37" ht="12" customHeight="1" x14ac:dyDescent="0.2">
      <c r="A262" s="45"/>
      <c r="B262" s="3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</row>
    <row r="263" spans="1:37" ht="12" customHeight="1" x14ac:dyDescent="0.2">
      <c r="A263" s="45"/>
      <c r="B263" s="3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</row>
    <row r="264" spans="1:37" ht="12" customHeight="1" x14ac:dyDescent="0.2">
      <c r="A264" s="45"/>
      <c r="B264" s="3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</row>
    <row r="265" spans="1:37" ht="12" customHeight="1" x14ac:dyDescent="0.2">
      <c r="A265" s="45"/>
      <c r="B265" s="3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</row>
    <row r="266" spans="1:37" ht="12" customHeight="1" x14ac:dyDescent="0.2">
      <c r="A266" s="45"/>
      <c r="B266" s="3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</row>
    <row r="267" spans="1:37" ht="12" customHeight="1" x14ac:dyDescent="0.2">
      <c r="A267" s="45"/>
      <c r="B267" s="3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</row>
    <row r="268" spans="1:37" ht="12" customHeight="1" x14ac:dyDescent="0.2">
      <c r="A268" s="45"/>
      <c r="B268" s="3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</row>
    <row r="269" spans="1:37" ht="12" customHeight="1" x14ac:dyDescent="0.2">
      <c r="A269" s="45"/>
      <c r="B269" s="3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</row>
    <row r="270" spans="1:37" ht="12" customHeight="1" x14ac:dyDescent="0.2">
      <c r="A270" s="45"/>
      <c r="B270" s="3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</row>
    <row r="271" spans="1:37" ht="12" customHeight="1" x14ac:dyDescent="0.2">
      <c r="A271" s="45"/>
      <c r="B271" s="3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</row>
    <row r="272" spans="1:37" ht="12" customHeight="1" x14ac:dyDescent="0.2">
      <c r="A272" s="45"/>
      <c r="B272" s="3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</row>
    <row r="273" spans="1:37" ht="12" customHeight="1" x14ac:dyDescent="0.2">
      <c r="A273" s="45"/>
      <c r="B273" s="3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</row>
    <row r="274" spans="1:37" ht="12" customHeight="1" x14ac:dyDescent="0.2">
      <c r="A274" s="45"/>
      <c r="B274" s="3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</row>
    <row r="275" spans="1:37" ht="12" customHeight="1" x14ac:dyDescent="0.2">
      <c r="A275" s="45"/>
      <c r="B275" s="3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</row>
    <row r="276" spans="1:37" ht="12" customHeight="1" x14ac:dyDescent="0.2">
      <c r="A276" s="45"/>
      <c r="B276" s="3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</row>
    <row r="277" spans="1:37" ht="12" customHeight="1" x14ac:dyDescent="0.2">
      <c r="A277" s="45"/>
      <c r="B277" s="3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</row>
    <row r="278" spans="1:37" ht="12" customHeight="1" x14ac:dyDescent="0.2">
      <c r="A278" s="45"/>
      <c r="B278" s="3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</row>
    <row r="279" spans="1:37" ht="12" customHeight="1" x14ac:dyDescent="0.2">
      <c r="A279" s="45"/>
      <c r="B279" s="3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</row>
    <row r="280" spans="1:37" ht="12" customHeight="1" x14ac:dyDescent="0.2">
      <c r="A280" s="45"/>
      <c r="B280" s="3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</row>
    <row r="281" spans="1:37" ht="12" customHeight="1" x14ac:dyDescent="0.2">
      <c r="A281" s="45"/>
      <c r="B281" s="3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</row>
    <row r="282" spans="1:37" ht="12" customHeight="1" x14ac:dyDescent="0.2">
      <c r="A282" s="45"/>
      <c r="B282" s="3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</row>
    <row r="283" spans="1:37" ht="12" customHeight="1" x14ac:dyDescent="0.2">
      <c r="A283" s="45"/>
      <c r="B283" s="3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</row>
    <row r="284" spans="1:37" ht="12" customHeight="1" x14ac:dyDescent="0.2">
      <c r="A284" s="45"/>
      <c r="B284" s="3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</row>
    <row r="285" spans="1:37" ht="12" customHeight="1" x14ac:dyDescent="0.2">
      <c r="A285" s="45"/>
      <c r="B285" s="3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</row>
    <row r="286" spans="1:37" ht="12" customHeight="1" x14ac:dyDescent="0.2">
      <c r="A286" s="45"/>
      <c r="B286" s="3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</row>
    <row r="287" spans="1:37" ht="12" customHeight="1" x14ac:dyDescent="0.2">
      <c r="A287" s="45"/>
      <c r="B287" s="3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</row>
    <row r="288" spans="1:37" ht="12" customHeight="1" x14ac:dyDescent="0.2">
      <c r="A288" s="45"/>
      <c r="B288" s="3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</row>
    <row r="289" spans="1:37" ht="12" customHeight="1" x14ac:dyDescent="0.2">
      <c r="A289" s="45"/>
      <c r="B289" s="3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</row>
    <row r="290" spans="1:37" ht="12" customHeight="1" x14ac:dyDescent="0.2">
      <c r="A290" s="45"/>
      <c r="B290" s="3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</row>
    <row r="291" spans="1:37" ht="12" customHeight="1" x14ac:dyDescent="0.2">
      <c r="A291" s="45"/>
      <c r="B291" s="3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</row>
    <row r="292" spans="1:37" ht="12" customHeight="1" x14ac:dyDescent="0.2">
      <c r="A292" s="45"/>
      <c r="B292" s="3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</row>
    <row r="293" spans="1:37" ht="12" customHeight="1" x14ac:dyDescent="0.2">
      <c r="A293" s="45"/>
      <c r="B293" s="3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</row>
    <row r="294" spans="1:37" ht="12" customHeight="1" x14ac:dyDescent="0.2">
      <c r="A294" s="45"/>
      <c r="B294" s="3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</row>
    <row r="295" spans="1:37" ht="12" customHeight="1" x14ac:dyDescent="0.2">
      <c r="A295" s="45"/>
      <c r="B295" s="3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</row>
    <row r="296" spans="1:37" ht="12" customHeight="1" x14ac:dyDescent="0.2">
      <c r="A296" s="45"/>
      <c r="B296" s="3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</row>
    <row r="297" spans="1:37" ht="12" customHeight="1" x14ac:dyDescent="0.2">
      <c r="A297" s="45"/>
      <c r="B297" s="3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</row>
    <row r="298" spans="1:37" ht="12" customHeight="1" x14ac:dyDescent="0.2">
      <c r="A298" s="45"/>
      <c r="B298" s="3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</row>
    <row r="299" spans="1:37" ht="12" customHeight="1" x14ac:dyDescent="0.2">
      <c r="A299" s="45"/>
      <c r="B299" s="3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</row>
    <row r="300" spans="1:37" ht="12" customHeight="1" x14ac:dyDescent="0.2">
      <c r="A300" s="45"/>
      <c r="B300" s="3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</row>
    <row r="301" spans="1:37" ht="12" customHeight="1" x14ac:dyDescent="0.2">
      <c r="A301" s="45"/>
      <c r="B301" s="3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</row>
    <row r="302" spans="1:37" ht="12" customHeight="1" x14ac:dyDescent="0.2">
      <c r="A302" s="45"/>
      <c r="B302" s="3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</row>
    <row r="303" spans="1:37" ht="12" customHeight="1" x14ac:dyDescent="0.2">
      <c r="A303" s="45"/>
      <c r="B303" s="3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</row>
    <row r="304" spans="1:37" ht="12" customHeight="1" x14ac:dyDescent="0.2">
      <c r="A304" s="45"/>
      <c r="B304" s="3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</row>
    <row r="305" spans="1:37" ht="12" customHeight="1" x14ac:dyDescent="0.2">
      <c r="A305" s="45"/>
      <c r="B305" s="3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</row>
    <row r="306" spans="1:37" ht="12" customHeight="1" x14ac:dyDescent="0.2">
      <c r="A306" s="45"/>
      <c r="B306" s="3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</row>
    <row r="307" spans="1:37" ht="12" customHeight="1" x14ac:dyDescent="0.2">
      <c r="A307" s="45"/>
      <c r="B307" s="3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</row>
    <row r="308" spans="1:37" ht="12" customHeight="1" x14ac:dyDescent="0.2">
      <c r="A308" s="45"/>
      <c r="B308" s="3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</row>
    <row r="309" spans="1:37" ht="12" customHeight="1" x14ac:dyDescent="0.2">
      <c r="A309" s="45"/>
      <c r="B309" s="3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</row>
    <row r="310" spans="1:37" ht="12" customHeight="1" x14ac:dyDescent="0.2">
      <c r="A310" s="45"/>
      <c r="B310" s="3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</row>
    <row r="311" spans="1:37" ht="12" customHeight="1" x14ac:dyDescent="0.2">
      <c r="A311" s="45"/>
      <c r="B311" s="3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</row>
    <row r="312" spans="1:37" ht="12" customHeight="1" x14ac:dyDescent="0.2">
      <c r="A312" s="45"/>
      <c r="B312" s="3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</row>
    <row r="313" spans="1:37" ht="12" customHeight="1" x14ac:dyDescent="0.2">
      <c r="A313" s="45"/>
      <c r="B313" s="3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</row>
    <row r="314" spans="1:37" ht="12" customHeight="1" x14ac:dyDescent="0.2">
      <c r="A314" s="45"/>
      <c r="B314" s="3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</row>
    <row r="315" spans="1:37" ht="12" customHeight="1" x14ac:dyDescent="0.2">
      <c r="A315" s="45"/>
      <c r="B315" s="3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</row>
    <row r="316" spans="1:37" ht="12" customHeight="1" x14ac:dyDescent="0.2">
      <c r="A316" s="45"/>
      <c r="B316" s="3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</row>
    <row r="317" spans="1:37" ht="12" customHeight="1" x14ac:dyDescent="0.2">
      <c r="A317" s="45"/>
      <c r="B317" s="3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</row>
    <row r="318" spans="1:37" ht="12" customHeight="1" x14ac:dyDescent="0.2">
      <c r="A318" s="45"/>
      <c r="B318" s="3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</row>
    <row r="319" spans="1:37" ht="12" customHeight="1" x14ac:dyDescent="0.2">
      <c r="A319" s="45"/>
      <c r="B319" s="3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</row>
    <row r="320" spans="1:37" ht="12" customHeight="1" x14ac:dyDescent="0.2">
      <c r="A320" s="45"/>
      <c r="B320" s="3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</row>
    <row r="321" spans="1:37" ht="12" customHeight="1" x14ac:dyDescent="0.2">
      <c r="A321" s="45"/>
      <c r="B321" s="3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</row>
    <row r="322" spans="1:37" ht="12" customHeight="1" x14ac:dyDescent="0.2">
      <c r="A322" s="45"/>
      <c r="B322" s="3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</row>
    <row r="323" spans="1:37" ht="12" customHeight="1" x14ac:dyDescent="0.2">
      <c r="A323" s="45"/>
      <c r="B323" s="3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</row>
    <row r="324" spans="1:37" ht="12" customHeight="1" x14ac:dyDescent="0.2">
      <c r="A324" s="45"/>
      <c r="B324" s="3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</row>
    <row r="325" spans="1:37" ht="12" customHeight="1" x14ac:dyDescent="0.2">
      <c r="A325" s="45"/>
      <c r="B325" s="3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</row>
    <row r="326" spans="1:37" ht="12" customHeight="1" x14ac:dyDescent="0.2">
      <c r="A326" s="45"/>
      <c r="B326" s="3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</row>
    <row r="327" spans="1:37" ht="12" customHeight="1" x14ac:dyDescent="0.2">
      <c r="A327" s="45"/>
      <c r="B327" s="3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</row>
    <row r="328" spans="1:37" ht="12" customHeight="1" x14ac:dyDescent="0.2">
      <c r="A328" s="45"/>
      <c r="B328" s="3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</row>
    <row r="329" spans="1:37" ht="12" customHeight="1" x14ac:dyDescent="0.2">
      <c r="A329" s="45"/>
      <c r="B329" s="3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</row>
    <row r="330" spans="1:37" ht="12" customHeight="1" x14ac:dyDescent="0.2">
      <c r="A330" s="45"/>
      <c r="B330" s="3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</row>
    <row r="331" spans="1:37" ht="12" customHeight="1" x14ac:dyDescent="0.2">
      <c r="A331" s="45"/>
      <c r="B331" s="3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</row>
    <row r="332" spans="1:37" ht="12" customHeight="1" x14ac:dyDescent="0.2">
      <c r="A332" s="45"/>
      <c r="B332" s="3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</row>
    <row r="333" spans="1:37" ht="12" customHeight="1" x14ac:dyDescent="0.2">
      <c r="A333" s="45"/>
      <c r="B333" s="3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</row>
    <row r="334" spans="1:37" ht="12" customHeight="1" x14ac:dyDescent="0.2">
      <c r="A334" s="45"/>
      <c r="B334" s="3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</row>
    <row r="335" spans="1:37" ht="12" customHeight="1" x14ac:dyDescent="0.2">
      <c r="A335" s="45"/>
      <c r="B335" s="3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</row>
    <row r="336" spans="1:37" ht="12" customHeight="1" x14ac:dyDescent="0.2">
      <c r="A336" s="45"/>
      <c r="B336" s="3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</row>
    <row r="337" spans="1:37" ht="12" customHeight="1" x14ac:dyDescent="0.2">
      <c r="A337" s="45"/>
      <c r="B337" s="3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</row>
    <row r="338" spans="1:37" ht="12" customHeight="1" x14ac:dyDescent="0.2">
      <c r="A338" s="45"/>
      <c r="B338" s="3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</row>
    <row r="339" spans="1:37" ht="12" customHeight="1" x14ac:dyDescent="0.2">
      <c r="A339" s="45"/>
      <c r="B339" s="3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</row>
    <row r="340" spans="1:37" ht="12" customHeight="1" x14ac:dyDescent="0.2">
      <c r="A340" s="45"/>
      <c r="B340" s="3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</row>
    <row r="341" spans="1:37" ht="12" customHeight="1" x14ac:dyDescent="0.2">
      <c r="A341" s="45"/>
      <c r="B341" s="3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</row>
    <row r="342" spans="1:37" ht="12" customHeight="1" x14ac:dyDescent="0.2">
      <c r="A342" s="45"/>
      <c r="B342" s="3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</row>
    <row r="343" spans="1:37" ht="12" customHeight="1" x14ac:dyDescent="0.2">
      <c r="A343" s="45"/>
      <c r="B343" s="3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</row>
    <row r="344" spans="1:37" ht="12" customHeight="1" x14ac:dyDescent="0.2">
      <c r="A344" s="45"/>
      <c r="B344" s="3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</row>
    <row r="345" spans="1:37" ht="12" customHeight="1" x14ac:dyDescent="0.2">
      <c r="A345" s="45"/>
      <c r="B345" s="3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</row>
    <row r="346" spans="1:37" ht="12" customHeight="1" x14ac:dyDescent="0.2">
      <c r="A346" s="45"/>
      <c r="B346" s="3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</row>
    <row r="347" spans="1:37" ht="12" customHeight="1" x14ac:dyDescent="0.2">
      <c r="A347" s="45"/>
      <c r="B347" s="3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</row>
    <row r="348" spans="1:37" ht="12" customHeight="1" x14ac:dyDescent="0.2">
      <c r="A348" s="45"/>
      <c r="B348" s="3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</row>
    <row r="349" spans="1:37" ht="12" customHeight="1" x14ac:dyDescent="0.2">
      <c r="A349" s="45"/>
      <c r="B349" s="3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</row>
    <row r="350" spans="1:37" ht="12" customHeight="1" x14ac:dyDescent="0.2">
      <c r="A350" s="45"/>
      <c r="B350" s="3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</row>
    <row r="351" spans="1:37" ht="12" customHeight="1" x14ac:dyDescent="0.2">
      <c r="A351" s="45"/>
      <c r="B351" s="3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</row>
    <row r="352" spans="1:37" ht="12" customHeight="1" x14ac:dyDescent="0.2">
      <c r="A352" s="45"/>
      <c r="B352" s="3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</row>
    <row r="353" spans="1:37" ht="12" customHeight="1" x14ac:dyDescent="0.2">
      <c r="A353" s="45"/>
      <c r="B353" s="3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</row>
    <row r="354" spans="1:37" ht="12" customHeight="1" x14ac:dyDescent="0.2">
      <c r="A354" s="45"/>
      <c r="B354" s="3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</row>
    <row r="355" spans="1:37" ht="12" customHeight="1" x14ac:dyDescent="0.2">
      <c r="A355" s="45"/>
      <c r="B355" s="3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</row>
    <row r="356" spans="1:37" ht="12" customHeight="1" x14ac:dyDescent="0.2">
      <c r="A356" s="45"/>
      <c r="B356" s="3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</row>
    <row r="357" spans="1:37" ht="12" customHeight="1" x14ac:dyDescent="0.2">
      <c r="A357" s="45"/>
      <c r="B357" s="3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</row>
    <row r="358" spans="1:37" ht="12" customHeight="1" x14ac:dyDescent="0.2">
      <c r="A358" s="45"/>
      <c r="B358" s="3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</row>
    <row r="359" spans="1:37" ht="12" customHeight="1" x14ac:dyDescent="0.2">
      <c r="A359" s="45"/>
      <c r="B359" s="3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</row>
    <row r="360" spans="1:37" ht="12" customHeight="1" x14ac:dyDescent="0.2">
      <c r="A360" s="45"/>
      <c r="B360" s="3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</row>
    <row r="361" spans="1:37" ht="12" customHeight="1" x14ac:dyDescent="0.2">
      <c r="A361" s="45"/>
      <c r="B361" s="3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</row>
    <row r="362" spans="1:37" ht="12" customHeight="1" x14ac:dyDescent="0.2">
      <c r="A362" s="45"/>
      <c r="B362" s="3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</row>
    <row r="363" spans="1:37" ht="12" customHeight="1" x14ac:dyDescent="0.2">
      <c r="A363" s="45"/>
      <c r="B363" s="3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</row>
    <row r="364" spans="1:37" ht="12" customHeight="1" x14ac:dyDescent="0.2">
      <c r="A364" s="45"/>
      <c r="B364" s="3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</row>
    <row r="365" spans="1:37" ht="12" customHeight="1" x14ac:dyDescent="0.2">
      <c r="A365" s="45"/>
      <c r="B365" s="3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</row>
    <row r="366" spans="1:37" ht="12" customHeight="1" x14ac:dyDescent="0.2">
      <c r="A366" s="45"/>
      <c r="B366" s="3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</row>
    <row r="367" spans="1:37" ht="12" customHeight="1" x14ac:dyDescent="0.2">
      <c r="A367" s="45"/>
      <c r="B367" s="3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</row>
    <row r="368" spans="1:37" ht="12" customHeight="1" x14ac:dyDescent="0.2">
      <c r="A368" s="45"/>
      <c r="B368" s="3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</row>
    <row r="369" spans="1:37" ht="12" customHeight="1" x14ac:dyDescent="0.2">
      <c r="A369" s="45"/>
      <c r="B369" s="3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</row>
    <row r="370" spans="1:37" ht="12" customHeight="1" x14ac:dyDescent="0.2">
      <c r="A370" s="45"/>
      <c r="B370" s="3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</row>
    <row r="371" spans="1:37" ht="12" customHeight="1" x14ac:dyDescent="0.2">
      <c r="A371" s="45"/>
      <c r="B371" s="3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</row>
    <row r="372" spans="1:37" ht="12" customHeight="1" x14ac:dyDescent="0.2">
      <c r="A372" s="45"/>
      <c r="B372" s="3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</row>
    <row r="373" spans="1:37" ht="12" customHeight="1" x14ac:dyDescent="0.2">
      <c r="A373" s="45"/>
      <c r="B373" s="3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</row>
    <row r="374" spans="1:37" ht="12" customHeight="1" x14ac:dyDescent="0.2">
      <c r="A374" s="45"/>
      <c r="B374" s="3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</row>
    <row r="375" spans="1:37" ht="12" customHeight="1" x14ac:dyDescent="0.2">
      <c r="A375" s="45"/>
      <c r="B375" s="3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</row>
    <row r="376" spans="1:37" ht="12" customHeight="1" x14ac:dyDescent="0.2">
      <c r="A376" s="45"/>
      <c r="B376" s="3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</row>
    <row r="377" spans="1:37" ht="12" customHeight="1" x14ac:dyDescent="0.2">
      <c r="A377" s="45"/>
      <c r="B377" s="3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</row>
    <row r="378" spans="1:37" ht="12" customHeight="1" x14ac:dyDescent="0.2">
      <c r="A378" s="45"/>
      <c r="B378" s="3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</row>
    <row r="379" spans="1:37" ht="12" customHeight="1" x14ac:dyDescent="0.2">
      <c r="A379" s="45"/>
      <c r="B379" s="3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</row>
    <row r="380" spans="1:37" ht="12" customHeight="1" x14ac:dyDescent="0.2">
      <c r="A380" s="45"/>
      <c r="B380" s="3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</row>
    <row r="381" spans="1:37" ht="12" customHeight="1" x14ac:dyDescent="0.2">
      <c r="A381" s="45"/>
      <c r="B381" s="3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</row>
    <row r="382" spans="1:37" ht="12" customHeight="1" x14ac:dyDescent="0.2">
      <c r="A382" s="45"/>
      <c r="B382" s="3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</row>
    <row r="383" spans="1:37" ht="12" customHeight="1" x14ac:dyDescent="0.2">
      <c r="A383" s="45"/>
      <c r="B383" s="3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</row>
    <row r="384" spans="1:37" ht="12" customHeight="1" x14ac:dyDescent="0.2">
      <c r="A384" s="45"/>
      <c r="B384" s="3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</row>
    <row r="385" spans="1:37" ht="12" customHeight="1" x14ac:dyDescent="0.2">
      <c r="A385" s="45"/>
      <c r="B385" s="3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</row>
    <row r="386" spans="1:37" ht="12" customHeight="1" x14ac:dyDescent="0.2">
      <c r="A386" s="45"/>
      <c r="B386" s="3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</row>
    <row r="387" spans="1:37" ht="12" customHeight="1" x14ac:dyDescent="0.2">
      <c r="A387" s="45"/>
      <c r="B387" s="3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</row>
    <row r="388" spans="1:37" ht="12" customHeight="1" x14ac:dyDescent="0.2">
      <c r="A388" s="45"/>
      <c r="B388" s="3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</row>
    <row r="389" spans="1:37" ht="12" customHeight="1" x14ac:dyDescent="0.2">
      <c r="A389" s="45"/>
      <c r="B389" s="3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</row>
    <row r="390" spans="1:37" ht="12" customHeight="1" x14ac:dyDescent="0.2">
      <c r="A390" s="45"/>
      <c r="B390" s="3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</row>
    <row r="391" spans="1:37" ht="12" customHeight="1" x14ac:dyDescent="0.2">
      <c r="A391" s="45"/>
      <c r="B391" s="3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</row>
    <row r="392" spans="1:37" ht="12" customHeight="1" x14ac:dyDescent="0.2">
      <c r="A392" s="45"/>
      <c r="B392" s="3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</row>
    <row r="393" spans="1:37" ht="12" customHeight="1" x14ac:dyDescent="0.2">
      <c r="A393" s="45"/>
      <c r="B393" s="3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</row>
    <row r="394" spans="1:37" ht="12" customHeight="1" x14ac:dyDescent="0.2">
      <c r="A394" s="45"/>
      <c r="B394" s="3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</row>
    <row r="395" spans="1:37" ht="12" customHeight="1" x14ac:dyDescent="0.2">
      <c r="A395" s="45"/>
      <c r="B395" s="3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</row>
    <row r="396" spans="1:37" ht="12" customHeight="1" x14ac:dyDescent="0.2">
      <c r="A396" s="45"/>
      <c r="B396" s="3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</row>
    <row r="397" spans="1:37" ht="12" customHeight="1" x14ac:dyDescent="0.2">
      <c r="A397" s="45"/>
      <c r="B397" s="3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</row>
    <row r="398" spans="1:37" ht="12" customHeight="1" x14ac:dyDescent="0.2">
      <c r="A398" s="45"/>
      <c r="B398" s="3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</row>
    <row r="399" spans="1:37" ht="12" customHeight="1" x14ac:dyDescent="0.2">
      <c r="A399" s="45"/>
      <c r="B399" s="3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</row>
    <row r="400" spans="1:37" ht="12" customHeight="1" x14ac:dyDescent="0.2">
      <c r="A400" s="45"/>
      <c r="B400" s="3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</row>
    <row r="401" spans="1:37" ht="12" customHeight="1" x14ac:dyDescent="0.2">
      <c r="A401" s="45"/>
      <c r="B401" s="3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</row>
    <row r="402" spans="1:37" ht="12" customHeight="1" x14ac:dyDescent="0.2">
      <c r="A402" s="45"/>
      <c r="B402" s="3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</row>
    <row r="403" spans="1:37" ht="12" customHeight="1" x14ac:dyDescent="0.2">
      <c r="A403" s="45"/>
      <c r="B403" s="3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</row>
    <row r="404" spans="1:37" ht="12" customHeight="1" x14ac:dyDescent="0.2">
      <c r="A404" s="45"/>
      <c r="B404" s="3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</row>
    <row r="405" spans="1:37" ht="12" customHeight="1" x14ac:dyDescent="0.2">
      <c r="A405" s="45"/>
      <c r="B405" s="3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</row>
    <row r="406" spans="1:37" ht="12" customHeight="1" x14ac:dyDescent="0.2">
      <c r="A406" s="45"/>
      <c r="B406" s="3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</row>
    <row r="407" spans="1:37" ht="12" customHeight="1" x14ac:dyDescent="0.2">
      <c r="A407" s="45"/>
      <c r="B407" s="3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</row>
    <row r="408" spans="1:37" ht="12" customHeight="1" x14ac:dyDescent="0.2">
      <c r="A408" s="45"/>
      <c r="B408" s="3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</row>
    <row r="409" spans="1:37" ht="12" customHeight="1" x14ac:dyDescent="0.2">
      <c r="A409" s="45"/>
      <c r="B409" s="3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</row>
    <row r="410" spans="1:37" ht="12" customHeight="1" x14ac:dyDescent="0.2">
      <c r="A410" s="45"/>
      <c r="B410" s="3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</row>
    <row r="411" spans="1:37" ht="12" customHeight="1" x14ac:dyDescent="0.2">
      <c r="A411" s="45"/>
      <c r="B411" s="3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</row>
    <row r="412" spans="1:37" ht="12" customHeight="1" x14ac:dyDescent="0.2">
      <c r="A412" s="45"/>
      <c r="B412" s="3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</row>
    <row r="413" spans="1:37" ht="12" customHeight="1" x14ac:dyDescent="0.2">
      <c r="A413" s="45"/>
      <c r="B413" s="3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</row>
    <row r="414" spans="1:37" ht="12" customHeight="1" x14ac:dyDescent="0.2">
      <c r="A414" s="45"/>
      <c r="B414" s="3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</row>
    <row r="415" spans="1:37" ht="12" customHeight="1" x14ac:dyDescent="0.2">
      <c r="A415" s="45"/>
      <c r="B415" s="3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</row>
    <row r="416" spans="1:37" ht="12" customHeight="1" x14ac:dyDescent="0.2">
      <c r="A416" s="45"/>
      <c r="B416" s="3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</row>
    <row r="417" spans="1:37" ht="12" customHeight="1" x14ac:dyDescent="0.2">
      <c r="A417" s="45"/>
      <c r="B417" s="3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</row>
    <row r="418" spans="1:37" ht="12" customHeight="1" x14ac:dyDescent="0.2">
      <c r="A418" s="45"/>
      <c r="B418" s="3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</row>
    <row r="419" spans="1:37" ht="12" customHeight="1" x14ac:dyDescent="0.2">
      <c r="A419" s="45"/>
      <c r="B419" s="3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</row>
    <row r="420" spans="1:37" ht="12" customHeight="1" x14ac:dyDescent="0.2">
      <c r="A420" s="45"/>
      <c r="B420" s="3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</row>
    <row r="421" spans="1:37" ht="12" customHeight="1" x14ac:dyDescent="0.2">
      <c r="A421" s="45"/>
      <c r="B421" s="3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</row>
    <row r="422" spans="1:37" ht="12" customHeight="1" x14ac:dyDescent="0.2">
      <c r="A422" s="45"/>
      <c r="B422" s="3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</row>
    <row r="423" spans="1:37" ht="12" customHeight="1" x14ac:dyDescent="0.2">
      <c r="A423" s="45"/>
      <c r="B423" s="3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</row>
    <row r="424" spans="1:37" ht="12" customHeight="1" x14ac:dyDescent="0.2">
      <c r="A424" s="45"/>
      <c r="B424" s="3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</row>
    <row r="425" spans="1:37" ht="12" customHeight="1" x14ac:dyDescent="0.2">
      <c r="A425" s="45"/>
      <c r="B425" s="3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</row>
    <row r="426" spans="1:37" ht="12" customHeight="1" x14ac:dyDescent="0.2">
      <c r="A426" s="45"/>
      <c r="B426" s="3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</row>
    <row r="427" spans="1:37" ht="12" customHeight="1" x14ac:dyDescent="0.2">
      <c r="A427" s="45"/>
      <c r="B427" s="3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</row>
    <row r="428" spans="1:37" ht="12" customHeight="1" x14ac:dyDescent="0.2">
      <c r="A428" s="45"/>
      <c r="B428" s="3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</row>
    <row r="429" spans="1:37" ht="12" customHeight="1" x14ac:dyDescent="0.2">
      <c r="A429" s="45"/>
      <c r="B429" s="3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</row>
    <row r="430" spans="1:37" ht="12" customHeight="1" x14ac:dyDescent="0.2">
      <c r="A430" s="45"/>
      <c r="B430" s="3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</row>
    <row r="431" spans="1:37" ht="12" customHeight="1" x14ac:dyDescent="0.2">
      <c r="A431" s="45"/>
      <c r="B431" s="3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</row>
    <row r="432" spans="1:37" ht="12" customHeight="1" x14ac:dyDescent="0.2">
      <c r="A432" s="45"/>
      <c r="B432" s="3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</row>
    <row r="433" spans="1:37" ht="12" customHeight="1" x14ac:dyDescent="0.2">
      <c r="A433" s="45"/>
      <c r="B433" s="3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</row>
    <row r="434" spans="1:37" ht="12" customHeight="1" x14ac:dyDescent="0.2">
      <c r="A434" s="45"/>
      <c r="B434" s="3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</row>
    <row r="435" spans="1:37" ht="12" customHeight="1" x14ac:dyDescent="0.2">
      <c r="A435" s="45"/>
      <c r="B435" s="3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</row>
    <row r="436" spans="1:37" ht="12" customHeight="1" x14ac:dyDescent="0.2">
      <c r="A436" s="45"/>
      <c r="B436" s="3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</row>
    <row r="437" spans="1:37" ht="12" customHeight="1" x14ac:dyDescent="0.2">
      <c r="A437" s="45"/>
      <c r="B437" s="3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</row>
    <row r="438" spans="1:37" ht="12" customHeight="1" x14ac:dyDescent="0.2">
      <c r="A438" s="45"/>
      <c r="B438" s="3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</row>
    <row r="439" spans="1:37" ht="12" customHeight="1" x14ac:dyDescent="0.2">
      <c r="A439" s="45"/>
      <c r="B439" s="3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</row>
    <row r="440" spans="1:37" ht="12" customHeight="1" x14ac:dyDescent="0.2">
      <c r="A440" s="45"/>
      <c r="B440" s="3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</row>
    <row r="441" spans="1:37" ht="12" customHeight="1" x14ac:dyDescent="0.2">
      <c r="A441" s="45"/>
      <c r="B441" s="3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</row>
    <row r="442" spans="1:37" ht="12" customHeight="1" x14ac:dyDescent="0.2">
      <c r="A442" s="45"/>
      <c r="B442" s="3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</row>
    <row r="443" spans="1:37" ht="12" customHeight="1" x14ac:dyDescent="0.2">
      <c r="A443" s="45"/>
      <c r="B443" s="3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</row>
    <row r="444" spans="1:37" ht="12" customHeight="1" x14ac:dyDescent="0.2">
      <c r="A444" s="45"/>
      <c r="B444" s="3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</row>
    <row r="445" spans="1:37" ht="12" customHeight="1" x14ac:dyDescent="0.2">
      <c r="A445" s="45"/>
      <c r="B445" s="3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</row>
    <row r="446" spans="1:37" ht="12" customHeight="1" x14ac:dyDescent="0.2">
      <c r="A446" s="45"/>
      <c r="B446" s="3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</row>
    <row r="447" spans="1:37" ht="12" customHeight="1" x14ac:dyDescent="0.2">
      <c r="A447" s="45"/>
      <c r="B447" s="3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</row>
    <row r="448" spans="1:37" ht="12" customHeight="1" x14ac:dyDescent="0.2">
      <c r="A448" s="45"/>
      <c r="B448" s="3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</row>
    <row r="449" spans="1:37" ht="12" customHeight="1" x14ac:dyDescent="0.2">
      <c r="A449" s="45"/>
      <c r="B449" s="3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</row>
    <row r="450" spans="1:37" ht="12" customHeight="1" x14ac:dyDescent="0.2">
      <c r="A450" s="45"/>
      <c r="B450" s="3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</row>
    <row r="451" spans="1:37" ht="12" customHeight="1" x14ac:dyDescent="0.2">
      <c r="A451" s="45"/>
      <c r="B451" s="3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</row>
    <row r="452" spans="1:37" ht="12" customHeight="1" x14ac:dyDescent="0.2">
      <c r="A452" s="45"/>
      <c r="B452" s="3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</row>
    <row r="453" spans="1:37" ht="12" customHeight="1" x14ac:dyDescent="0.2">
      <c r="A453" s="45"/>
      <c r="B453" s="3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</row>
    <row r="454" spans="1:37" ht="12" customHeight="1" x14ac:dyDescent="0.2">
      <c r="A454" s="45"/>
      <c r="B454" s="3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</row>
    <row r="455" spans="1:37" ht="12" customHeight="1" x14ac:dyDescent="0.2">
      <c r="A455" s="45"/>
      <c r="B455" s="3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</row>
    <row r="456" spans="1:37" ht="12" customHeight="1" x14ac:dyDescent="0.2">
      <c r="A456" s="45"/>
      <c r="B456" s="3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</row>
    <row r="457" spans="1:37" ht="12" customHeight="1" x14ac:dyDescent="0.2">
      <c r="A457" s="45"/>
      <c r="B457" s="3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</row>
    <row r="458" spans="1:37" ht="12" customHeight="1" x14ac:dyDescent="0.2">
      <c r="A458" s="45"/>
      <c r="B458" s="3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</row>
    <row r="459" spans="1:37" ht="12" customHeight="1" x14ac:dyDescent="0.2">
      <c r="A459" s="45"/>
      <c r="B459" s="3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</row>
    <row r="460" spans="1:37" ht="12" customHeight="1" x14ac:dyDescent="0.2">
      <c r="A460" s="45"/>
      <c r="B460" s="3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</row>
    <row r="461" spans="1:37" ht="12" customHeight="1" x14ac:dyDescent="0.2">
      <c r="A461" s="45"/>
      <c r="B461" s="3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</row>
    <row r="462" spans="1:37" ht="12" customHeight="1" x14ac:dyDescent="0.2">
      <c r="A462" s="45"/>
      <c r="B462" s="3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</row>
    <row r="463" spans="1:37" ht="12" customHeight="1" x14ac:dyDescent="0.2">
      <c r="A463" s="45"/>
      <c r="B463" s="3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</row>
    <row r="464" spans="1:37" ht="12" customHeight="1" x14ac:dyDescent="0.2">
      <c r="A464" s="45"/>
      <c r="B464" s="3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</row>
    <row r="465" spans="1:37" ht="12" customHeight="1" x14ac:dyDescent="0.2">
      <c r="A465" s="45"/>
      <c r="B465" s="3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</row>
    <row r="466" spans="1:37" ht="12" customHeight="1" x14ac:dyDescent="0.2">
      <c r="A466" s="45"/>
      <c r="B466" s="3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</row>
    <row r="467" spans="1:37" ht="12" customHeight="1" x14ac:dyDescent="0.2">
      <c r="A467" s="45"/>
      <c r="B467" s="3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</row>
    <row r="468" spans="1:37" ht="12" customHeight="1" x14ac:dyDescent="0.2">
      <c r="A468" s="45"/>
      <c r="B468" s="3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</row>
    <row r="469" spans="1:37" ht="12" customHeight="1" x14ac:dyDescent="0.2">
      <c r="A469" s="45"/>
      <c r="B469" s="3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</row>
    <row r="470" spans="1:37" ht="12" customHeight="1" x14ac:dyDescent="0.2">
      <c r="A470" s="45"/>
      <c r="B470" s="3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</row>
    <row r="471" spans="1:37" ht="12" customHeight="1" x14ac:dyDescent="0.2">
      <c r="A471" s="45"/>
      <c r="B471" s="3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</row>
    <row r="472" spans="1:37" ht="12" customHeight="1" x14ac:dyDescent="0.2">
      <c r="A472" s="45"/>
      <c r="B472" s="3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</row>
    <row r="473" spans="1:37" ht="12" customHeight="1" x14ac:dyDescent="0.2">
      <c r="A473" s="45"/>
      <c r="B473" s="3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</row>
    <row r="474" spans="1:37" ht="12" customHeight="1" x14ac:dyDescent="0.2">
      <c r="A474" s="45"/>
      <c r="B474" s="3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</row>
    <row r="475" spans="1:37" ht="12" customHeight="1" x14ac:dyDescent="0.2">
      <c r="A475" s="45"/>
      <c r="B475" s="3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</row>
    <row r="476" spans="1:37" ht="12" customHeight="1" x14ac:dyDescent="0.2">
      <c r="A476" s="45"/>
      <c r="B476" s="3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</row>
    <row r="477" spans="1:37" ht="12" customHeight="1" x14ac:dyDescent="0.2">
      <c r="A477" s="45"/>
      <c r="B477" s="3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</row>
    <row r="478" spans="1:37" ht="12" customHeight="1" x14ac:dyDescent="0.2">
      <c r="A478" s="45"/>
      <c r="B478" s="3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</row>
    <row r="479" spans="1:37" ht="12" customHeight="1" x14ac:dyDescent="0.2">
      <c r="A479" s="45"/>
      <c r="B479" s="3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</row>
    <row r="480" spans="1:37" ht="12" customHeight="1" x14ac:dyDescent="0.2">
      <c r="A480" s="45"/>
      <c r="B480" s="3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</row>
    <row r="481" spans="1:37" ht="12" customHeight="1" x14ac:dyDescent="0.2">
      <c r="A481" s="45"/>
      <c r="B481" s="3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</row>
    <row r="482" spans="1:37" ht="12" customHeight="1" x14ac:dyDescent="0.2">
      <c r="A482" s="45"/>
      <c r="B482" s="3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</row>
    <row r="483" spans="1:37" ht="12" customHeight="1" x14ac:dyDescent="0.2">
      <c r="A483" s="45"/>
      <c r="B483" s="3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</row>
    <row r="484" spans="1:37" ht="12" customHeight="1" x14ac:dyDescent="0.2">
      <c r="A484" s="45"/>
      <c r="B484" s="3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</row>
    <row r="485" spans="1:37" ht="12" customHeight="1" x14ac:dyDescent="0.2">
      <c r="A485" s="45"/>
      <c r="B485" s="3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</row>
    <row r="486" spans="1:37" ht="12" customHeight="1" x14ac:dyDescent="0.2">
      <c r="A486" s="45"/>
      <c r="B486" s="3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</row>
    <row r="487" spans="1:37" ht="12" customHeight="1" x14ac:dyDescent="0.2">
      <c r="A487" s="45"/>
      <c r="B487" s="3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</row>
    <row r="488" spans="1:37" ht="12" customHeight="1" x14ac:dyDescent="0.2">
      <c r="A488" s="45"/>
      <c r="B488" s="3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</row>
    <row r="489" spans="1:37" ht="12" customHeight="1" x14ac:dyDescent="0.2">
      <c r="A489" s="45"/>
      <c r="B489" s="3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</row>
    <row r="490" spans="1:37" ht="12" customHeight="1" x14ac:dyDescent="0.2">
      <c r="A490" s="45"/>
      <c r="B490" s="3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</row>
    <row r="491" spans="1:37" ht="12" customHeight="1" x14ac:dyDescent="0.2">
      <c r="A491" s="45"/>
      <c r="B491" s="3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</row>
    <row r="492" spans="1:37" ht="12" customHeight="1" x14ac:dyDescent="0.2">
      <c r="A492" s="45"/>
      <c r="B492" s="3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</row>
    <row r="493" spans="1:37" ht="12" customHeight="1" x14ac:dyDescent="0.2">
      <c r="A493" s="45"/>
      <c r="B493" s="3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</row>
    <row r="494" spans="1:37" ht="12" customHeight="1" x14ac:dyDescent="0.2">
      <c r="A494" s="45"/>
      <c r="B494" s="3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</row>
    <row r="495" spans="1:37" ht="12" customHeight="1" x14ac:dyDescent="0.2">
      <c r="A495" s="45"/>
      <c r="B495" s="3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</row>
    <row r="496" spans="1:37" ht="12" customHeight="1" x14ac:dyDescent="0.2">
      <c r="A496" s="45"/>
      <c r="B496" s="3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</row>
    <row r="497" spans="1:37" ht="12" customHeight="1" x14ac:dyDescent="0.2">
      <c r="A497" s="45"/>
      <c r="B497" s="3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</row>
    <row r="498" spans="1:37" ht="12" customHeight="1" x14ac:dyDescent="0.2">
      <c r="A498" s="45"/>
      <c r="B498" s="3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</row>
    <row r="499" spans="1:37" ht="12" customHeight="1" x14ac:dyDescent="0.2">
      <c r="A499" s="45"/>
      <c r="B499" s="3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</row>
    <row r="500" spans="1:37" ht="12" customHeight="1" x14ac:dyDescent="0.2">
      <c r="A500" s="45"/>
      <c r="B500" s="3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</row>
    <row r="501" spans="1:37" ht="12" customHeight="1" x14ac:dyDescent="0.2">
      <c r="A501" s="45"/>
      <c r="B501" s="3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</row>
    <row r="502" spans="1:37" ht="12" customHeight="1" x14ac:dyDescent="0.2">
      <c r="A502" s="45"/>
      <c r="B502" s="3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</row>
    <row r="503" spans="1:37" ht="12" customHeight="1" x14ac:dyDescent="0.2">
      <c r="A503" s="45"/>
      <c r="B503" s="3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</row>
    <row r="504" spans="1:37" ht="12" customHeight="1" x14ac:dyDescent="0.2">
      <c r="A504" s="45"/>
      <c r="B504" s="3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</row>
    <row r="505" spans="1:37" ht="12" customHeight="1" x14ac:dyDescent="0.2">
      <c r="A505" s="45"/>
      <c r="B505" s="3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</row>
    <row r="506" spans="1:37" ht="12" customHeight="1" x14ac:dyDescent="0.2">
      <c r="A506" s="45"/>
      <c r="B506" s="3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</row>
    <row r="507" spans="1:37" ht="12" customHeight="1" x14ac:dyDescent="0.2">
      <c r="A507" s="45"/>
      <c r="B507" s="3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</row>
    <row r="508" spans="1:37" ht="12" customHeight="1" x14ac:dyDescent="0.2">
      <c r="A508" s="45"/>
      <c r="B508" s="3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</row>
    <row r="509" spans="1:37" ht="12" customHeight="1" x14ac:dyDescent="0.2">
      <c r="A509" s="45"/>
      <c r="B509" s="3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</row>
    <row r="510" spans="1:37" ht="12" customHeight="1" x14ac:dyDescent="0.2">
      <c r="A510" s="45"/>
      <c r="B510" s="3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</row>
    <row r="511" spans="1:37" ht="12" customHeight="1" x14ac:dyDescent="0.2">
      <c r="A511" s="45"/>
      <c r="B511" s="3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</row>
    <row r="512" spans="1:37" ht="12" customHeight="1" x14ac:dyDescent="0.2">
      <c r="A512" s="45"/>
      <c r="B512" s="3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</row>
    <row r="513" spans="1:37" ht="12" customHeight="1" x14ac:dyDescent="0.2">
      <c r="A513" s="45"/>
      <c r="B513" s="3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</row>
    <row r="514" spans="1:37" ht="12" customHeight="1" x14ac:dyDescent="0.2">
      <c r="A514" s="45"/>
      <c r="B514" s="3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</row>
    <row r="515" spans="1:37" ht="12" customHeight="1" x14ac:dyDescent="0.2">
      <c r="A515" s="45"/>
      <c r="B515" s="3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</row>
    <row r="516" spans="1:37" ht="12" customHeight="1" x14ac:dyDescent="0.2">
      <c r="A516" s="45"/>
      <c r="B516" s="3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</row>
    <row r="517" spans="1:37" ht="12" customHeight="1" x14ac:dyDescent="0.2">
      <c r="A517" s="45"/>
      <c r="B517" s="3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</row>
    <row r="518" spans="1:37" ht="12" customHeight="1" x14ac:dyDescent="0.2">
      <c r="A518" s="45"/>
      <c r="B518" s="3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</row>
    <row r="519" spans="1:37" ht="12" customHeight="1" x14ac:dyDescent="0.2">
      <c r="A519" s="45"/>
      <c r="B519" s="3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</row>
    <row r="520" spans="1:37" ht="12" customHeight="1" x14ac:dyDescent="0.2">
      <c r="A520" s="45"/>
      <c r="B520" s="3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</row>
    <row r="521" spans="1:37" ht="12" customHeight="1" x14ac:dyDescent="0.2">
      <c r="A521" s="45"/>
      <c r="B521" s="3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</row>
    <row r="522" spans="1:37" ht="12" customHeight="1" x14ac:dyDescent="0.2">
      <c r="A522" s="45"/>
      <c r="B522" s="3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</row>
    <row r="523" spans="1:37" ht="12" customHeight="1" x14ac:dyDescent="0.2">
      <c r="A523" s="45"/>
      <c r="B523" s="3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</row>
    <row r="524" spans="1:37" ht="12" customHeight="1" x14ac:dyDescent="0.2">
      <c r="A524" s="45"/>
      <c r="B524" s="3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</row>
    <row r="525" spans="1:37" ht="12" customHeight="1" x14ac:dyDescent="0.2">
      <c r="A525" s="45"/>
      <c r="B525" s="3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</row>
    <row r="526" spans="1:37" ht="12" customHeight="1" x14ac:dyDescent="0.2">
      <c r="A526" s="45"/>
      <c r="B526" s="3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</row>
    <row r="527" spans="1:37" ht="12" customHeight="1" x14ac:dyDescent="0.2">
      <c r="A527" s="45"/>
      <c r="B527" s="3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</row>
    <row r="528" spans="1:37" ht="12" customHeight="1" x14ac:dyDescent="0.2">
      <c r="A528" s="45"/>
      <c r="B528" s="3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</row>
    <row r="529" spans="1:37" ht="12" customHeight="1" x14ac:dyDescent="0.2">
      <c r="A529" s="45"/>
      <c r="B529" s="3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</row>
    <row r="530" spans="1:37" ht="12" customHeight="1" x14ac:dyDescent="0.2">
      <c r="A530" s="45"/>
      <c r="B530" s="3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</row>
    <row r="531" spans="1:37" ht="12" customHeight="1" x14ac:dyDescent="0.2">
      <c r="A531" s="45"/>
      <c r="B531" s="3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</row>
    <row r="532" spans="1:37" ht="12" customHeight="1" x14ac:dyDescent="0.2">
      <c r="A532" s="45"/>
      <c r="B532" s="3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</row>
    <row r="533" spans="1:37" ht="12" customHeight="1" x14ac:dyDescent="0.2">
      <c r="A533" s="45"/>
      <c r="B533" s="3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</row>
    <row r="534" spans="1:37" ht="12" customHeight="1" x14ac:dyDescent="0.2">
      <c r="A534" s="45"/>
      <c r="B534" s="3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</row>
    <row r="535" spans="1:37" ht="12" customHeight="1" x14ac:dyDescent="0.2">
      <c r="A535" s="45"/>
      <c r="B535" s="3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</row>
    <row r="536" spans="1:37" ht="12" customHeight="1" x14ac:dyDescent="0.2">
      <c r="A536" s="45"/>
      <c r="B536" s="3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</row>
    <row r="537" spans="1:37" ht="12" customHeight="1" x14ac:dyDescent="0.2">
      <c r="A537" s="45"/>
      <c r="B537" s="3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</row>
    <row r="538" spans="1:37" ht="12" customHeight="1" x14ac:dyDescent="0.2">
      <c r="A538" s="45"/>
      <c r="B538" s="3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</row>
    <row r="539" spans="1:37" ht="12" customHeight="1" x14ac:dyDescent="0.2">
      <c r="A539" s="45"/>
      <c r="B539" s="3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</row>
    <row r="540" spans="1:37" ht="12" customHeight="1" x14ac:dyDescent="0.2">
      <c r="A540" s="45"/>
      <c r="B540" s="3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</row>
    <row r="541" spans="1:37" ht="12" customHeight="1" x14ac:dyDescent="0.2">
      <c r="A541" s="45"/>
      <c r="B541" s="3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</row>
    <row r="542" spans="1:37" ht="12" customHeight="1" x14ac:dyDescent="0.2">
      <c r="A542" s="45"/>
      <c r="B542" s="3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</row>
    <row r="543" spans="1:37" ht="12" customHeight="1" x14ac:dyDescent="0.2">
      <c r="A543" s="45"/>
      <c r="B543" s="3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</row>
    <row r="544" spans="1:37" ht="12" customHeight="1" x14ac:dyDescent="0.2">
      <c r="A544" s="45"/>
      <c r="B544" s="3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</row>
    <row r="545" spans="1:37" ht="12" customHeight="1" x14ac:dyDescent="0.2">
      <c r="A545" s="45"/>
      <c r="B545" s="3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</row>
    <row r="546" spans="1:37" ht="12" customHeight="1" x14ac:dyDescent="0.2">
      <c r="A546" s="45"/>
      <c r="B546" s="3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</row>
    <row r="547" spans="1:37" ht="12" customHeight="1" x14ac:dyDescent="0.2">
      <c r="A547" s="45"/>
      <c r="B547" s="3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</row>
    <row r="548" spans="1:37" ht="12" customHeight="1" x14ac:dyDescent="0.2">
      <c r="A548" s="45"/>
      <c r="B548" s="3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</row>
    <row r="549" spans="1:37" ht="12" customHeight="1" x14ac:dyDescent="0.2">
      <c r="A549" s="45"/>
      <c r="B549" s="3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</row>
    <row r="550" spans="1:37" ht="12" customHeight="1" x14ac:dyDescent="0.2">
      <c r="A550" s="45"/>
      <c r="B550" s="3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</row>
    <row r="551" spans="1:37" ht="12" customHeight="1" x14ac:dyDescent="0.2">
      <c r="A551" s="45"/>
      <c r="B551" s="3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</row>
    <row r="552" spans="1:37" ht="12" customHeight="1" x14ac:dyDescent="0.2">
      <c r="A552" s="45"/>
      <c r="B552" s="3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</row>
    <row r="553" spans="1:37" ht="12" customHeight="1" x14ac:dyDescent="0.2">
      <c r="A553" s="45"/>
      <c r="B553" s="3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</row>
    <row r="554" spans="1:37" ht="12" customHeight="1" x14ac:dyDescent="0.2">
      <c r="A554" s="45"/>
      <c r="B554" s="3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</row>
    <row r="555" spans="1:37" ht="12" customHeight="1" x14ac:dyDescent="0.2">
      <c r="A555" s="45"/>
      <c r="B555" s="3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</row>
    <row r="556" spans="1:37" ht="12" customHeight="1" x14ac:dyDescent="0.2">
      <c r="A556" s="45"/>
      <c r="B556" s="3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</row>
    <row r="557" spans="1:37" ht="12" customHeight="1" x14ac:dyDescent="0.2">
      <c r="A557" s="45"/>
      <c r="B557" s="3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</row>
    <row r="558" spans="1:37" ht="12" customHeight="1" x14ac:dyDescent="0.2">
      <c r="A558" s="45"/>
      <c r="B558" s="3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</row>
    <row r="559" spans="1:37" ht="12" customHeight="1" x14ac:dyDescent="0.2">
      <c r="A559" s="45"/>
      <c r="B559" s="3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</row>
    <row r="560" spans="1:37" ht="12" customHeight="1" x14ac:dyDescent="0.2">
      <c r="A560" s="45"/>
      <c r="B560" s="3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</row>
    <row r="561" spans="1:37" ht="12" customHeight="1" x14ac:dyDescent="0.2">
      <c r="A561" s="45"/>
      <c r="B561" s="3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</row>
    <row r="562" spans="1:37" ht="12" customHeight="1" x14ac:dyDescent="0.2">
      <c r="A562" s="45"/>
      <c r="B562" s="3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</row>
    <row r="563" spans="1:37" ht="12" customHeight="1" x14ac:dyDescent="0.2">
      <c r="A563" s="45"/>
      <c r="B563" s="3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</row>
    <row r="564" spans="1:37" ht="12" customHeight="1" x14ac:dyDescent="0.2">
      <c r="A564" s="45"/>
      <c r="B564" s="3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</row>
    <row r="565" spans="1:37" ht="12" customHeight="1" x14ac:dyDescent="0.2">
      <c r="A565" s="45"/>
      <c r="B565" s="3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</row>
    <row r="566" spans="1:37" ht="12" customHeight="1" x14ac:dyDescent="0.2">
      <c r="A566" s="45"/>
      <c r="B566" s="3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</row>
    <row r="567" spans="1:37" ht="12" customHeight="1" x14ac:dyDescent="0.2">
      <c r="A567" s="45"/>
      <c r="B567" s="3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</row>
    <row r="568" spans="1:37" ht="12" customHeight="1" x14ac:dyDescent="0.2">
      <c r="A568" s="45"/>
      <c r="B568" s="3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</row>
    <row r="569" spans="1:37" ht="12" customHeight="1" x14ac:dyDescent="0.2">
      <c r="A569" s="45"/>
      <c r="B569" s="3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</row>
    <row r="570" spans="1:37" ht="12" customHeight="1" x14ac:dyDescent="0.2">
      <c r="A570" s="45"/>
      <c r="B570" s="3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</row>
    <row r="571" spans="1:37" ht="12" customHeight="1" x14ac:dyDescent="0.2">
      <c r="A571" s="45"/>
      <c r="B571" s="3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</row>
    <row r="572" spans="1:37" ht="12" customHeight="1" x14ac:dyDescent="0.2">
      <c r="A572" s="45"/>
      <c r="B572" s="3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</row>
    <row r="573" spans="1:37" ht="12" customHeight="1" x14ac:dyDescent="0.2">
      <c r="A573" s="45"/>
      <c r="B573" s="3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</row>
    <row r="574" spans="1:37" ht="12" customHeight="1" x14ac:dyDescent="0.2">
      <c r="A574" s="45"/>
      <c r="B574" s="3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</row>
    <row r="575" spans="1:37" ht="12" customHeight="1" x14ac:dyDescent="0.2">
      <c r="A575" s="45"/>
      <c r="B575" s="3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</row>
    <row r="576" spans="1:37" ht="12" customHeight="1" x14ac:dyDescent="0.2">
      <c r="A576" s="45"/>
      <c r="B576" s="3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</row>
    <row r="577" spans="1:37" ht="12" customHeight="1" x14ac:dyDescent="0.2">
      <c r="A577" s="45"/>
      <c r="B577" s="3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</row>
    <row r="578" spans="1:37" ht="12" customHeight="1" x14ac:dyDescent="0.2">
      <c r="A578" s="45"/>
      <c r="B578" s="3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</row>
    <row r="579" spans="1:37" ht="12" customHeight="1" x14ac:dyDescent="0.2">
      <c r="A579" s="45"/>
      <c r="B579" s="3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</row>
    <row r="580" spans="1:37" ht="12" customHeight="1" x14ac:dyDescent="0.2">
      <c r="A580" s="45"/>
      <c r="B580" s="3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</row>
    <row r="581" spans="1:37" ht="12" customHeight="1" x14ac:dyDescent="0.2">
      <c r="A581" s="45"/>
      <c r="B581" s="3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</row>
    <row r="582" spans="1:37" ht="12" customHeight="1" x14ac:dyDescent="0.2">
      <c r="A582" s="45"/>
      <c r="B582" s="3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</row>
    <row r="583" spans="1:37" ht="12" customHeight="1" x14ac:dyDescent="0.2">
      <c r="A583" s="45"/>
      <c r="B583" s="3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</row>
    <row r="584" spans="1:37" ht="12" customHeight="1" x14ac:dyDescent="0.2">
      <c r="A584" s="45"/>
      <c r="B584" s="3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</row>
    <row r="585" spans="1:37" ht="12" customHeight="1" x14ac:dyDescent="0.2">
      <c r="A585" s="45"/>
      <c r="B585" s="3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</row>
    <row r="586" spans="1:37" ht="12" customHeight="1" x14ac:dyDescent="0.2">
      <c r="A586" s="45"/>
      <c r="B586" s="3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</row>
    <row r="587" spans="1:37" ht="12" customHeight="1" x14ac:dyDescent="0.2">
      <c r="A587" s="45"/>
      <c r="B587" s="3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</row>
    <row r="588" spans="1:37" ht="12" customHeight="1" x14ac:dyDescent="0.2">
      <c r="A588" s="45"/>
      <c r="B588" s="3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</row>
    <row r="589" spans="1:37" ht="12" customHeight="1" x14ac:dyDescent="0.2">
      <c r="A589" s="45"/>
      <c r="B589" s="3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</row>
    <row r="590" spans="1:37" ht="12" customHeight="1" x14ac:dyDescent="0.2">
      <c r="A590" s="45"/>
      <c r="B590" s="3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</row>
    <row r="591" spans="1:37" ht="12" customHeight="1" x14ac:dyDescent="0.2">
      <c r="A591" s="45"/>
      <c r="B591" s="3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</row>
    <row r="592" spans="1:37" ht="12" customHeight="1" x14ac:dyDescent="0.2">
      <c r="A592" s="45"/>
      <c r="B592" s="3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</row>
    <row r="593" spans="1:37" ht="12" customHeight="1" x14ac:dyDescent="0.2">
      <c r="A593" s="45"/>
      <c r="B593" s="3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</row>
    <row r="594" spans="1:37" ht="12" customHeight="1" x14ac:dyDescent="0.2">
      <c r="A594" s="45"/>
      <c r="B594" s="3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</row>
    <row r="595" spans="1:37" ht="12" customHeight="1" x14ac:dyDescent="0.2">
      <c r="A595" s="45"/>
      <c r="B595" s="3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</row>
    <row r="596" spans="1:37" ht="12" customHeight="1" x14ac:dyDescent="0.2">
      <c r="A596" s="45"/>
      <c r="B596" s="3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</row>
    <row r="597" spans="1:37" ht="12" customHeight="1" x14ac:dyDescent="0.2">
      <c r="A597" s="45"/>
      <c r="B597" s="3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</row>
    <row r="598" spans="1:37" ht="12" customHeight="1" x14ac:dyDescent="0.2">
      <c r="A598" s="45"/>
      <c r="B598" s="3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</row>
    <row r="599" spans="1:37" ht="12" customHeight="1" x14ac:dyDescent="0.2">
      <c r="A599" s="45"/>
      <c r="B599" s="3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</row>
    <row r="600" spans="1:37" ht="12" customHeight="1" x14ac:dyDescent="0.2">
      <c r="A600" s="45"/>
      <c r="B600" s="3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</row>
    <row r="601" spans="1:37" ht="12" customHeight="1" x14ac:dyDescent="0.2">
      <c r="A601" s="45"/>
      <c r="B601" s="3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</row>
    <row r="602" spans="1:37" ht="12" customHeight="1" x14ac:dyDescent="0.2">
      <c r="A602" s="45"/>
      <c r="B602" s="3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</row>
    <row r="603" spans="1:37" ht="12" customHeight="1" x14ac:dyDescent="0.2">
      <c r="A603" s="45"/>
      <c r="B603" s="3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</row>
    <row r="604" spans="1:37" ht="12" customHeight="1" x14ac:dyDescent="0.2">
      <c r="A604" s="45"/>
      <c r="B604" s="3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</row>
    <row r="605" spans="1:37" ht="12" customHeight="1" x14ac:dyDescent="0.2">
      <c r="A605" s="45"/>
      <c r="B605" s="3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</row>
    <row r="606" spans="1:37" ht="12" customHeight="1" x14ac:dyDescent="0.2">
      <c r="A606" s="45"/>
      <c r="B606" s="3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</row>
    <row r="607" spans="1:37" ht="12" customHeight="1" x14ac:dyDescent="0.2">
      <c r="A607" s="45"/>
      <c r="B607" s="3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</row>
    <row r="608" spans="1:37" ht="12" customHeight="1" x14ac:dyDescent="0.2">
      <c r="A608" s="45"/>
      <c r="B608" s="3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</row>
    <row r="609" spans="1:37" ht="12" customHeight="1" x14ac:dyDescent="0.2">
      <c r="A609" s="45"/>
      <c r="B609" s="3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</row>
    <row r="610" spans="1:37" ht="12" customHeight="1" x14ac:dyDescent="0.2">
      <c r="A610" s="45"/>
      <c r="B610" s="3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</row>
    <row r="611" spans="1:37" ht="12" customHeight="1" x14ac:dyDescent="0.2">
      <c r="A611" s="45"/>
      <c r="B611" s="3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</row>
    <row r="612" spans="1:37" ht="12" customHeight="1" x14ac:dyDescent="0.2">
      <c r="A612" s="45"/>
      <c r="B612" s="3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</row>
    <row r="613" spans="1:37" ht="12" customHeight="1" x14ac:dyDescent="0.2">
      <c r="A613" s="45"/>
      <c r="B613" s="3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</row>
    <row r="614" spans="1:37" ht="12" customHeight="1" x14ac:dyDescent="0.2">
      <c r="A614" s="45"/>
      <c r="B614" s="3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</row>
    <row r="615" spans="1:37" ht="12" customHeight="1" x14ac:dyDescent="0.2">
      <c r="A615" s="45"/>
      <c r="B615" s="3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</row>
    <row r="616" spans="1:37" ht="12" customHeight="1" x14ac:dyDescent="0.2">
      <c r="A616" s="45"/>
      <c r="B616" s="3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</row>
    <row r="617" spans="1:37" ht="12" customHeight="1" x14ac:dyDescent="0.2">
      <c r="A617" s="45"/>
      <c r="B617" s="3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</row>
    <row r="618" spans="1:37" ht="12" customHeight="1" x14ac:dyDescent="0.2">
      <c r="A618" s="45"/>
      <c r="B618" s="3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</row>
    <row r="619" spans="1:37" ht="12" customHeight="1" x14ac:dyDescent="0.2">
      <c r="A619" s="45"/>
      <c r="B619" s="3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</row>
    <row r="620" spans="1:37" ht="12" customHeight="1" x14ac:dyDescent="0.2">
      <c r="A620" s="45"/>
      <c r="B620" s="3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</row>
    <row r="621" spans="1:37" ht="12" customHeight="1" x14ac:dyDescent="0.2">
      <c r="A621" s="45"/>
      <c r="B621" s="3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</row>
    <row r="622" spans="1:37" ht="12" customHeight="1" x14ac:dyDescent="0.2">
      <c r="A622" s="45"/>
      <c r="B622" s="3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</row>
    <row r="623" spans="1:37" ht="12" customHeight="1" x14ac:dyDescent="0.2">
      <c r="A623" s="45"/>
      <c r="B623" s="3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</row>
    <row r="624" spans="1:37" ht="12" customHeight="1" x14ac:dyDescent="0.2">
      <c r="A624" s="45"/>
      <c r="B624" s="3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</row>
    <row r="625" spans="1:37" ht="12" customHeight="1" x14ac:dyDescent="0.2">
      <c r="A625" s="45"/>
      <c r="B625" s="3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</row>
    <row r="626" spans="1:37" ht="12" customHeight="1" x14ac:dyDescent="0.2">
      <c r="A626" s="45"/>
      <c r="B626" s="3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</row>
    <row r="627" spans="1:37" ht="12" customHeight="1" x14ac:dyDescent="0.2">
      <c r="A627" s="45"/>
      <c r="B627" s="3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</row>
    <row r="628" spans="1:37" ht="12" customHeight="1" x14ac:dyDescent="0.2">
      <c r="A628" s="45"/>
      <c r="B628" s="3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</row>
    <row r="629" spans="1:37" ht="12" customHeight="1" x14ac:dyDescent="0.2">
      <c r="A629" s="45"/>
      <c r="B629" s="3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</row>
    <row r="630" spans="1:37" ht="12" customHeight="1" x14ac:dyDescent="0.2">
      <c r="A630" s="45"/>
      <c r="B630" s="3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</row>
    <row r="631" spans="1:37" ht="12" customHeight="1" x14ac:dyDescent="0.2">
      <c r="A631" s="45"/>
      <c r="B631" s="3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</row>
    <row r="632" spans="1:37" ht="12" customHeight="1" x14ac:dyDescent="0.2">
      <c r="A632" s="45"/>
      <c r="B632" s="3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</row>
    <row r="633" spans="1:37" ht="12" customHeight="1" x14ac:dyDescent="0.2">
      <c r="A633" s="45"/>
      <c r="B633" s="3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</row>
    <row r="634" spans="1:37" ht="12" customHeight="1" x14ac:dyDescent="0.2">
      <c r="A634" s="45"/>
      <c r="B634" s="3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</row>
    <row r="635" spans="1:37" ht="12" customHeight="1" x14ac:dyDescent="0.2">
      <c r="A635" s="45"/>
      <c r="B635" s="3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</row>
    <row r="636" spans="1:37" ht="12" customHeight="1" x14ac:dyDescent="0.2">
      <c r="A636" s="45"/>
      <c r="B636" s="3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</row>
    <row r="637" spans="1:37" ht="12" customHeight="1" x14ac:dyDescent="0.2">
      <c r="A637" s="45"/>
      <c r="B637" s="3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</row>
    <row r="638" spans="1:37" ht="12" customHeight="1" x14ac:dyDescent="0.2">
      <c r="A638" s="45"/>
      <c r="B638" s="3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</row>
    <row r="639" spans="1:37" ht="12" customHeight="1" x14ac:dyDescent="0.2">
      <c r="A639" s="45"/>
      <c r="B639" s="3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</row>
    <row r="640" spans="1:37" ht="12" customHeight="1" x14ac:dyDescent="0.2">
      <c r="A640" s="45"/>
      <c r="B640" s="3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</row>
    <row r="641" spans="1:37" ht="12" customHeight="1" x14ac:dyDescent="0.2">
      <c r="A641" s="45"/>
      <c r="B641" s="3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</row>
    <row r="642" spans="1:37" ht="12" customHeight="1" x14ac:dyDescent="0.2">
      <c r="A642" s="45"/>
      <c r="B642" s="3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</row>
    <row r="643" spans="1:37" ht="12" customHeight="1" x14ac:dyDescent="0.2">
      <c r="A643" s="45"/>
      <c r="B643" s="3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</row>
    <row r="644" spans="1:37" ht="12" customHeight="1" x14ac:dyDescent="0.2">
      <c r="A644" s="45"/>
      <c r="B644" s="3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</row>
    <row r="645" spans="1:37" ht="12" customHeight="1" x14ac:dyDescent="0.2">
      <c r="A645" s="45"/>
      <c r="B645" s="3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</row>
    <row r="646" spans="1:37" ht="12" customHeight="1" x14ac:dyDescent="0.2">
      <c r="A646" s="45"/>
      <c r="B646" s="3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</row>
    <row r="647" spans="1:37" ht="12" customHeight="1" x14ac:dyDescent="0.2">
      <c r="A647" s="45"/>
      <c r="B647" s="3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</row>
    <row r="648" spans="1:37" ht="12" customHeight="1" x14ac:dyDescent="0.2">
      <c r="A648" s="45"/>
      <c r="B648" s="3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</row>
    <row r="649" spans="1:37" ht="12" customHeight="1" x14ac:dyDescent="0.2">
      <c r="A649" s="45"/>
      <c r="B649" s="3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</row>
    <row r="650" spans="1:37" ht="12" customHeight="1" x14ac:dyDescent="0.2">
      <c r="A650" s="45"/>
      <c r="B650" s="3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</row>
    <row r="651" spans="1:37" ht="12" customHeight="1" x14ac:dyDescent="0.2">
      <c r="A651" s="45"/>
      <c r="B651" s="3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</row>
    <row r="652" spans="1:37" ht="12" customHeight="1" x14ac:dyDescent="0.2">
      <c r="A652" s="45"/>
      <c r="B652" s="3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</row>
    <row r="653" spans="1:37" ht="12" customHeight="1" x14ac:dyDescent="0.2">
      <c r="A653" s="45"/>
      <c r="B653" s="3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</row>
    <row r="654" spans="1:37" ht="12" customHeight="1" x14ac:dyDescent="0.2">
      <c r="A654" s="45"/>
      <c r="B654" s="3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</row>
    <row r="655" spans="1:37" ht="12" customHeight="1" x14ac:dyDescent="0.2">
      <c r="A655" s="45"/>
      <c r="B655" s="3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</row>
    <row r="656" spans="1:37" ht="12" customHeight="1" x14ac:dyDescent="0.2">
      <c r="A656" s="45"/>
      <c r="B656" s="3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</row>
    <row r="657" spans="1:37" ht="12" customHeight="1" x14ac:dyDescent="0.2">
      <c r="A657" s="45"/>
      <c r="B657" s="3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</row>
    <row r="658" spans="1:37" ht="12" customHeight="1" x14ac:dyDescent="0.2">
      <c r="A658" s="45"/>
      <c r="B658" s="3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</row>
    <row r="659" spans="1:37" ht="12" customHeight="1" x14ac:dyDescent="0.2">
      <c r="A659" s="45"/>
      <c r="B659" s="3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</row>
    <row r="660" spans="1:37" ht="12" customHeight="1" x14ac:dyDescent="0.2">
      <c r="A660" s="45"/>
      <c r="B660" s="3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</row>
    <row r="661" spans="1:37" ht="12" customHeight="1" x14ac:dyDescent="0.2">
      <c r="A661" s="45"/>
      <c r="B661" s="3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</row>
    <row r="662" spans="1:37" ht="12" customHeight="1" x14ac:dyDescent="0.2">
      <c r="A662" s="45"/>
      <c r="B662" s="3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</row>
    <row r="663" spans="1:37" ht="12" customHeight="1" x14ac:dyDescent="0.2">
      <c r="A663" s="45"/>
      <c r="B663" s="3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</row>
    <row r="664" spans="1:37" ht="12" customHeight="1" x14ac:dyDescent="0.2">
      <c r="A664" s="45"/>
      <c r="B664" s="3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</row>
    <row r="665" spans="1:37" ht="12" customHeight="1" x14ac:dyDescent="0.2">
      <c r="A665" s="45"/>
      <c r="B665" s="3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</row>
    <row r="666" spans="1:37" ht="12" customHeight="1" x14ac:dyDescent="0.2">
      <c r="A666" s="45"/>
      <c r="B666" s="3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</row>
    <row r="667" spans="1:37" ht="12" customHeight="1" x14ac:dyDescent="0.2">
      <c r="A667" s="45"/>
      <c r="B667" s="3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</row>
    <row r="668" spans="1:37" ht="12" customHeight="1" x14ac:dyDescent="0.2">
      <c r="A668" s="45"/>
      <c r="B668" s="3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</row>
    <row r="669" spans="1:37" ht="12" customHeight="1" x14ac:dyDescent="0.2">
      <c r="A669" s="45"/>
      <c r="B669" s="3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</row>
    <row r="670" spans="1:37" ht="12" customHeight="1" x14ac:dyDescent="0.2">
      <c r="A670" s="45"/>
      <c r="B670" s="3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</row>
    <row r="671" spans="1:37" ht="12" customHeight="1" x14ac:dyDescent="0.2">
      <c r="A671" s="45"/>
      <c r="B671" s="3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</row>
    <row r="672" spans="1:37" ht="12" customHeight="1" x14ac:dyDescent="0.2">
      <c r="A672" s="45"/>
      <c r="B672" s="3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</row>
    <row r="673" spans="1:37" ht="12" customHeight="1" x14ac:dyDescent="0.2">
      <c r="A673" s="45"/>
      <c r="B673" s="3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</row>
    <row r="674" spans="1:37" ht="12" customHeight="1" x14ac:dyDescent="0.2">
      <c r="A674" s="45"/>
      <c r="B674" s="3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</row>
    <row r="675" spans="1:37" ht="12" customHeight="1" x14ac:dyDescent="0.2">
      <c r="A675" s="45"/>
      <c r="B675" s="3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</row>
    <row r="676" spans="1:37" ht="12" customHeight="1" x14ac:dyDescent="0.2">
      <c r="A676" s="45"/>
      <c r="B676" s="3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</row>
    <row r="677" spans="1:37" ht="12" customHeight="1" x14ac:dyDescent="0.2">
      <c r="A677" s="45"/>
      <c r="B677" s="3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</row>
    <row r="678" spans="1:37" ht="12" customHeight="1" x14ac:dyDescent="0.2">
      <c r="A678" s="45"/>
      <c r="B678" s="3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</row>
    <row r="679" spans="1:37" ht="12" customHeight="1" x14ac:dyDescent="0.2">
      <c r="A679" s="45"/>
      <c r="B679" s="3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</row>
    <row r="680" spans="1:37" ht="12" customHeight="1" x14ac:dyDescent="0.2">
      <c r="A680" s="45"/>
      <c r="B680" s="3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</row>
    <row r="681" spans="1:37" ht="12" customHeight="1" x14ac:dyDescent="0.2">
      <c r="A681" s="45"/>
      <c r="B681" s="3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</row>
    <row r="682" spans="1:37" ht="12" customHeight="1" x14ac:dyDescent="0.2">
      <c r="A682" s="45"/>
      <c r="B682" s="3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</row>
    <row r="683" spans="1:37" ht="12" customHeight="1" x14ac:dyDescent="0.2">
      <c r="A683" s="45"/>
      <c r="B683" s="3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</row>
    <row r="684" spans="1:37" ht="12" customHeight="1" x14ac:dyDescent="0.2">
      <c r="A684" s="45"/>
      <c r="B684" s="3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</row>
    <row r="685" spans="1:37" ht="12" customHeight="1" x14ac:dyDescent="0.2">
      <c r="A685" s="45"/>
      <c r="B685" s="3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</row>
    <row r="686" spans="1:37" ht="12" customHeight="1" x14ac:dyDescent="0.2">
      <c r="A686" s="45"/>
      <c r="B686" s="3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</row>
    <row r="687" spans="1:37" ht="12" customHeight="1" x14ac:dyDescent="0.2">
      <c r="A687" s="45"/>
      <c r="B687" s="3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</row>
    <row r="688" spans="1:37" ht="12" customHeight="1" x14ac:dyDescent="0.2">
      <c r="A688" s="45"/>
      <c r="B688" s="3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</row>
    <row r="689" spans="1:37" ht="12" customHeight="1" x14ac:dyDescent="0.2">
      <c r="A689" s="45"/>
      <c r="B689" s="3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</row>
    <row r="690" spans="1:37" ht="12" customHeight="1" x14ac:dyDescent="0.2">
      <c r="A690" s="45"/>
      <c r="B690" s="3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</row>
    <row r="691" spans="1:37" ht="12" customHeight="1" x14ac:dyDescent="0.2">
      <c r="A691" s="45"/>
      <c r="B691" s="3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</row>
    <row r="692" spans="1:37" ht="12" customHeight="1" x14ac:dyDescent="0.2">
      <c r="A692" s="45"/>
      <c r="B692" s="3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</row>
    <row r="693" spans="1:37" ht="12" customHeight="1" x14ac:dyDescent="0.2">
      <c r="A693" s="45"/>
      <c r="B693" s="3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</row>
    <row r="694" spans="1:37" ht="12" customHeight="1" x14ac:dyDescent="0.2">
      <c r="A694" s="45"/>
      <c r="B694" s="3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</row>
    <row r="695" spans="1:37" ht="12" customHeight="1" x14ac:dyDescent="0.2">
      <c r="A695" s="45"/>
      <c r="B695" s="3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</row>
    <row r="696" spans="1:37" ht="12" customHeight="1" x14ac:dyDescent="0.2">
      <c r="A696" s="45"/>
      <c r="B696" s="3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</row>
    <row r="697" spans="1:37" ht="12" customHeight="1" x14ac:dyDescent="0.2">
      <c r="A697" s="45"/>
      <c r="B697" s="3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</row>
    <row r="698" spans="1:37" ht="12" customHeight="1" x14ac:dyDescent="0.2">
      <c r="A698" s="45"/>
      <c r="B698" s="3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</row>
    <row r="699" spans="1:37" ht="12" customHeight="1" x14ac:dyDescent="0.2">
      <c r="A699" s="45"/>
      <c r="B699" s="3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</row>
    <row r="700" spans="1:37" ht="12" customHeight="1" x14ac:dyDescent="0.2">
      <c r="A700" s="45"/>
      <c r="B700" s="3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</row>
    <row r="701" spans="1:37" ht="12" customHeight="1" x14ac:dyDescent="0.2">
      <c r="A701" s="45"/>
      <c r="B701" s="3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</row>
    <row r="702" spans="1:37" ht="12" customHeight="1" x14ac:dyDescent="0.2">
      <c r="A702" s="45"/>
      <c r="B702" s="3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</row>
    <row r="703" spans="1:37" ht="12" customHeight="1" x14ac:dyDescent="0.2">
      <c r="A703" s="45"/>
      <c r="B703" s="3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</row>
    <row r="704" spans="1:37" ht="12" customHeight="1" x14ac:dyDescent="0.2">
      <c r="A704" s="45"/>
      <c r="B704" s="3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</row>
    <row r="705" spans="1:37" ht="12" customHeight="1" x14ac:dyDescent="0.2">
      <c r="A705" s="45"/>
      <c r="B705" s="3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</row>
    <row r="706" spans="1:37" ht="12" customHeight="1" x14ac:dyDescent="0.2">
      <c r="A706" s="45"/>
      <c r="B706" s="3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</row>
    <row r="707" spans="1:37" ht="12" customHeight="1" x14ac:dyDescent="0.2">
      <c r="A707" s="45"/>
      <c r="B707" s="3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</row>
    <row r="708" spans="1:37" ht="12" customHeight="1" x14ac:dyDescent="0.2">
      <c r="A708" s="45"/>
      <c r="B708" s="3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</row>
    <row r="709" spans="1:37" ht="12" customHeight="1" x14ac:dyDescent="0.2">
      <c r="A709" s="45"/>
      <c r="B709" s="3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</row>
    <row r="710" spans="1:37" ht="12" customHeight="1" x14ac:dyDescent="0.2">
      <c r="A710" s="45"/>
      <c r="B710" s="3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</row>
    <row r="711" spans="1:37" ht="12" customHeight="1" x14ac:dyDescent="0.2">
      <c r="A711" s="45"/>
      <c r="B711" s="3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</row>
    <row r="712" spans="1:37" ht="12" customHeight="1" x14ac:dyDescent="0.2">
      <c r="A712" s="45"/>
      <c r="B712" s="3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</row>
    <row r="713" spans="1:37" ht="12" customHeight="1" x14ac:dyDescent="0.2">
      <c r="A713" s="45"/>
      <c r="B713" s="3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</row>
    <row r="714" spans="1:37" ht="12" customHeight="1" x14ac:dyDescent="0.2">
      <c r="A714" s="45"/>
      <c r="B714" s="3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</row>
    <row r="715" spans="1:37" ht="12" customHeight="1" x14ac:dyDescent="0.2">
      <c r="A715" s="45"/>
      <c r="B715" s="3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</row>
    <row r="716" spans="1:37" ht="12" customHeight="1" x14ac:dyDescent="0.2">
      <c r="A716" s="45"/>
      <c r="B716" s="3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</row>
    <row r="717" spans="1:37" ht="12" customHeight="1" x14ac:dyDescent="0.2">
      <c r="A717" s="45"/>
      <c r="B717" s="3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</row>
    <row r="718" spans="1:37" ht="12" customHeight="1" x14ac:dyDescent="0.2">
      <c r="A718" s="45"/>
      <c r="B718" s="3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</row>
    <row r="719" spans="1:37" ht="12" customHeight="1" x14ac:dyDescent="0.2">
      <c r="A719" s="45"/>
      <c r="B719" s="3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</row>
    <row r="720" spans="1:37" ht="12" customHeight="1" x14ac:dyDescent="0.2">
      <c r="A720" s="45"/>
      <c r="B720" s="3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</row>
    <row r="721" spans="1:37" ht="12" customHeight="1" x14ac:dyDescent="0.2">
      <c r="A721" s="45"/>
      <c r="B721" s="3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</row>
    <row r="722" spans="1:37" ht="12" customHeight="1" x14ac:dyDescent="0.2">
      <c r="A722" s="45"/>
      <c r="B722" s="3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</row>
    <row r="723" spans="1:37" ht="12" customHeight="1" x14ac:dyDescent="0.2">
      <c r="A723" s="45"/>
      <c r="B723" s="3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</row>
    <row r="724" spans="1:37" ht="12" customHeight="1" x14ac:dyDescent="0.2">
      <c r="A724" s="45"/>
      <c r="B724" s="3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</row>
    <row r="725" spans="1:37" ht="12" customHeight="1" x14ac:dyDescent="0.2">
      <c r="A725" s="45"/>
      <c r="B725" s="3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</row>
    <row r="726" spans="1:37" ht="12" customHeight="1" x14ac:dyDescent="0.2">
      <c r="A726" s="45"/>
      <c r="B726" s="3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</row>
    <row r="727" spans="1:37" ht="12" customHeight="1" x14ac:dyDescent="0.2">
      <c r="A727" s="45"/>
      <c r="B727" s="3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</row>
    <row r="728" spans="1:37" ht="12" customHeight="1" x14ac:dyDescent="0.2">
      <c r="A728" s="45"/>
      <c r="B728" s="3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</row>
    <row r="729" spans="1:37" ht="12" customHeight="1" x14ac:dyDescent="0.2">
      <c r="A729" s="45"/>
      <c r="B729" s="3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</row>
    <row r="730" spans="1:37" ht="12" customHeight="1" x14ac:dyDescent="0.2">
      <c r="A730" s="45"/>
      <c r="B730" s="3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</row>
    <row r="731" spans="1:37" ht="12" customHeight="1" x14ac:dyDescent="0.2">
      <c r="A731" s="45"/>
      <c r="B731" s="3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</row>
    <row r="732" spans="1:37" ht="12" customHeight="1" x14ac:dyDescent="0.2">
      <c r="A732" s="45"/>
      <c r="B732" s="3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</row>
    <row r="733" spans="1:37" ht="12" customHeight="1" x14ac:dyDescent="0.2">
      <c r="A733" s="45"/>
      <c r="B733" s="3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</row>
    <row r="734" spans="1:37" ht="12" customHeight="1" x14ac:dyDescent="0.2">
      <c r="A734" s="45"/>
      <c r="B734" s="3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</row>
    <row r="735" spans="1:37" ht="12" customHeight="1" x14ac:dyDescent="0.2">
      <c r="A735" s="45"/>
      <c r="B735" s="3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</row>
    <row r="736" spans="1:37" ht="12" customHeight="1" x14ac:dyDescent="0.2">
      <c r="A736" s="45"/>
      <c r="B736" s="3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</row>
    <row r="737" spans="1:37" ht="12" customHeight="1" x14ac:dyDescent="0.2">
      <c r="A737" s="45"/>
      <c r="B737" s="3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</row>
    <row r="738" spans="1:37" ht="12" customHeight="1" x14ac:dyDescent="0.2">
      <c r="A738" s="45"/>
      <c r="B738" s="3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</row>
    <row r="739" spans="1:37" ht="12" customHeight="1" x14ac:dyDescent="0.2">
      <c r="A739" s="45"/>
      <c r="B739" s="3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</row>
    <row r="740" spans="1:37" ht="12" customHeight="1" x14ac:dyDescent="0.2">
      <c r="A740" s="45"/>
      <c r="B740" s="3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</row>
    <row r="741" spans="1:37" ht="12" customHeight="1" x14ac:dyDescent="0.2">
      <c r="A741" s="45"/>
      <c r="B741" s="3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</row>
    <row r="742" spans="1:37" ht="12" customHeight="1" x14ac:dyDescent="0.2">
      <c r="A742" s="45"/>
      <c r="B742" s="3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</row>
    <row r="743" spans="1:37" ht="12" customHeight="1" x14ac:dyDescent="0.2">
      <c r="A743" s="45"/>
      <c r="B743" s="3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</row>
    <row r="744" spans="1:37" ht="12" customHeight="1" x14ac:dyDescent="0.2">
      <c r="A744" s="45"/>
      <c r="B744" s="3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</row>
    <row r="745" spans="1:37" ht="12" customHeight="1" x14ac:dyDescent="0.2">
      <c r="A745" s="45"/>
      <c r="B745" s="3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</row>
    <row r="746" spans="1:37" ht="12" customHeight="1" x14ac:dyDescent="0.2">
      <c r="A746" s="45"/>
      <c r="B746" s="3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</row>
    <row r="747" spans="1:37" ht="12" customHeight="1" x14ac:dyDescent="0.2">
      <c r="A747" s="45"/>
      <c r="B747" s="3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</row>
    <row r="748" spans="1:37" ht="12" customHeight="1" x14ac:dyDescent="0.2">
      <c r="A748" s="45"/>
      <c r="B748" s="3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</row>
    <row r="749" spans="1:37" ht="12" customHeight="1" x14ac:dyDescent="0.2">
      <c r="A749" s="45"/>
      <c r="B749" s="3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</row>
    <row r="750" spans="1:37" ht="12" customHeight="1" x14ac:dyDescent="0.2">
      <c r="A750" s="45"/>
      <c r="B750" s="3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</row>
    <row r="751" spans="1:37" ht="12" customHeight="1" x14ac:dyDescent="0.2">
      <c r="A751" s="45"/>
      <c r="B751" s="3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</row>
    <row r="752" spans="1:37" ht="12" customHeight="1" x14ac:dyDescent="0.2">
      <c r="A752" s="45"/>
      <c r="B752" s="3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</row>
    <row r="753" spans="1:37" ht="12" customHeight="1" x14ac:dyDescent="0.2">
      <c r="A753" s="45"/>
      <c r="B753" s="3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</row>
    <row r="754" spans="1:37" ht="12" customHeight="1" x14ac:dyDescent="0.2">
      <c r="A754" s="45"/>
      <c r="B754" s="3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</row>
    <row r="755" spans="1:37" ht="12" customHeight="1" x14ac:dyDescent="0.2">
      <c r="A755" s="45"/>
      <c r="B755" s="3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</row>
    <row r="756" spans="1:37" ht="12" customHeight="1" x14ac:dyDescent="0.2">
      <c r="A756" s="45"/>
      <c r="B756" s="3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</row>
    <row r="757" spans="1:37" ht="12" customHeight="1" x14ac:dyDescent="0.2">
      <c r="A757" s="45"/>
      <c r="B757" s="3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</row>
    <row r="758" spans="1:37" ht="12" customHeight="1" x14ac:dyDescent="0.2">
      <c r="A758" s="45"/>
      <c r="B758" s="3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</row>
    <row r="759" spans="1:37" ht="12" customHeight="1" x14ac:dyDescent="0.2">
      <c r="A759" s="45"/>
      <c r="B759" s="3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</row>
    <row r="760" spans="1:37" ht="12" customHeight="1" x14ac:dyDescent="0.2">
      <c r="A760" s="45"/>
      <c r="B760" s="3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</row>
    <row r="761" spans="1:37" ht="12" customHeight="1" x14ac:dyDescent="0.2">
      <c r="A761" s="45"/>
      <c r="B761" s="3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</row>
    <row r="762" spans="1:37" ht="12" customHeight="1" x14ac:dyDescent="0.2">
      <c r="A762" s="45"/>
      <c r="B762" s="3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</row>
    <row r="763" spans="1:37" ht="12" customHeight="1" x14ac:dyDescent="0.2">
      <c r="A763" s="45"/>
      <c r="B763" s="3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</row>
    <row r="764" spans="1:37" ht="12" customHeight="1" x14ac:dyDescent="0.2">
      <c r="A764" s="45"/>
      <c r="B764" s="3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</row>
    <row r="765" spans="1:37" ht="12" customHeight="1" x14ac:dyDescent="0.2">
      <c r="A765" s="45"/>
      <c r="B765" s="3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</row>
    <row r="766" spans="1:37" ht="12" customHeight="1" x14ac:dyDescent="0.2">
      <c r="A766" s="45"/>
      <c r="B766" s="3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</row>
    <row r="767" spans="1:37" ht="12" customHeight="1" x14ac:dyDescent="0.2">
      <c r="A767" s="45"/>
      <c r="B767" s="3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</row>
    <row r="768" spans="1:37" ht="12" customHeight="1" x14ac:dyDescent="0.2">
      <c r="A768" s="45"/>
      <c r="B768" s="3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</row>
    <row r="769" spans="1:37" ht="12" customHeight="1" x14ac:dyDescent="0.2">
      <c r="A769" s="45"/>
      <c r="B769" s="3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</row>
    <row r="770" spans="1:37" ht="12" customHeight="1" x14ac:dyDescent="0.2">
      <c r="A770" s="45"/>
      <c r="B770" s="3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</row>
    <row r="771" spans="1:37" ht="12" customHeight="1" x14ac:dyDescent="0.2">
      <c r="A771" s="45"/>
      <c r="B771" s="3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</row>
    <row r="772" spans="1:37" ht="12" customHeight="1" x14ac:dyDescent="0.2">
      <c r="A772" s="45"/>
      <c r="B772" s="3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</row>
    <row r="773" spans="1:37" ht="12" customHeight="1" x14ac:dyDescent="0.2">
      <c r="A773" s="45"/>
      <c r="B773" s="3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</row>
    <row r="774" spans="1:37" ht="12" customHeight="1" x14ac:dyDescent="0.2">
      <c r="A774" s="45"/>
      <c r="B774" s="3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</row>
    <row r="775" spans="1:37" ht="12" customHeight="1" x14ac:dyDescent="0.2">
      <c r="A775" s="45"/>
      <c r="B775" s="3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</row>
    <row r="776" spans="1:37" ht="12" customHeight="1" x14ac:dyDescent="0.2">
      <c r="A776" s="45"/>
      <c r="B776" s="3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</row>
    <row r="777" spans="1:37" ht="12" customHeight="1" x14ac:dyDescent="0.2">
      <c r="A777" s="45"/>
      <c r="B777" s="3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</row>
    <row r="778" spans="1:37" ht="12" customHeight="1" x14ac:dyDescent="0.2">
      <c r="A778" s="45"/>
      <c r="B778" s="3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</row>
    <row r="779" spans="1:37" ht="12" customHeight="1" x14ac:dyDescent="0.2">
      <c r="A779" s="45"/>
      <c r="B779" s="3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</row>
    <row r="780" spans="1:37" ht="12" customHeight="1" x14ac:dyDescent="0.2">
      <c r="A780" s="45"/>
      <c r="B780" s="3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</row>
    <row r="781" spans="1:37" ht="12" customHeight="1" x14ac:dyDescent="0.2">
      <c r="A781" s="45"/>
      <c r="B781" s="3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</row>
    <row r="782" spans="1:37" ht="12" customHeight="1" x14ac:dyDescent="0.2">
      <c r="A782" s="45"/>
      <c r="B782" s="3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</row>
    <row r="783" spans="1:37" ht="12" customHeight="1" x14ac:dyDescent="0.2">
      <c r="A783" s="45"/>
      <c r="B783" s="3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</row>
    <row r="784" spans="1:37" ht="12" customHeight="1" x14ac:dyDescent="0.2">
      <c r="A784" s="45"/>
      <c r="B784" s="3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</row>
    <row r="785" spans="1:37" ht="12" customHeight="1" x14ac:dyDescent="0.2">
      <c r="A785" s="45"/>
      <c r="B785" s="3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</row>
    <row r="786" spans="1:37" ht="12" customHeight="1" x14ac:dyDescent="0.2">
      <c r="A786" s="45"/>
      <c r="B786" s="3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</row>
    <row r="787" spans="1:37" ht="12" customHeight="1" x14ac:dyDescent="0.2">
      <c r="A787" s="45"/>
      <c r="B787" s="3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</row>
    <row r="788" spans="1:37" ht="12" customHeight="1" x14ac:dyDescent="0.2">
      <c r="A788" s="45"/>
      <c r="B788" s="3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</row>
    <row r="789" spans="1:37" ht="12" customHeight="1" x14ac:dyDescent="0.2">
      <c r="A789" s="45"/>
      <c r="B789" s="3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</row>
    <row r="790" spans="1:37" ht="12" customHeight="1" x14ac:dyDescent="0.2">
      <c r="A790" s="45"/>
      <c r="B790" s="3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</row>
    <row r="791" spans="1:37" ht="12" customHeight="1" x14ac:dyDescent="0.2">
      <c r="A791" s="45"/>
      <c r="B791" s="3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</row>
    <row r="792" spans="1:37" ht="12" customHeight="1" x14ac:dyDescent="0.2">
      <c r="A792" s="45"/>
      <c r="B792" s="3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</row>
    <row r="793" spans="1:37" ht="12" customHeight="1" x14ac:dyDescent="0.2">
      <c r="A793" s="45"/>
      <c r="B793" s="3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</row>
    <row r="794" spans="1:37" ht="12" customHeight="1" x14ac:dyDescent="0.2">
      <c r="A794" s="45"/>
      <c r="B794" s="3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</row>
    <row r="795" spans="1:37" ht="12" customHeight="1" x14ac:dyDescent="0.2">
      <c r="A795" s="45"/>
      <c r="B795" s="3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</row>
    <row r="796" spans="1:37" ht="12" customHeight="1" x14ac:dyDescent="0.2">
      <c r="A796" s="45"/>
      <c r="B796" s="3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</row>
    <row r="797" spans="1:37" ht="12" customHeight="1" x14ac:dyDescent="0.2">
      <c r="A797" s="45"/>
      <c r="B797" s="3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</row>
    <row r="798" spans="1:37" ht="12" customHeight="1" x14ac:dyDescent="0.2">
      <c r="A798" s="45"/>
      <c r="B798" s="3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</row>
    <row r="799" spans="1:37" ht="12" customHeight="1" x14ac:dyDescent="0.2">
      <c r="A799" s="45"/>
      <c r="B799" s="3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</row>
    <row r="800" spans="1:37" ht="12" customHeight="1" x14ac:dyDescent="0.2">
      <c r="A800" s="45"/>
      <c r="B800" s="3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</row>
    <row r="801" spans="1:37" ht="12" customHeight="1" x14ac:dyDescent="0.2">
      <c r="A801" s="45"/>
      <c r="B801" s="3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</row>
    <row r="802" spans="1:37" ht="12" customHeight="1" x14ac:dyDescent="0.2">
      <c r="A802" s="45"/>
      <c r="B802" s="3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</row>
    <row r="803" spans="1:37" ht="12" customHeight="1" x14ac:dyDescent="0.2">
      <c r="A803" s="45"/>
      <c r="B803" s="3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</row>
    <row r="804" spans="1:37" ht="12" customHeight="1" x14ac:dyDescent="0.2">
      <c r="A804" s="45"/>
      <c r="B804" s="3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</row>
    <row r="805" spans="1:37" ht="12" customHeight="1" x14ac:dyDescent="0.2">
      <c r="A805" s="45"/>
      <c r="B805" s="3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</row>
    <row r="806" spans="1:37" ht="12" customHeight="1" x14ac:dyDescent="0.2">
      <c r="A806" s="45"/>
      <c r="B806" s="3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</row>
    <row r="807" spans="1:37" ht="12" customHeight="1" x14ac:dyDescent="0.2">
      <c r="A807" s="45"/>
      <c r="B807" s="3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</row>
    <row r="808" spans="1:37" ht="12" customHeight="1" x14ac:dyDescent="0.2">
      <c r="A808" s="45"/>
      <c r="B808" s="3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</row>
    <row r="809" spans="1:37" ht="12" customHeight="1" x14ac:dyDescent="0.2">
      <c r="A809" s="45"/>
      <c r="B809" s="3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</row>
    <row r="810" spans="1:37" ht="12" customHeight="1" x14ac:dyDescent="0.2">
      <c r="A810" s="45"/>
      <c r="B810" s="3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</row>
    <row r="811" spans="1:37" ht="12" customHeight="1" x14ac:dyDescent="0.2">
      <c r="A811" s="45"/>
      <c r="B811" s="3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</row>
    <row r="812" spans="1:37" ht="12" customHeight="1" x14ac:dyDescent="0.2">
      <c r="A812" s="45"/>
      <c r="B812" s="3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</row>
    <row r="813" spans="1:37" ht="12" customHeight="1" x14ac:dyDescent="0.2">
      <c r="A813" s="45"/>
      <c r="B813" s="3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</row>
    <row r="814" spans="1:37" ht="12" customHeight="1" x14ac:dyDescent="0.2">
      <c r="A814" s="45"/>
      <c r="B814" s="3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</row>
    <row r="815" spans="1:37" ht="12" customHeight="1" x14ac:dyDescent="0.2">
      <c r="A815" s="45"/>
      <c r="B815" s="3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</row>
    <row r="816" spans="1:37" ht="12" customHeight="1" x14ac:dyDescent="0.2">
      <c r="A816" s="45"/>
      <c r="B816" s="3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</row>
    <row r="817" spans="1:37" ht="12" customHeight="1" x14ac:dyDescent="0.2">
      <c r="A817" s="45"/>
      <c r="B817" s="3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</row>
    <row r="818" spans="1:37" ht="12" customHeight="1" x14ac:dyDescent="0.2">
      <c r="A818" s="45"/>
      <c r="B818" s="3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</row>
    <row r="819" spans="1:37" ht="12" customHeight="1" x14ac:dyDescent="0.2">
      <c r="A819" s="45"/>
      <c r="B819" s="3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</row>
    <row r="820" spans="1:37" ht="12" customHeight="1" x14ac:dyDescent="0.2">
      <c r="A820" s="45"/>
      <c r="B820" s="3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</row>
    <row r="821" spans="1:37" ht="12" customHeight="1" x14ac:dyDescent="0.2">
      <c r="A821" s="45"/>
      <c r="B821" s="3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</row>
    <row r="822" spans="1:37" ht="12" customHeight="1" x14ac:dyDescent="0.2">
      <c r="A822" s="45"/>
      <c r="B822" s="3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</row>
    <row r="823" spans="1:37" ht="12" customHeight="1" x14ac:dyDescent="0.2">
      <c r="A823" s="45"/>
      <c r="B823" s="3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</row>
    <row r="824" spans="1:37" ht="12" customHeight="1" x14ac:dyDescent="0.2">
      <c r="A824" s="45"/>
      <c r="B824" s="3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</row>
    <row r="825" spans="1:37" ht="12" customHeight="1" x14ac:dyDescent="0.2">
      <c r="A825" s="45"/>
      <c r="B825" s="3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</row>
    <row r="826" spans="1:37" ht="12" customHeight="1" x14ac:dyDescent="0.2">
      <c r="A826" s="45"/>
      <c r="B826" s="3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</row>
    <row r="827" spans="1:37" ht="12" customHeight="1" x14ac:dyDescent="0.2">
      <c r="A827" s="45"/>
      <c r="B827" s="3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</row>
    <row r="828" spans="1:37" ht="12" customHeight="1" x14ac:dyDescent="0.2">
      <c r="A828" s="45"/>
      <c r="B828" s="3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</row>
    <row r="829" spans="1:37" ht="12" customHeight="1" x14ac:dyDescent="0.2">
      <c r="A829" s="45"/>
      <c r="B829" s="3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</row>
    <row r="830" spans="1:37" ht="12" customHeight="1" x14ac:dyDescent="0.2">
      <c r="A830" s="45"/>
      <c r="B830" s="3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</row>
    <row r="831" spans="1:37" ht="12" customHeight="1" x14ac:dyDescent="0.2">
      <c r="A831" s="45"/>
      <c r="B831" s="3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</row>
    <row r="832" spans="1:37" ht="12" customHeight="1" x14ac:dyDescent="0.2">
      <c r="A832" s="45"/>
      <c r="B832" s="3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</row>
    <row r="833" spans="1:37" ht="12" customHeight="1" x14ac:dyDescent="0.2">
      <c r="A833" s="45"/>
      <c r="B833" s="3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</row>
    <row r="834" spans="1:37" ht="12" customHeight="1" x14ac:dyDescent="0.2">
      <c r="A834" s="45"/>
      <c r="B834" s="3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</row>
    <row r="835" spans="1:37" ht="12" customHeight="1" x14ac:dyDescent="0.2">
      <c r="A835" s="45"/>
      <c r="B835" s="3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</row>
    <row r="836" spans="1:37" ht="12" customHeight="1" x14ac:dyDescent="0.2">
      <c r="A836" s="45"/>
      <c r="B836" s="3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</row>
    <row r="837" spans="1:37" ht="12" customHeight="1" x14ac:dyDescent="0.2">
      <c r="A837" s="45"/>
      <c r="B837" s="3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</row>
    <row r="838" spans="1:37" ht="12" customHeight="1" x14ac:dyDescent="0.2">
      <c r="A838" s="45"/>
      <c r="B838" s="3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</row>
    <row r="839" spans="1:37" ht="12" customHeight="1" x14ac:dyDescent="0.2">
      <c r="A839" s="45"/>
      <c r="B839" s="3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</row>
    <row r="840" spans="1:37" ht="12" customHeight="1" x14ac:dyDescent="0.2">
      <c r="A840" s="45"/>
      <c r="B840" s="3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</row>
    <row r="841" spans="1:37" ht="12" customHeight="1" x14ac:dyDescent="0.2">
      <c r="A841" s="45"/>
      <c r="B841" s="3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</row>
    <row r="842" spans="1:37" ht="12" customHeight="1" x14ac:dyDescent="0.2">
      <c r="A842" s="45"/>
      <c r="B842" s="3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</row>
    <row r="843" spans="1:37" ht="12" customHeight="1" x14ac:dyDescent="0.2">
      <c r="A843" s="45"/>
      <c r="B843" s="3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</row>
    <row r="844" spans="1:37" ht="12" customHeight="1" x14ac:dyDescent="0.2">
      <c r="A844" s="45"/>
      <c r="B844" s="3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</row>
    <row r="845" spans="1:37" ht="12" customHeight="1" x14ac:dyDescent="0.2">
      <c r="A845" s="45"/>
      <c r="B845" s="3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</row>
    <row r="846" spans="1:37" ht="12" customHeight="1" x14ac:dyDescent="0.2">
      <c r="A846" s="45"/>
      <c r="B846" s="3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</row>
    <row r="847" spans="1:37" ht="12" customHeight="1" x14ac:dyDescent="0.2">
      <c r="A847" s="45"/>
      <c r="B847" s="3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</row>
    <row r="848" spans="1:37" ht="12" customHeight="1" x14ac:dyDescent="0.2">
      <c r="A848" s="45"/>
      <c r="B848" s="3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</row>
    <row r="849" spans="1:37" ht="12" customHeight="1" x14ac:dyDescent="0.2">
      <c r="A849" s="45"/>
      <c r="B849" s="3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</row>
    <row r="850" spans="1:37" ht="12" customHeight="1" x14ac:dyDescent="0.2">
      <c r="A850" s="45"/>
      <c r="B850" s="3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</row>
    <row r="851" spans="1:37" ht="12" customHeight="1" x14ac:dyDescent="0.2">
      <c r="A851" s="45"/>
      <c r="B851" s="3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</row>
    <row r="852" spans="1:37" ht="12" customHeight="1" x14ac:dyDescent="0.2">
      <c r="A852" s="45"/>
      <c r="B852" s="3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</row>
    <row r="853" spans="1:37" ht="12" customHeight="1" x14ac:dyDescent="0.2">
      <c r="A853" s="45"/>
      <c r="B853" s="3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</row>
    <row r="854" spans="1:37" ht="12" customHeight="1" x14ac:dyDescent="0.2">
      <c r="A854" s="45"/>
      <c r="B854" s="3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</row>
    <row r="855" spans="1:37" ht="12" customHeight="1" x14ac:dyDescent="0.2">
      <c r="A855" s="45"/>
      <c r="B855" s="3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</row>
    <row r="856" spans="1:37" ht="12" customHeight="1" x14ac:dyDescent="0.2">
      <c r="A856" s="45"/>
      <c r="B856" s="3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</row>
    <row r="857" spans="1:37" ht="12" customHeight="1" x14ac:dyDescent="0.2">
      <c r="A857" s="45"/>
      <c r="B857" s="3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</row>
    <row r="858" spans="1:37" ht="12" customHeight="1" x14ac:dyDescent="0.2">
      <c r="A858" s="45"/>
      <c r="B858" s="3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</row>
    <row r="859" spans="1:37" ht="12" customHeight="1" x14ac:dyDescent="0.2">
      <c r="A859" s="45"/>
      <c r="B859" s="3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</row>
    <row r="860" spans="1:37" ht="12" customHeight="1" x14ac:dyDescent="0.2">
      <c r="A860" s="45"/>
      <c r="B860" s="3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</row>
    <row r="861" spans="1:37" ht="12" customHeight="1" x14ac:dyDescent="0.2">
      <c r="A861" s="45"/>
      <c r="B861" s="3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</row>
    <row r="862" spans="1:37" ht="12" customHeight="1" x14ac:dyDescent="0.2">
      <c r="A862" s="45"/>
      <c r="B862" s="3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</row>
    <row r="863" spans="1:37" ht="12" customHeight="1" x14ac:dyDescent="0.2">
      <c r="A863" s="45"/>
      <c r="B863" s="3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</row>
    <row r="864" spans="1:37" ht="12" customHeight="1" x14ac:dyDescent="0.2">
      <c r="A864" s="45"/>
      <c r="B864" s="3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</row>
    <row r="865" spans="1:37" ht="12" customHeight="1" x14ac:dyDescent="0.2">
      <c r="A865" s="45"/>
      <c r="B865" s="3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</row>
    <row r="866" spans="1:37" ht="12" customHeight="1" x14ac:dyDescent="0.2">
      <c r="A866" s="45"/>
      <c r="B866" s="3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</row>
    <row r="867" spans="1:37" ht="12" customHeight="1" x14ac:dyDescent="0.2">
      <c r="A867" s="45"/>
      <c r="B867" s="3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</row>
    <row r="868" spans="1:37" ht="12" customHeight="1" x14ac:dyDescent="0.2">
      <c r="A868" s="45"/>
      <c r="B868" s="3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</row>
    <row r="869" spans="1:37" ht="12" customHeight="1" x14ac:dyDescent="0.2">
      <c r="A869" s="45"/>
      <c r="B869" s="3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</row>
    <row r="870" spans="1:37" ht="12" customHeight="1" x14ac:dyDescent="0.2">
      <c r="A870" s="45"/>
      <c r="B870" s="3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</row>
    <row r="871" spans="1:37" ht="12" customHeight="1" x14ac:dyDescent="0.2">
      <c r="A871" s="45"/>
      <c r="B871" s="3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</row>
    <row r="872" spans="1:37" ht="12" customHeight="1" x14ac:dyDescent="0.2">
      <c r="A872" s="45"/>
      <c r="B872" s="3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</row>
    <row r="873" spans="1:37" ht="12" customHeight="1" x14ac:dyDescent="0.2">
      <c r="A873" s="45"/>
      <c r="B873" s="3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</row>
    <row r="874" spans="1:37" ht="12" customHeight="1" x14ac:dyDescent="0.2">
      <c r="A874" s="45"/>
      <c r="B874" s="3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</row>
    <row r="875" spans="1:37" ht="12" customHeight="1" x14ac:dyDescent="0.2">
      <c r="A875" s="45"/>
      <c r="B875" s="3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</row>
    <row r="876" spans="1:37" ht="12" customHeight="1" x14ac:dyDescent="0.2">
      <c r="A876" s="45"/>
      <c r="B876" s="3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</row>
    <row r="877" spans="1:37" ht="12" customHeight="1" x14ac:dyDescent="0.2">
      <c r="A877" s="45"/>
      <c r="B877" s="3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</row>
    <row r="878" spans="1:37" ht="12" customHeight="1" x14ac:dyDescent="0.2">
      <c r="A878" s="45"/>
      <c r="B878" s="3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</row>
    <row r="879" spans="1:37" ht="12" customHeight="1" x14ac:dyDescent="0.2">
      <c r="A879" s="45"/>
      <c r="B879" s="3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</row>
    <row r="880" spans="1:37" ht="12" customHeight="1" x14ac:dyDescent="0.2">
      <c r="A880" s="45"/>
      <c r="B880" s="3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</row>
    <row r="881" spans="1:37" ht="12" customHeight="1" x14ac:dyDescent="0.2">
      <c r="A881" s="45"/>
      <c r="B881" s="3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</row>
    <row r="882" spans="1:37" ht="12" customHeight="1" x14ac:dyDescent="0.2">
      <c r="A882" s="45"/>
      <c r="B882" s="3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</row>
    <row r="883" spans="1:37" ht="12" customHeight="1" x14ac:dyDescent="0.2">
      <c r="A883" s="45"/>
      <c r="B883" s="3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</row>
    <row r="884" spans="1:37" ht="12" customHeight="1" x14ac:dyDescent="0.2">
      <c r="A884" s="45"/>
      <c r="B884" s="3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</row>
    <row r="885" spans="1:37" ht="12" customHeight="1" x14ac:dyDescent="0.2">
      <c r="A885" s="45"/>
      <c r="B885" s="3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</row>
    <row r="886" spans="1:37" ht="12" customHeight="1" x14ac:dyDescent="0.2">
      <c r="A886" s="45"/>
      <c r="B886" s="3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</row>
    <row r="887" spans="1:37" ht="12" customHeight="1" x14ac:dyDescent="0.2">
      <c r="A887" s="45"/>
      <c r="B887" s="3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</row>
    <row r="888" spans="1:37" ht="12" customHeight="1" x14ac:dyDescent="0.2">
      <c r="A888" s="45"/>
      <c r="B888" s="3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</row>
    <row r="889" spans="1:37" ht="12" customHeight="1" x14ac:dyDescent="0.2">
      <c r="A889" s="45"/>
      <c r="B889" s="3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</row>
    <row r="890" spans="1:37" ht="12" customHeight="1" x14ac:dyDescent="0.2">
      <c r="A890" s="45"/>
      <c r="B890" s="3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</row>
    <row r="891" spans="1:37" ht="12" customHeight="1" x14ac:dyDescent="0.2">
      <c r="A891" s="45"/>
      <c r="B891" s="3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</row>
    <row r="892" spans="1:37" ht="12" customHeight="1" x14ac:dyDescent="0.2">
      <c r="A892" s="45"/>
      <c r="B892" s="3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</row>
    <row r="893" spans="1:37" ht="12" customHeight="1" x14ac:dyDescent="0.2">
      <c r="A893" s="45"/>
      <c r="B893" s="3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</row>
    <row r="894" spans="1:37" ht="12" customHeight="1" x14ac:dyDescent="0.2">
      <c r="A894" s="45"/>
      <c r="B894" s="3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</row>
    <row r="895" spans="1:37" ht="12" customHeight="1" x14ac:dyDescent="0.2">
      <c r="A895" s="45"/>
      <c r="B895" s="3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</row>
    <row r="896" spans="1:37" ht="12" customHeight="1" x14ac:dyDescent="0.2">
      <c r="A896" s="45"/>
      <c r="B896" s="3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</row>
    <row r="897" spans="1:37" ht="12" customHeight="1" x14ac:dyDescent="0.2">
      <c r="A897" s="45"/>
      <c r="B897" s="3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</row>
    <row r="898" spans="1:37" ht="12" customHeight="1" x14ac:dyDescent="0.2">
      <c r="A898" s="45"/>
      <c r="B898" s="3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</row>
    <row r="899" spans="1:37" ht="12" customHeight="1" x14ac:dyDescent="0.2">
      <c r="A899" s="45"/>
      <c r="B899" s="3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</row>
    <row r="900" spans="1:37" ht="12" customHeight="1" x14ac:dyDescent="0.2">
      <c r="A900" s="45"/>
      <c r="B900" s="3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</row>
    <row r="901" spans="1:37" ht="12" customHeight="1" x14ac:dyDescent="0.2">
      <c r="A901" s="45"/>
      <c r="B901" s="3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</row>
    <row r="902" spans="1:37" ht="12" customHeight="1" x14ac:dyDescent="0.2">
      <c r="A902" s="45"/>
      <c r="B902" s="3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</row>
    <row r="903" spans="1:37" ht="12" customHeight="1" x14ac:dyDescent="0.2">
      <c r="A903" s="45"/>
      <c r="B903" s="3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</row>
    <row r="904" spans="1:37" ht="12" customHeight="1" x14ac:dyDescent="0.2">
      <c r="A904" s="45"/>
      <c r="B904" s="3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</row>
    <row r="905" spans="1:37" ht="12" customHeight="1" x14ac:dyDescent="0.2">
      <c r="A905" s="45"/>
      <c r="B905" s="3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</row>
    <row r="906" spans="1:37" ht="12" customHeight="1" x14ac:dyDescent="0.2">
      <c r="A906" s="45"/>
      <c r="B906" s="3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</row>
    <row r="907" spans="1:37" ht="12" customHeight="1" x14ac:dyDescent="0.2">
      <c r="A907" s="45"/>
      <c r="B907" s="3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</row>
    <row r="908" spans="1:37" ht="12" customHeight="1" x14ac:dyDescent="0.2">
      <c r="A908" s="45"/>
      <c r="B908" s="3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</row>
    <row r="909" spans="1:37" ht="12" customHeight="1" x14ac:dyDescent="0.2">
      <c r="A909" s="45"/>
      <c r="B909" s="3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</row>
    <row r="910" spans="1:37" ht="12" customHeight="1" x14ac:dyDescent="0.2">
      <c r="A910" s="45"/>
      <c r="B910" s="3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</row>
    <row r="911" spans="1:37" ht="12" customHeight="1" x14ac:dyDescent="0.2">
      <c r="A911" s="45"/>
      <c r="B911" s="3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</row>
    <row r="912" spans="1:37" ht="12" customHeight="1" x14ac:dyDescent="0.2">
      <c r="A912" s="45"/>
      <c r="B912" s="3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</row>
    <row r="913" spans="1:37" ht="12" customHeight="1" x14ac:dyDescent="0.2">
      <c r="A913" s="45"/>
      <c r="B913" s="3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</row>
    <row r="914" spans="1:37" ht="12" customHeight="1" x14ac:dyDescent="0.2">
      <c r="A914" s="45"/>
      <c r="B914" s="3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</row>
    <row r="915" spans="1:37" ht="12" customHeight="1" x14ac:dyDescent="0.2">
      <c r="A915" s="45"/>
      <c r="B915" s="3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</row>
    <row r="916" spans="1:37" ht="12" customHeight="1" x14ac:dyDescent="0.2">
      <c r="A916" s="45"/>
      <c r="B916" s="3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</row>
    <row r="917" spans="1:37" ht="12" customHeight="1" x14ac:dyDescent="0.2">
      <c r="A917" s="45"/>
      <c r="B917" s="3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</row>
    <row r="918" spans="1:37" ht="12" customHeight="1" x14ac:dyDescent="0.2">
      <c r="A918" s="45"/>
      <c r="B918" s="3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</row>
    <row r="919" spans="1:37" ht="12" customHeight="1" x14ac:dyDescent="0.2">
      <c r="A919" s="45"/>
      <c r="B919" s="3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</row>
    <row r="920" spans="1:37" ht="12" customHeight="1" x14ac:dyDescent="0.2">
      <c r="A920" s="45"/>
      <c r="B920" s="3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</row>
    <row r="921" spans="1:37" ht="12" customHeight="1" x14ac:dyDescent="0.2">
      <c r="A921" s="45"/>
      <c r="B921" s="3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</row>
    <row r="922" spans="1:37" ht="12" customHeight="1" x14ac:dyDescent="0.2">
      <c r="A922" s="45"/>
      <c r="B922" s="3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</row>
    <row r="923" spans="1:37" ht="12" customHeight="1" x14ac:dyDescent="0.2">
      <c r="A923" s="45"/>
      <c r="B923" s="3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</row>
    <row r="924" spans="1:37" ht="12" customHeight="1" x14ac:dyDescent="0.2">
      <c r="A924" s="45"/>
      <c r="B924" s="3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</row>
    <row r="925" spans="1:37" ht="12" customHeight="1" x14ac:dyDescent="0.2">
      <c r="A925" s="45"/>
      <c r="B925" s="3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</row>
    <row r="926" spans="1:37" ht="12" customHeight="1" x14ac:dyDescent="0.2">
      <c r="A926" s="45"/>
      <c r="B926" s="3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</row>
    <row r="927" spans="1:37" ht="12" customHeight="1" x14ac:dyDescent="0.2">
      <c r="A927" s="45"/>
      <c r="B927" s="3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</row>
    <row r="928" spans="1:37" ht="12" customHeight="1" x14ac:dyDescent="0.2">
      <c r="A928" s="45"/>
      <c r="B928" s="3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</row>
    <row r="929" spans="1:37" ht="12" customHeight="1" x14ac:dyDescent="0.2">
      <c r="A929" s="45"/>
      <c r="B929" s="3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</row>
    <row r="930" spans="1:37" ht="12" customHeight="1" x14ac:dyDescent="0.2">
      <c r="A930" s="45"/>
      <c r="B930" s="3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</row>
    <row r="931" spans="1:37" ht="12" customHeight="1" x14ac:dyDescent="0.2">
      <c r="A931" s="45"/>
      <c r="B931" s="3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</row>
    <row r="932" spans="1:37" ht="12" customHeight="1" x14ac:dyDescent="0.2">
      <c r="A932" s="45"/>
      <c r="B932" s="3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</row>
    <row r="933" spans="1:37" ht="12" customHeight="1" x14ac:dyDescent="0.2">
      <c r="A933" s="45"/>
      <c r="B933" s="3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</row>
    <row r="934" spans="1:37" ht="12" customHeight="1" x14ac:dyDescent="0.2">
      <c r="A934" s="45"/>
      <c r="B934" s="3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</row>
    <row r="935" spans="1:37" ht="12" customHeight="1" x14ac:dyDescent="0.2">
      <c r="A935" s="45"/>
      <c r="B935" s="3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</row>
    <row r="936" spans="1:37" ht="12" customHeight="1" x14ac:dyDescent="0.2">
      <c r="A936" s="45"/>
      <c r="B936" s="3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</row>
    <row r="937" spans="1:37" ht="12" customHeight="1" x14ac:dyDescent="0.2">
      <c r="A937" s="45"/>
      <c r="B937" s="3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</row>
    <row r="938" spans="1:37" ht="12" customHeight="1" x14ac:dyDescent="0.2">
      <c r="A938" s="45"/>
      <c r="B938" s="3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</row>
    <row r="939" spans="1:37" ht="12" customHeight="1" x14ac:dyDescent="0.2">
      <c r="A939" s="45"/>
      <c r="B939" s="3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</row>
    <row r="940" spans="1:37" ht="12" customHeight="1" x14ac:dyDescent="0.2">
      <c r="A940" s="45"/>
      <c r="B940" s="3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</row>
    <row r="941" spans="1:37" ht="12" customHeight="1" x14ac:dyDescent="0.2">
      <c r="A941" s="45"/>
      <c r="B941" s="3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</row>
    <row r="942" spans="1:37" ht="12" customHeight="1" x14ac:dyDescent="0.2">
      <c r="A942" s="45"/>
      <c r="B942" s="3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</row>
    <row r="943" spans="1:37" ht="12" customHeight="1" x14ac:dyDescent="0.2">
      <c r="A943" s="45"/>
      <c r="B943" s="3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</row>
    <row r="944" spans="1:37" ht="12" customHeight="1" x14ac:dyDescent="0.2">
      <c r="A944" s="45"/>
      <c r="B944" s="3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</row>
    <row r="945" spans="1:37" ht="12" customHeight="1" x14ac:dyDescent="0.2">
      <c r="A945" s="45"/>
      <c r="B945" s="3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</row>
    <row r="946" spans="1:37" ht="12" customHeight="1" x14ac:dyDescent="0.2">
      <c r="A946" s="45"/>
      <c r="B946" s="3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</row>
    <row r="947" spans="1:37" ht="12" customHeight="1" x14ac:dyDescent="0.2">
      <c r="A947" s="45"/>
      <c r="B947" s="3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</row>
    <row r="948" spans="1:37" ht="12" customHeight="1" x14ac:dyDescent="0.2">
      <c r="A948" s="45"/>
      <c r="B948" s="3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</row>
    <row r="949" spans="1:37" ht="12" customHeight="1" x14ac:dyDescent="0.2">
      <c r="A949" s="45"/>
      <c r="B949" s="3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</row>
    <row r="950" spans="1:37" ht="12" customHeight="1" x14ac:dyDescent="0.2">
      <c r="A950" s="45"/>
      <c r="B950" s="3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</row>
    <row r="951" spans="1:37" ht="12" customHeight="1" x14ac:dyDescent="0.2">
      <c r="A951" s="45"/>
      <c r="B951" s="3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</row>
    <row r="952" spans="1:37" ht="12" customHeight="1" x14ac:dyDescent="0.2">
      <c r="A952" s="45"/>
      <c r="B952" s="3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</row>
    <row r="953" spans="1:37" ht="12" customHeight="1" x14ac:dyDescent="0.2">
      <c r="A953" s="45"/>
      <c r="B953" s="3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</row>
    <row r="954" spans="1:37" ht="12" customHeight="1" x14ac:dyDescent="0.2">
      <c r="A954" s="45"/>
      <c r="B954" s="3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</row>
    <row r="955" spans="1:37" ht="12" customHeight="1" x14ac:dyDescent="0.2">
      <c r="A955" s="45"/>
      <c r="B955" s="3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</row>
    <row r="956" spans="1:37" ht="12" customHeight="1" x14ac:dyDescent="0.2">
      <c r="A956" s="45"/>
      <c r="B956" s="3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</row>
    <row r="957" spans="1:37" ht="12" customHeight="1" x14ac:dyDescent="0.2">
      <c r="A957" s="45"/>
      <c r="B957" s="3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</row>
    <row r="958" spans="1:37" ht="12" customHeight="1" x14ac:dyDescent="0.2">
      <c r="A958" s="45"/>
      <c r="B958" s="3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</row>
    <row r="959" spans="1:37" ht="12" customHeight="1" x14ac:dyDescent="0.2">
      <c r="A959" s="45"/>
      <c r="B959" s="3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</row>
    <row r="960" spans="1:37" ht="12" customHeight="1" x14ac:dyDescent="0.2">
      <c r="A960" s="45"/>
      <c r="B960" s="3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</row>
    <row r="961" spans="1:37" ht="12" customHeight="1" x14ac:dyDescent="0.2">
      <c r="A961" s="45"/>
      <c r="B961" s="3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</row>
    <row r="962" spans="1:37" ht="12" customHeight="1" x14ac:dyDescent="0.2">
      <c r="A962" s="45"/>
      <c r="B962" s="3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</row>
    <row r="963" spans="1:37" ht="12" customHeight="1" x14ac:dyDescent="0.2">
      <c r="A963" s="45"/>
      <c r="B963" s="3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</row>
    <row r="964" spans="1:37" ht="12" customHeight="1" x14ac:dyDescent="0.2">
      <c r="A964" s="45"/>
      <c r="B964" s="3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</row>
    <row r="965" spans="1:37" ht="12" customHeight="1" x14ac:dyDescent="0.2">
      <c r="A965" s="45"/>
      <c r="B965" s="3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</row>
    <row r="966" spans="1:37" ht="12" customHeight="1" x14ac:dyDescent="0.2">
      <c r="A966" s="45"/>
      <c r="B966" s="3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</row>
    <row r="967" spans="1:37" ht="12" customHeight="1" x14ac:dyDescent="0.2">
      <c r="A967" s="45"/>
      <c r="B967" s="3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</row>
    <row r="968" spans="1:37" ht="12" customHeight="1" x14ac:dyDescent="0.2">
      <c r="A968" s="45"/>
      <c r="B968" s="3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</row>
    <row r="969" spans="1:37" ht="12" customHeight="1" x14ac:dyDescent="0.2">
      <c r="A969" s="45"/>
      <c r="B969" s="3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</row>
    <row r="970" spans="1:37" ht="12" customHeight="1" x14ac:dyDescent="0.2">
      <c r="A970" s="45"/>
      <c r="B970" s="3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</row>
    <row r="971" spans="1:37" ht="12" customHeight="1" x14ac:dyDescent="0.2">
      <c r="A971" s="45"/>
      <c r="B971" s="3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</row>
    <row r="972" spans="1:37" ht="12" customHeight="1" x14ac:dyDescent="0.2">
      <c r="A972" s="45"/>
      <c r="B972" s="3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</row>
    <row r="973" spans="1:37" ht="12" customHeight="1" x14ac:dyDescent="0.2">
      <c r="A973" s="45"/>
      <c r="B973" s="3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</row>
    <row r="974" spans="1:37" ht="12" customHeight="1" x14ac:dyDescent="0.2">
      <c r="A974" s="45"/>
      <c r="B974" s="3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</row>
    <row r="975" spans="1:37" ht="12" customHeight="1" x14ac:dyDescent="0.2">
      <c r="A975" s="45"/>
      <c r="B975" s="3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</row>
    <row r="976" spans="1:37" ht="12" customHeight="1" x14ac:dyDescent="0.2">
      <c r="A976" s="45"/>
      <c r="B976" s="3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</row>
    <row r="977" spans="1:37" ht="12" customHeight="1" x14ac:dyDescent="0.2">
      <c r="A977" s="45"/>
      <c r="B977" s="3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</row>
    <row r="978" spans="1:37" ht="12" customHeight="1" x14ac:dyDescent="0.2">
      <c r="A978" s="45"/>
      <c r="B978" s="3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</row>
    <row r="979" spans="1:37" ht="12" customHeight="1" x14ac:dyDescent="0.2">
      <c r="A979" s="45"/>
      <c r="B979" s="3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</row>
    <row r="980" spans="1:37" ht="12" customHeight="1" x14ac:dyDescent="0.2">
      <c r="A980" s="45"/>
      <c r="B980" s="3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</row>
    <row r="981" spans="1:37" ht="12" customHeight="1" x14ac:dyDescent="0.2">
      <c r="A981" s="45"/>
      <c r="B981" s="3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</row>
    <row r="982" spans="1:37" ht="12" customHeight="1" x14ac:dyDescent="0.2">
      <c r="A982" s="45"/>
      <c r="B982" s="3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</row>
    <row r="983" spans="1:37" ht="12" customHeight="1" x14ac:dyDescent="0.2">
      <c r="A983" s="45"/>
      <c r="B983" s="3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</row>
    <row r="984" spans="1:37" ht="12" customHeight="1" x14ac:dyDescent="0.2">
      <c r="A984" s="45"/>
      <c r="B984" s="3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</row>
    <row r="985" spans="1:37" ht="12" customHeight="1" x14ac:dyDescent="0.2">
      <c r="A985" s="45"/>
      <c r="B985" s="3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</row>
    <row r="986" spans="1:37" ht="12" customHeight="1" x14ac:dyDescent="0.2">
      <c r="A986" s="45"/>
      <c r="B986" s="3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</row>
    <row r="987" spans="1:37" ht="12" customHeight="1" x14ac:dyDescent="0.2">
      <c r="A987" s="45"/>
      <c r="B987" s="3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</row>
    <row r="988" spans="1:37" ht="12" customHeight="1" x14ac:dyDescent="0.2">
      <c r="A988" s="45"/>
      <c r="B988" s="3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</row>
    <row r="989" spans="1:37" ht="12" customHeight="1" x14ac:dyDescent="0.2">
      <c r="A989" s="45"/>
      <c r="B989" s="3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</row>
    <row r="990" spans="1:37" ht="12" customHeight="1" x14ac:dyDescent="0.2">
      <c r="A990" s="45"/>
      <c r="B990" s="3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</row>
    <row r="991" spans="1:37" ht="12" customHeight="1" x14ac:dyDescent="0.2">
      <c r="A991" s="45"/>
      <c r="B991" s="3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</row>
    <row r="992" spans="1:37" ht="12" customHeight="1" x14ac:dyDescent="0.2">
      <c r="A992" s="45"/>
      <c r="B992" s="3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</row>
    <row r="993" spans="1:37" ht="12" customHeight="1" x14ac:dyDescent="0.2">
      <c r="A993" s="45"/>
      <c r="B993" s="3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</row>
    <row r="994" spans="1:37" ht="12" customHeight="1" x14ac:dyDescent="0.2">
      <c r="A994" s="45"/>
      <c r="B994" s="3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</row>
    <row r="995" spans="1:37" ht="12" customHeight="1" x14ac:dyDescent="0.2">
      <c r="A995" s="45"/>
      <c r="B995" s="3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</row>
    <row r="996" spans="1:37" ht="12" customHeight="1" x14ac:dyDescent="0.2">
      <c r="A996" s="45"/>
      <c r="B996" s="3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</row>
    <row r="997" spans="1:37" ht="12" customHeight="1" x14ac:dyDescent="0.2">
      <c r="A997" s="45"/>
      <c r="B997" s="3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</row>
    <row r="998" spans="1:37" ht="12" customHeight="1" x14ac:dyDescent="0.2">
      <c r="A998" s="45"/>
      <c r="B998" s="3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</row>
    <row r="999" spans="1:37" ht="12" customHeight="1" x14ac:dyDescent="0.2">
      <c r="A999" s="45"/>
      <c r="B999" s="3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</row>
    <row r="1000" spans="1:37" ht="12" customHeight="1" x14ac:dyDescent="0.2">
      <c r="A1000" s="45"/>
      <c r="B1000" s="3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</row>
  </sheetData>
  <mergeCells count="1">
    <mergeCell ref="C4:N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Осн орг меню 1 смена 12-18</vt:lpstr>
      <vt:lpstr>Основ орг меню 2 смена 12-18</vt:lpstr>
      <vt:lpstr>Таблица повторов 1 смена</vt:lpstr>
      <vt:lpstr>Таблица повторов 2 смена</vt:lpstr>
      <vt:lpstr>'Основ орг меню 2 смена 12-18'!Область_печати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Azerty</cp:lastModifiedBy>
  <cp:lastPrinted>2025-08-28T07:03:12Z</cp:lastPrinted>
  <dcterms:created xsi:type="dcterms:W3CDTF">2025-07-06T05:50:36Z</dcterms:created>
  <dcterms:modified xsi:type="dcterms:W3CDTF">2025-08-28T07:09:41Z</dcterms:modified>
</cp:coreProperties>
</file>