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20" yWindow="120" windowWidth="9720" windowHeight="7320" tabRatio="423" activeTab="3"/>
  </bookViews>
  <sheets>
    <sheet name="2015-2018" sheetId="8" r:id="rId1"/>
    <sheet name="2018-2021" sheetId="9" r:id="rId2"/>
    <sheet name="12 предметов" sheetId="11" r:id="rId3"/>
    <sheet name="2021-2024" sheetId="10" r:id="rId4"/>
    <sheet name="2021-2024 (2)" sheetId="12" r:id="rId5"/>
  </sheets>
  <definedNames>
    <definedName name="_xlnm._FilterDatabase" localSheetId="3" hidden="1">'2021-2024'!$A$18:$V$89</definedName>
    <definedName name="_xlnm.Print_Area" localSheetId="2">'12 предметов'!$A$1:$S$88</definedName>
    <definedName name="_xlnm.Print_Area" localSheetId="1">'2018-2021'!$A$1:$S$88</definedName>
    <definedName name="_xlnm.Print_Area" localSheetId="3">'2021-2024'!$A$1:$T$89</definedName>
    <definedName name="_xlnm.Print_Area" localSheetId="4">'2021-2024 (2)'!$A$1:$S$81</definedName>
    <definedName name="экз" localSheetId="2">'12 предметов'!#REF!</definedName>
    <definedName name="экз" localSheetId="1">'2018-2021'!#REF!</definedName>
    <definedName name="экз" localSheetId="3">'2021-2024'!#REF!</definedName>
    <definedName name="экз" localSheetId="4">'2021-2024 (2)'!#REF!</definedName>
    <definedName name="экз">#REF!</definedName>
  </definedNames>
  <calcPr calcId="124519"/>
</workbook>
</file>

<file path=xl/calcChain.xml><?xml version="1.0" encoding="utf-8"?>
<calcChain xmlns="http://schemas.openxmlformats.org/spreadsheetml/2006/main">
  <c r="U65" i="10"/>
  <c r="F62"/>
  <c r="V23"/>
  <c r="U84"/>
  <c r="V84" s="1"/>
  <c r="N77"/>
  <c r="N76"/>
  <c r="N75"/>
  <c r="N74"/>
  <c r="Q77"/>
  <c r="Q76"/>
  <c r="Q75"/>
  <c r="Q74"/>
  <c r="U73"/>
  <c r="O68"/>
  <c r="P47"/>
  <c r="P68"/>
  <c r="P73"/>
  <c r="O73"/>
  <c r="Q52"/>
  <c r="U52" s="1"/>
  <c r="T58"/>
  <c r="N58"/>
  <c r="Q58"/>
  <c r="N64"/>
  <c r="Q64"/>
  <c r="N70"/>
  <c r="Q70"/>
  <c r="H47"/>
  <c r="F47"/>
  <c r="H73"/>
  <c r="F73"/>
  <c r="I73"/>
  <c r="G73"/>
  <c r="U92"/>
  <c r="U91"/>
  <c r="P87"/>
  <c r="P31"/>
  <c r="O47"/>
  <c r="O31"/>
  <c r="P54"/>
  <c r="O54"/>
  <c r="M54"/>
  <c r="O62"/>
  <c r="P62"/>
  <c r="N53"/>
  <c r="N51"/>
  <c r="N50"/>
  <c r="N49"/>
  <c r="N48"/>
  <c r="L54"/>
  <c r="M47"/>
  <c r="L47"/>
  <c r="M62"/>
  <c r="M61" s="1"/>
  <c r="L62"/>
  <c r="Q45"/>
  <c r="Q53"/>
  <c r="Q51"/>
  <c r="Q50"/>
  <c r="U50" s="1"/>
  <c r="Q49"/>
  <c r="Q48"/>
  <c r="Q38"/>
  <c r="F31"/>
  <c r="H54"/>
  <c r="F54"/>
  <c r="G54" l="1"/>
  <c r="U51"/>
  <c r="U48"/>
  <c r="P78"/>
  <c r="P81" s="1"/>
  <c r="U81" s="1"/>
  <c r="U76"/>
  <c r="U64"/>
  <c r="U58"/>
  <c r="O78"/>
  <c r="U75"/>
  <c r="U74"/>
  <c r="U77"/>
  <c r="P61"/>
  <c r="O61"/>
  <c r="U70"/>
  <c r="U53"/>
  <c r="L61"/>
  <c r="U49"/>
  <c r="Q88" l="1"/>
  <c r="H62"/>
  <c r="H68"/>
  <c r="P30"/>
  <c r="N45"/>
  <c r="U45" s="1"/>
  <c r="M31"/>
  <c r="L31"/>
  <c r="L78" s="1"/>
  <c r="N39"/>
  <c r="U39" s="1"/>
  <c r="N38"/>
  <c r="U38" s="1"/>
  <c r="N36"/>
  <c r="U36" s="1"/>
  <c r="T37"/>
  <c r="Q37"/>
  <c r="N37"/>
  <c r="T34"/>
  <c r="Q34"/>
  <c r="N34"/>
  <c r="H31"/>
  <c r="S81" i="12"/>
  <c r="R81"/>
  <c r="Q81"/>
  <c r="P81"/>
  <c r="O81"/>
  <c r="N81"/>
  <c r="S80"/>
  <c r="R80"/>
  <c r="Q80"/>
  <c r="P80"/>
  <c r="O80"/>
  <c r="N80"/>
  <c r="S79"/>
  <c r="R79"/>
  <c r="Q79"/>
  <c r="P79"/>
  <c r="O79"/>
  <c r="N79"/>
  <c r="S78"/>
  <c r="Q78"/>
  <c r="O78"/>
  <c r="S77"/>
  <c r="R77"/>
  <c r="Q77"/>
  <c r="P77"/>
  <c r="O77"/>
  <c r="N77"/>
  <c r="S76"/>
  <c r="R76"/>
  <c r="Q76"/>
  <c r="P76"/>
  <c r="O76"/>
  <c r="N76"/>
  <c r="R72"/>
  <c r="R73" s="1"/>
  <c r="Q72"/>
  <c r="Q73" s="1"/>
  <c r="O72"/>
  <c r="O73" s="1"/>
  <c r="N72"/>
  <c r="N73" s="1"/>
  <c r="L72"/>
  <c r="L73" s="1"/>
  <c r="K72"/>
  <c r="K73" s="1"/>
  <c r="E72"/>
  <c r="D72"/>
  <c r="C72"/>
  <c r="S71"/>
  <c r="P71"/>
  <c r="M71"/>
  <c r="H71"/>
  <c r="I71" s="1"/>
  <c r="S70"/>
  <c r="P70"/>
  <c r="M70"/>
  <c r="S69"/>
  <c r="P69"/>
  <c r="M69"/>
  <c r="S68"/>
  <c r="P68"/>
  <c r="M68"/>
  <c r="J68"/>
  <c r="G68"/>
  <c r="F68" s="1"/>
  <c r="F67" s="1"/>
  <c r="T67"/>
  <c r="H67"/>
  <c r="S66"/>
  <c r="P66"/>
  <c r="M66"/>
  <c r="T66" s="1"/>
  <c r="S65"/>
  <c r="P65"/>
  <c r="M65"/>
  <c r="S64"/>
  <c r="P64"/>
  <c r="M64"/>
  <c r="I64"/>
  <c r="I63" s="1"/>
  <c r="G64"/>
  <c r="F64" s="1"/>
  <c r="F63" s="1"/>
  <c r="T63"/>
  <c r="J63"/>
  <c r="H63"/>
  <c r="G63"/>
  <c r="S62"/>
  <c r="P62"/>
  <c r="M62"/>
  <c r="F62"/>
  <c r="S61"/>
  <c r="P61"/>
  <c r="M61"/>
  <c r="F61"/>
  <c r="S60"/>
  <c r="P60"/>
  <c r="M60"/>
  <c r="I60"/>
  <c r="G60"/>
  <c r="F60" s="1"/>
  <c r="S59"/>
  <c r="P59"/>
  <c r="M59"/>
  <c r="G59"/>
  <c r="F59"/>
  <c r="S58"/>
  <c r="P58"/>
  <c r="M58"/>
  <c r="I58"/>
  <c r="G58"/>
  <c r="F58"/>
  <c r="S57"/>
  <c r="P57"/>
  <c r="M57"/>
  <c r="G57"/>
  <c r="F57" s="1"/>
  <c r="F56" s="1"/>
  <c r="T56"/>
  <c r="J56"/>
  <c r="J55" s="1"/>
  <c r="I56"/>
  <c r="H56"/>
  <c r="G56"/>
  <c r="G55" s="1"/>
  <c r="T55"/>
  <c r="T54"/>
  <c r="S53"/>
  <c r="P53"/>
  <c r="T53" s="1"/>
  <c r="M53"/>
  <c r="I53"/>
  <c r="G53"/>
  <c r="F53" s="1"/>
  <c r="AC52"/>
  <c r="AB52"/>
  <c r="AA52"/>
  <c r="Z52"/>
  <c r="Y52"/>
  <c r="S52"/>
  <c r="P52"/>
  <c r="M52"/>
  <c r="I52"/>
  <c r="G52"/>
  <c r="F52" s="1"/>
  <c r="AC51"/>
  <c r="AB51"/>
  <c r="AA51"/>
  <c r="Z51"/>
  <c r="Y51"/>
  <c r="S51"/>
  <c r="P51"/>
  <c r="M51"/>
  <c r="I51"/>
  <c r="G51"/>
  <c r="F51" s="1"/>
  <c r="AC50"/>
  <c r="AB50"/>
  <c r="AA50"/>
  <c r="Z50"/>
  <c r="Y50"/>
  <c r="S50"/>
  <c r="P50"/>
  <c r="M50"/>
  <c r="I50"/>
  <c r="G50"/>
  <c r="F50" s="1"/>
  <c r="AC49"/>
  <c r="AB49"/>
  <c r="AA49"/>
  <c r="Z49"/>
  <c r="Y49"/>
  <c r="S49"/>
  <c r="P49"/>
  <c r="M49"/>
  <c r="I49"/>
  <c r="G49"/>
  <c r="F49" s="1"/>
  <c r="AD48"/>
  <c r="AD50" s="1"/>
  <c r="U48"/>
  <c r="S48"/>
  <c r="P48"/>
  <c r="M48"/>
  <c r="T48" s="1"/>
  <c r="I48"/>
  <c r="G48"/>
  <c r="F48" s="1"/>
  <c r="T47"/>
  <c r="J47"/>
  <c r="H47"/>
  <c r="T46"/>
  <c r="S45"/>
  <c r="P45"/>
  <c r="M45"/>
  <c r="S44"/>
  <c r="P44"/>
  <c r="M44"/>
  <c r="T44" s="1"/>
  <c r="S43"/>
  <c r="P43"/>
  <c r="M43"/>
  <c r="H43"/>
  <c r="G43" s="1"/>
  <c r="AB42"/>
  <c r="AA42"/>
  <c r="Z42"/>
  <c r="T42"/>
  <c r="S41"/>
  <c r="P41"/>
  <c r="M41"/>
  <c r="S40"/>
  <c r="P40"/>
  <c r="M40"/>
  <c r="H40" s="1"/>
  <c r="S39"/>
  <c r="P39"/>
  <c r="M39"/>
  <c r="S38"/>
  <c r="P38"/>
  <c r="M38"/>
  <c r="T38" s="1"/>
  <c r="S37"/>
  <c r="P37"/>
  <c r="M37"/>
  <c r="H37"/>
  <c r="G37" s="1"/>
  <c r="F37" s="1"/>
  <c r="S36"/>
  <c r="P36"/>
  <c r="M36"/>
  <c r="S35"/>
  <c r="P35"/>
  <c r="M35"/>
  <c r="H35" s="1"/>
  <c r="G35" s="1"/>
  <c r="F35" s="1"/>
  <c r="S34"/>
  <c r="P34"/>
  <c r="M34"/>
  <c r="S33"/>
  <c r="S72" s="1"/>
  <c r="P33"/>
  <c r="M33"/>
  <c r="AB32"/>
  <c r="Z32"/>
  <c r="AA32" s="1"/>
  <c r="J32"/>
  <c r="I32"/>
  <c r="R31"/>
  <c r="Q31"/>
  <c r="N31"/>
  <c r="T29"/>
  <c r="R23"/>
  <c r="P23"/>
  <c r="M23"/>
  <c r="J23"/>
  <c r="G23"/>
  <c r="C23"/>
  <c r="B23"/>
  <c r="AA59" i="10"/>
  <c r="AB59"/>
  <c r="AC59"/>
  <c r="AD59"/>
  <c r="Z59"/>
  <c r="T32"/>
  <c r="T33"/>
  <c r="T35"/>
  <c r="T40"/>
  <c r="T41"/>
  <c r="T42"/>
  <c r="T43"/>
  <c r="T44"/>
  <c r="Q32"/>
  <c r="Q33"/>
  <c r="Q35"/>
  <c r="Q40"/>
  <c r="Q41"/>
  <c r="Q42"/>
  <c r="Q43"/>
  <c r="Q44"/>
  <c r="N32"/>
  <c r="N33"/>
  <c r="N35"/>
  <c r="N40"/>
  <c r="N41"/>
  <c r="N42"/>
  <c r="N43"/>
  <c r="N44"/>
  <c r="S88" i="11"/>
  <c r="R88"/>
  <c r="Q88"/>
  <c r="P88"/>
  <c r="O88"/>
  <c r="N88"/>
  <c r="S87"/>
  <c r="R87"/>
  <c r="Q87"/>
  <c r="P87"/>
  <c r="O87"/>
  <c r="N87"/>
  <c r="S86"/>
  <c r="R86"/>
  <c r="Q86"/>
  <c r="P86"/>
  <c r="O86"/>
  <c r="N86"/>
  <c r="S85"/>
  <c r="Q85"/>
  <c r="O85"/>
  <c r="S84"/>
  <c r="R84"/>
  <c r="Q84"/>
  <c r="P84"/>
  <c r="O84"/>
  <c r="N84"/>
  <c r="S83"/>
  <c r="R83"/>
  <c r="Q83"/>
  <c r="P83"/>
  <c r="O83"/>
  <c r="N83"/>
  <c r="R79"/>
  <c r="R80" s="1"/>
  <c r="Q79"/>
  <c r="Q80" s="1"/>
  <c r="O79"/>
  <c r="O31" s="1"/>
  <c r="N79"/>
  <c r="N80" s="1"/>
  <c r="L79"/>
  <c r="L31" s="1"/>
  <c r="K79"/>
  <c r="K80" s="1"/>
  <c r="E79"/>
  <c r="D79"/>
  <c r="C79"/>
  <c r="S78"/>
  <c r="P78"/>
  <c r="T78" s="1"/>
  <c r="M78"/>
  <c r="H78"/>
  <c r="S77"/>
  <c r="P77"/>
  <c r="M77"/>
  <c r="S76"/>
  <c r="P76"/>
  <c r="M76"/>
  <c r="T76" s="1"/>
  <c r="S75"/>
  <c r="P75"/>
  <c r="M75"/>
  <c r="J75"/>
  <c r="G75"/>
  <c r="F75" s="1"/>
  <c r="F74" s="1"/>
  <c r="T74"/>
  <c r="H74"/>
  <c r="S73"/>
  <c r="P73"/>
  <c r="M73"/>
  <c r="S72"/>
  <c r="P72"/>
  <c r="T72" s="1"/>
  <c r="M72"/>
  <c r="S71"/>
  <c r="P71"/>
  <c r="M71"/>
  <c r="T71" s="1"/>
  <c r="I71"/>
  <c r="I70" s="1"/>
  <c r="G71"/>
  <c r="F71" s="1"/>
  <c r="F70" s="1"/>
  <c r="T70"/>
  <c r="J70"/>
  <c r="H70"/>
  <c r="G70"/>
  <c r="S69"/>
  <c r="P69"/>
  <c r="M69"/>
  <c r="F69"/>
  <c r="S68"/>
  <c r="P68"/>
  <c r="M68"/>
  <c r="F68"/>
  <c r="S67"/>
  <c r="P67"/>
  <c r="M67"/>
  <c r="I67"/>
  <c r="G67"/>
  <c r="F67" s="1"/>
  <c r="S66"/>
  <c r="P66"/>
  <c r="M66"/>
  <c r="T66" s="1"/>
  <c r="G66"/>
  <c r="F66" s="1"/>
  <c r="S65"/>
  <c r="P65"/>
  <c r="M65"/>
  <c r="T65" s="1"/>
  <c r="I65"/>
  <c r="G65"/>
  <c r="F65" s="1"/>
  <c r="S64"/>
  <c r="P64"/>
  <c r="M64"/>
  <c r="G64"/>
  <c r="F64" s="1"/>
  <c r="T63"/>
  <c r="J63"/>
  <c r="I63"/>
  <c r="H63"/>
  <c r="H62" s="1"/>
  <c r="T62"/>
  <c r="J62"/>
  <c r="T61"/>
  <c r="S60"/>
  <c r="P60"/>
  <c r="M60"/>
  <c r="T60" s="1"/>
  <c r="I60"/>
  <c r="G60"/>
  <c r="F60" s="1"/>
  <c r="S59"/>
  <c r="P59"/>
  <c r="M59"/>
  <c r="I59"/>
  <c r="G59"/>
  <c r="F59" s="1"/>
  <c r="S58"/>
  <c r="P58"/>
  <c r="M58"/>
  <c r="T58" s="1"/>
  <c r="I58"/>
  <c r="G58"/>
  <c r="F58" s="1"/>
  <c r="S57"/>
  <c r="P57"/>
  <c r="M57"/>
  <c r="I57"/>
  <c r="G57"/>
  <c r="F57" s="1"/>
  <c r="S56"/>
  <c r="P56"/>
  <c r="M56"/>
  <c r="I56"/>
  <c r="G56"/>
  <c r="F56" s="1"/>
  <c r="U55"/>
  <c r="S55"/>
  <c r="S79" s="1"/>
  <c r="P55"/>
  <c r="M55"/>
  <c r="I55"/>
  <c r="G55"/>
  <c r="F55" s="1"/>
  <c r="T54"/>
  <c r="J54"/>
  <c r="H54"/>
  <c r="T53"/>
  <c r="T52"/>
  <c r="T51"/>
  <c r="T50"/>
  <c r="T49"/>
  <c r="AB48"/>
  <c r="AA48"/>
  <c r="Z48"/>
  <c r="T48"/>
  <c r="T47"/>
  <c r="T46"/>
  <c r="T45"/>
  <c r="AB44"/>
  <c r="AA44"/>
  <c r="Z44"/>
  <c r="T44"/>
  <c r="T43"/>
  <c r="T42"/>
  <c r="T41"/>
  <c r="T40"/>
  <c r="T39"/>
  <c r="T38"/>
  <c r="T37"/>
  <c r="T36"/>
  <c r="T35"/>
  <c r="T34"/>
  <c r="T33"/>
  <c r="AB32"/>
  <c r="Z32"/>
  <c r="M32"/>
  <c r="J32"/>
  <c r="I32"/>
  <c r="H32"/>
  <c r="H31" s="1"/>
  <c r="F32"/>
  <c r="R31"/>
  <c r="Q31"/>
  <c r="N31"/>
  <c r="K31"/>
  <c r="J31"/>
  <c r="I31"/>
  <c r="T29"/>
  <c r="R23"/>
  <c r="P23"/>
  <c r="M23"/>
  <c r="J23"/>
  <c r="G23"/>
  <c r="C23"/>
  <c r="B23"/>
  <c r="R89" i="10"/>
  <c r="Q89"/>
  <c r="P89"/>
  <c r="O89"/>
  <c r="P88"/>
  <c r="O88"/>
  <c r="R87"/>
  <c r="Q87"/>
  <c r="O87"/>
  <c r="U86"/>
  <c r="U87" s="1"/>
  <c r="E78"/>
  <c r="D78"/>
  <c r="C78"/>
  <c r="T72"/>
  <c r="Q72"/>
  <c r="N72"/>
  <c r="T71"/>
  <c r="Q71"/>
  <c r="N71"/>
  <c r="T69"/>
  <c r="Q69"/>
  <c r="N69"/>
  <c r="F68"/>
  <c r="U68"/>
  <c r="I68"/>
  <c r="T67"/>
  <c r="Q67"/>
  <c r="N67"/>
  <c r="T66"/>
  <c r="Q66"/>
  <c r="N66"/>
  <c r="T63"/>
  <c r="Q63"/>
  <c r="N63"/>
  <c r="U62"/>
  <c r="K61"/>
  <c r="U61"/>
  <c r="U60"/>
  <c r="T59"/>
  <c r="Q59"/>
  <c r="N59"/>
  <c r="T57"/>
  <c r="Q57"/>
  <c r="N57"/>
  <c r="T56"/>
  <c r="Q56"/>
  <c r="N56"/>
  <c r="T55"/>
  <c r="Q55"/>
  <c r="N55"/>
  <c r="U54"/>
  <c r="K54"/>
  <c r="I31"/>
  <c r="K31"/>
  <c r="S22"/>
  <c r="Q22"/>
  <c r="N22"/>
  <c r="K22"/>
  <c r="G22"/>
  <c r="C22"/>
  <c r="B22"/>
  <c r="U55" i="9"/>
  <c r="J75"/>
  <c r="I71"/>
  <c r="S88"/>
  <c r="R88"/>
  <c r="Q88"/>
  <c r="P88"/>
  <c r="O88"/>
  <c r="N88"/>
  <c r="S87"/>
  <c r="R87"/>
  <c r="Q87"/>
  <c r="P87"/>
  <c r="O87"/>
  <c r="N87"/>
  <c r="S86"/>
  <c r="R86"/>
  <c r="Q86"/>
  <c r="P86"/>
  <c r="O86"/>
  <c r="N86"/>
  <c r="N83"/>
  <c r="S83"/>
  <c r="R83"/>
  <c r="Q83"/>
  <c r="P83"/>
  <c r="O83"/>
  <c r="S85"/>
  <c r="Q85"/>
  <c r="O85"/>
  <c r="S84"/>
  <c r="R84"/>
  <c r="Q84"/>
  <c r="P84"/>
  <c r="N84"/>
  <c r="G75"/>
  <c r="F75" s="1"/>
  <c r="F74" s="1"/>
  <c r="M50"/>
  <c r="M51"/>
  <c r="M52"/>
  <c r="M53"/>
  <c r="M49"/>
  <c r="T74"/>
  <c r="P75"/>
  <c r="P76"/>
  <c r="P77"/>
  <c r="P78"/>
  <c r="T70"/>
  <c r="M71"/>
  <c r="M72"/>
  <c r="M73"/>
  <c r="M75"/>
  <c r="M76"/>
  <c r="M77"/>
  <c r="M78"/>
  <c r="P49"/>
  <c r="P50"/>
  <c r="P51"/>
  <c r="P52"/>
  <c r="S45"/>
  <c r="S46"/>
  <c r="S47"/>
  <c r="S49"/>
  <c r="S50"/>
  <c r="S51"/>
  <c r="S52"/>
  <c r="S53"/>
  <c r="S55"/>
  <c r="S56"/>
  <c r="S57"/>
  <c r="S58"/>
  <c r="S59"/>
  <c r="S60"/>
  <c r="T61"/>
  <c r="S64"/>
  <c r="S65"/>
  <c r="S66"/>
  <c r="S67"/>
  <c r="S68"/>
  <c r="S69"/>
  <c r="S71"/>
  <c r="S72"/>
  <c r="S73"/>
  <c r="S75"/>
  <c r="S76"/>
  <c r="S77"/>
  <c r="S78"/>
  <c r="S34"/>
  <c r="S35"/>
  <c r="S36"/>
  <c r="S37"/>
  <c r="S38"/>
  <c r="S39"/>
  <c r="S40"/>
  <c r="S41"/>
  <c r="S42"/>
  <c r="S43"/>
  <c r="P34"/>
  <c r="P35"/>
  <c r="P36"/>
  <c r="P37"/>
  <c r="P38"/>
  <c r="P39"/>
  <c r="P40"/>
  <c r="P41"/>
  <c r="P42"/>
  <c r="P43"/>
  <c r="M34"/>
  <c r="M35"/>
  <c r="M36"/>
  <c r="M37"/>
  <c r="M38"/>
  <c r="M39"/>
  <c r="M40"/>
  <c r="T40" s="1"/>
  <c r="M41"/>
  <c r="M42"/>
  <c r="M43"/>
  <c r="P56"/>
  <c r="P57"/>
  <c r="P58"/>
  <c r="P59"/>
  <c r="P60"/>
  <c r="T52"/>
  <c r="T44"/>
  <c r="T48"/>
  <c r="T54"/>
  <c r="T62"/>
  <c r="T63"/>
  <c r="T76"/>
  <c r="G56"/>
  <c r="F56" s="1"/>
  <c r="G57"/>
  <c r="F57" s="1"/>
  <c r="G58"/>
  <c r="F58" s="1"/>
  <c r="G59"/>
  <c r="F59" s="1"/>
  <c r="G60"/>
  <c r="F60" s="1"/>
  <c r="G55"/>
  <c r="F55" s="1"/>
  <c r="G71"/>
  <c r="F71" s="1"/>
  <c r="F70" s="1"/>
  <c r="F69"/>
  <c r="G65"/>
  <c r="F65" s="1"/>
  <c r="G66"/>
  <c r="F66" s="1"/>
  <c r="G67"/>
  <c r="F67" s="1"/>
  <c r="G64"/>
  <c r="F64" s="1"/>
  <c r="P72"/>
  <c r="P73"/>
  <c r="P71"/>
  <c r="S33"/>
  <c r="H74"/>
  <c r="H70"/>
  <c r="H63"/>
  <c r="P65"/>
  <c r="P66"/>
  <c r="P67"/>
  <c r="T29"/>
  <c r="M69"/>
  <c r="M65"/>
  <c r="M66"/>
  <c r="M67"/>
  <c r="M57"/>
  <c r="I65"/>
  <c r="I67"/>
  <c r="I63"/>
  <c r="H54"/>
  <c r="I56"/>
  <c r="I57"/>
  <c r="I58"/>
  <c r="I59"/>
  <c r="I60"/>
  <c r="I55"/>
  <c r="O84"/>
  <c r="R79"/>
  <c r="R80" s="1"/>
  <c r="Q79"/>
  <c r="Q31" s="1"/>
  <c r="O79"/>
  <c r="O80" s="1"/>
  <c r="N79"/>
  <c r="N80" s="1"/>
  <c r="L79"/>
  <c r="L80" s="1"/>
  <c r="K79"/>
  <c r="K80" s="1"/>
  <c r="E79"/>
  <c r="D79"/>
  <c r="C79"/>
  <c r="G70"/>
  <c r="J70"/>
  <c r="I70"/>
  <c r="P69"/>
  <c r="P68"/>
  <c r="M68"/>
  <c r="P64"/>
  <c r="M64"/>
  <c r="J63"/>
  <c r="M60"/>
  <c r="M59"/>
  <c r="M58"/>
  <c r="M56"/>
  <c r="T56" s="1"/>
  <c r="P55"/>
  <c r="M55"/>
  <c r="T55" s="1"/>
  <c r="J54"/>
  <c r="P53"/>
  <c r="I52"/>
  <c r="I51"/>
  <c r="I49"/>
  <c r="J48"/>
  <c r="G48"/>
  <c r="F48"/>
  <c r="P47"/>
  <c r="M47"/>
  <c r="I47" s="1"/>
  <c r="P46"/>
  <c r="M46"/>
  <c r="I46"/>
  <c r="P45"/>
  <c r="M45"/>
  <c r="I45" s="1"/>
  <c r="J44"/>
  <c r="G44"/>
  <c r="F44"/>
  <c r="I43"/>
  <c r="I40"/>
  <c r="I39"/>
  <c r="I38"/>
  <c r="I35"/>
  <c r="P33"/>
  <c r="M33"/>
  <c r="J32"/>
  <c r="F32"/>
  <c r="R23"/>
  <c r="P23"/>
  <c r="M23"/>
  <c r="J23"/>
  <c r="G23"/>
  <c r="B23"/>
  <c r="C23"/>
  <c r="N97" i="8"/>
  <c r="O97"/>
  <c r="P97"/>
  <c r="Q97"/>
  <c r="R97"/>
  <c r="S97"/>
  <c r="D89"/>
  <c r="E89"/>
  <c r="C89"/>
  <c r="F55" i="12" l="1"/>
  <c r="G32" i="11"/>
  <c r="T55"/>
  <c r="T57"/>
  <c r="T73"/>
  <c r="T77"/>
  <c r="T39" i="12"/>
  <c r="T45"/>
  <c r="T49"/>
  <c r="T50"/>
  <c r="T60"/>
  <c r="T62"/>
  <c r="I55"/>
  <c r="T64"/>
  <c r="T65"/>
  <c r="T69"/>
  <c r="T71"/>
  <c r="T60" i="9"/>
  <c r="T73"/>
  <c r="T71"/>
  <c r="AA32" i="11"/>
  <c r="F54"/>
  <c r="G54" s="1"/>
  <c r="M79"/>
  <c r="T59"/>
  <c r="T64"/>
  <c r="T67"/>
  <c r="T68"/>
  <c r="T69"/>
  <c r="I62"/>
  <c r="T75"/>
  <c r="P72" i="12"/>
  <c r="T34"/>
  <c r="T35"/>
  <c r="T36"/>
  <c r="T37"/>
  <c r="H38"/>
  <c r="G38" s="1"/>
  <c r="F38" s="1"/>
  <c r="T40"/>
  <c r="T41"/>
  <c r="T43"/>
  <c r="H44"/>
  <c r="G44" s="1"/>
  <c r="F44" s="1"/>
  <c r="I47"/>
  <c r="I72" s="1"/>
  <c r="T36" i="9"/>
  <c r="T34"/>
  <c r="T67"/>
  <c r="T57"/>
  <c r="T72"/>
  <c r="U54" i="11"/>
  <c r="U56" s="1"/>
  <c r="I54"/>
  <c r="J79"/>
  <c r="H39" i="12"/>
  <c r="G39" s="1"/>
  <c r="F39" s="1"/>
  <c r="H45"/>
  <c r="G45" s="1"/>
  <c r="F45" s="1"/>
  <c r="T51"/>
  <c r="T52"/>
  <c r="J72"/>
  <c r="T57"/>
  <c r="T61"/>
  <c r="H55"/>
  <c r="U47" s="1"/>
  <c r="U49" s="1"/>
  <c r="T68"/>
  <c r="T70"/>
  <c r="U34" i="10"/>
  <c r="H61"/>
  <c r="H78" s="1"/>
  <c r="H80" s="1"/>
  <c r="F61"/>
  <c r="F78" s="1"/>
  <c r="M78"/>
  <c r="M30" s="1"/>
  <c r="U85"/>
  <c r="Q31"/>
  <c r="U71"/>
  <c r="U72"/>
  <c r="U55"/>
  <c r="AE59"/>
  <c r="N31"/>
  <c r="U37"/>
  <c r="U32"/>
  <c r="H34" i="12"/>
  <c r="G34" s="1"/>
  <c r="F34" s="1"/>
  <c r="T59"/>
  <c r="T58"/>
  <c r="L31"/>
  <c r="M72"/>
  <c r="T72" s="1"/>
  <c r="K31"/>
  <c r="G40"/>
  <c r="F40" s="1"/>
  <c r="F43"/>
  <c r="F42" s="1"/>
  <c r="G42"/>
  <c r="F47"/>
  <c r="G47" s="1"/>
  <c r="AD49"/>
  <c r="H33"/>
  <c r="H42"/>
  <c r="M32"/>
  <c r="H36"/>
  <c r="G36" s="1"/>
  <c r="F36" s="1"/>
  <c r="H41"/>
  <c r="G41" s="1"/>
  <c r="F41" s="1"/>
  <c r="AD52"/>
  <c r="G71"/>
  <c r="O31"/>
  <c r="T33"/>
  <c r="AD51"/>
  <c r="U63" i="10"/>
  <c r="U56"/>
  <c r="U40"/>
  <c r="U42"/>
  <c r="U41"/>
  <c r="U43"/>
  <c r="U33"/>
  <c r="U44"/>
  <c r="U35"/>
  <c r="U67"/>
  <c r="U59"/>
  <c r="U66"/>
  <c r="U57"/>
  <c r="I54"/>
  <c r="U69"/>
  <c r="G68"/>
  <c r="F63" i="11"/>
  <c r="F62" s="1"/>
  <c r="H79"/>
  <c r="G63"/>
  <c r="G62" s="1"/>
  <c r="O80"/>
  <c r="T56"/>
  <c r="I78"/>
  <c r="I79" s="1"/>
  <c r="P79"/>
  <c r="T79" s="1"/>
  <c r="L80"/>
  <c r="F31"/>
  <c r="G31" s="1"/>
  <c r="G78"/>
  <c r="O30" i="10"/>
  <c r="G62"/>
  <c r="T64" i="9"/>
  <c r="T66"/>
  <c r="T53"/>
  <c r="T77"/>
  <c r="T69"/>
  <c r="T47"/>
  <c r="T39"/>
  <c r="T65"/>
  <c r="T68"/>
  <c r="T58"/>
  <c r="T42"/>
  <c r="T59"/>
  <c r="T45"/>
  <c r="T50"/>
  <c r="T78"/>
  <c r="T75"/>
  <c r="T38"/>
  <c r="T43"/>
  <c r="T37"/>
  <c r="T35"/>
  <c r="T41"/>
  <c r="T49"/>
  <c r="T51"/>
  <c r="T46"/>
  <c r="G63"/>
  <c r="G62" s="1"/>
  <c r="F54"/>
  <c r="G54" s="1"/>
  <c r="F68"/>
  <c r="F63" s="1"/>
  <c r="F62" s="1"/>
  <c r="H62"/>
  <c r="U54" s="1"/>
  <c r="U56" s="1"/>
  <c r="Q80"/>
  <c r="O31"/>
  <c r="M79"/>
  <c r="I62"/>
  <c r="N31"/>
  <c r="R31"/>
  <c r="P79"/>
  <c r="I50"/>
  <c r="T33"/>
  <c r="I42"/>
  <c r="J31"/>
  <c r="I41"/>
  <c r="J62"/>
  <c r="H78"/>
  <c r="I78" s="1"/>
  <c r="K31"/>
  <c r="L31"/>
  <c r="I54"/>
  <c r="I44"/>
  <c r="S79"/>
  <c r="H48"/>
  <c r="I48" s="1"/>
  <c r="F31"/>
  <c r="M32"/>
  <c r="H44"/>
  <c r="J22" i="8"/>
  <c r="P22"/>
  <c r="M22"/>
  <c r="R22"/>
  <c r="O95"/>
  <c r="S94"/>
  <c r="R94"/>
  <c r="Q94"/>
  <c r="P94"/>
  <c r="F84"/>
  <c r="F77"/>
  <c r="F69"/>
  <c r="F64"/>
  <c r="F53"/>
  <c r="H50"/>
  <c r="H52"/>
  <c r="F47"/>
  <c r="J47"/>
  <c r="G31"/>
  <c r="N89"/>
  <c r="N30" s="1"/>
  <c r="O89"/>
  <c r="O30" s="1"/>
  <c r="Q89"/>
  <c r="Q30" s="1"/>
  <c r="R89"/>
  <c r="R30" s="1"/>
  <c r="L89"/>
  <c r="L30" s="1"/>
  <c r="K89"/>
  <c r="K30" s="1"/>
  <c r="M44"/>
  <c r="M45"/>
  <c r="M46"/>
  <c r="M54"/>
  <c r="M55"/>
  <c r="M56"/>
  <c r="M59"/>
  <c r="M60"/>
  <c r="M61"/>
  <c r="M65"/>
  <c r="M66"/>
  <c r="M67"/>
  <c r="O94" s="1"/>
  <c r="M68"/>
  <c r="G19" s="1"/>
  <c r="S88"/>
  <c r="H88"/>
  <c r="S87"/>
  <c r="H87"/>
  <c r="S86"/>
  <c r="H86"/>
  <c r="S85"/>
  <c r="H85"/>
  <c r="I84" s="1"/>
  <c r="J84"/>
  <c r="S83"/>
  <c r="G21" s="1"/>
  <c r="H83"/>
  <c r="S82"/>
  <c r="H82"/>
  <c r="S81"/>
  <c r="H81"/>
  <c r="I81" s="1"/>
  <c r="S80"/>
  <c r="H80"/>
  <c r="G80" s="1"/>
  <c r="S79"/>
  <c r="H79"/>
  <c r="G79" s="1"/>
  <c r="S78"/>
  <c r="H78"/>
  <c r="P76"/>
  <c r="G20" s="1"/>
  <c r="H76"/>
  <c r="P75"/>
  <c r="C20" s="1"/>
  <c r="H75"/>
  <c r="P74"/>
  <c r="H74"/>
  <c r="G74" s="1"/>
  <c r="P73"/>
  <c r="H73"/>
  <c r="P72"/>
  <c r="H72"/>
  <c r="I72" s="1"/>
  <c r="P71"/>
  <c r="H71"/>
  <c r="I71" s="1"/>
  <c r="P70"/>
  <c r="H70"/>
  <c r="H68"/>
  <c r="H67"/>
  <c r="H66"/>
  <c r="I66" s="1"/>
  <c r="H65"/>
  <c r="G65" s="1"/>
  <c r="J64"/>
  <c r="H61"/>
  <c r="I61" s="1"/>
  <c r="H60"/>
  <c r="I60" s="1"/>
  <c r="H59"/>
  <c r="I59" s="1"/>
  <c r="S58"/>
  <c r="H58"/>
  <c r="I58" s="1"/>
  <c r="S57"/>
  <c r="H57"/>
  <c r="I57" s="1"/>
  <c r="H56"/>
  <c r="I56" s="1"/>
  <c r="H55"/>
  <c r="I55" s="1"/>
  <c r="H54"/>
  <c r="I54" s="1"/>
  <c r="J53"/>
  <c r="P52"/>
  <c r="P51"/>
  <c r="H51"/>
  <c r="I51" s="1"/>
  <c r="S50"/>
  <c r="S49"/>
  <c r="H49"/>
  <c r="S48"/>
  <c r="H48"/>
  <c r="H46"/>
  <c r="I46" s="1"/>
  <c r="P45"/>
  <c r="H45"/>
  <c r="I45" s="1"/>
  <c r="G45"/>
  <c r="P44"/>
  <c r="H44"/>
  <c r="I44" s="1"/>
  <c r="J43"/>
  <c r="M42"/>
  <c r="H42"/>
  <c r="I42" s="1"/>
  <c r="S41"/>
  <c r="H41"/>
  <c r="I41" s="1"/>
  <c r="P40"/>
  <c r="M40"/>
  <c r="H40"/>
  <c r="M39"/>
  <c r="H39"/>
  <c r="I39" s="1"/>
  <c r="M38"/>
  <c r="I38"/>
  <c r="H38"/>
  <c r="M37"/>
  <c r="H37"/>
  <c r="I37" s="1"/>
  <c r="S36"/>
  <c r="H36"/>
  <c r="I36" s="1"/>
  <c r="P35"/>
  <c r="M35"/>
  <c r="H35"/>
  <c r="I35" s="1"/>
  <c r="S34"/>
  <c r="P34"/>
  <c r="H34"/>
  <c r="I34" s="1"/>
  <c r="P33"/>
  <c r="M33"/>
  <c r="H33"/>
  <c r="I33" s="1"/>
  <c r="P32"/>
  <c r="M32"/>
  <c r="H32"/>
  <c r="J31"/>
  <c r="V86" i="10" l="1"/>
  <c r="V85"/>
  <c r="G85" i="8"/>
  <c r="P89"/>
  <c r="M89"/>
  <c r="B20"/>
  <c r="I80"/>
  <c r="C19"/>
  <c r="S95"/>
  <c r="J30"/>
  <c r="U34" i="12"/>
  <c r="H32"/>
  <c r="H31" s="1"/>
  <c r="H72" s="1"/>
  <c r="U33"/>
  <c r="G33"/>
  <c r="F33" s="1"/>
  <c r="F32" s="1"/>
  <c r="G61" i="10"/>
  <c r="U78"/>
  <c r="G79" i="11"/>
  <c r="F79"/>
  <c r="G22" i="8"/>
  <c r="B19"/>
  <c r="F88"/>
  <c r="G58"/>
  <c r="S89"/>
  <c r="C21"/>
  <c r="C22" s="1"/>
  <c r="G54"/>
  <c r="G56"/>
  <c r="T79" i="9"/>
  <c r="J79"/>
  <c r="G78"/>
  <c r="F79"/>
  <c r="H32"/>
  <c r="I32"/>
  <c r="I31" s="1"/>
  <c r="I79" s="1"/>
  <c r="F63" i="8"/>
  <c r="H47"/>
  <c r="G47" s="1"/>
  <c r="H84"/>
  <c r="G84" s="1"/>
  <c r="G60"/>
  <c r="I65"/>
  <c r="I64" s="1"/>
  <c r="G72"/>
  <c r="I74"/>
  <c r="I32"/>
  <c r="I31" s="1"/>
  <c r="I43"/>
  <c r="I47"/>
  <c r="G66"/>
  <c r="I79"/>
  <c r="H64"/>
  <c r="I53"/>
  <c r="I73"/>
  <c r="I70"/>
  <c r="J69"/>
  <c r="G88"/>
  <c r="H43"/>
  <c r="G70"/>
  <c r="G57"/>
  <c r="G59"/>
  <c r="G61"/>
  <c r="G71"/>
  <c r="G73"/>
  <c r="G78"/>
  <c r="J77"/>
  <c r="H31"/>
  <c r="G46"/>
  <c r="H53"/>
  <c r="H69"/>
  <c r="G69" s="1"/>
  <c r="H77"/>
  <c r="G77" s="1"/>
  <c r="G81"/>
  <c r="V88" i="10" l="1"/>
  <c r="V89" s="1"/>
  <c r="V87"/>
  <c r="H63" i="8"/>
  <c r="F80" i="10"/>
  <c r="U35" i="12"/>
  <c r="F31"/>
  <c r="F72" s="1"/>
  <c r="G32"/>
  <c r="G31" s="1"/>
  <c r="G72" s="1"/>
  <c r="B21" i="8"/>
  <c r="B22" s="1"/>
  <c r="H31" i="9"/>
  <c r="H79" s="1"/>
  <c r="G32"/>
  <c r="J63" i="8"/>
  <c r="J89" s="1"/>
  <c r="H30"/>
  <c r="I30" s="1"/>
  <c r="F31"/>
  <c r="I78"/>
  <c r="I77" s="1"/>
  <c r="F43"/>
  <c r="G43" s="1"/>
  <c r="G44"/>
  <c r="G53"/>
  <c r="G55"/>
  <c r="I69"/>
  <c r="G64"/>
  <c r="G63" s="1"/>
  <c r="H89" l="1"/>
  <c r="G31" i="9"/>
  <c r="G79" s="1"/>
  <c r="I63" i="8"/>
  <c r="I89" s="1"/>
  <c r="F30"/>
  <c r="F89" s="1"/>
  <c r="G30" l="1"/>
  <c r="G89" s="1"/>
  <c r="L30" i="10"/>
</calcChain>
</file>

<file path=xl/sharedStrings.xml><?xml version="1.0" encoding="utf-8"?>
<sst xmlns="http://schemas.openxmlformats.org/spreadsheetml/2006/main" count="904" uniqueCount="282">
  <si>
    <t>Индекс</t>
  </si>
  <si>
    <t>I курс</t>
  </si>
  <si>
    <t>П.00</t>
  </si>
  <si>
    <t>Профессиональный цикл</t>
  </si>
  <si>
    <t>ПМ.00</t>
  </si>
  <si>
    <t>Профессиональные модули</t>
  </si>
  <si>
    <t>ПМ.01</t>
  </si>
  <si>
    <t>МДК.01.01.</t>
  </si>
  <si>
    <t>ПМ.02</t>
  </si>
  <si>
    <t>МДК.02.01.</t>
  </si>
  <si>
    <t>Производственная практика</t>
  </si>
  <si>
    <t>Промежуточная аттестация</t>
  </si>
  <si>
    <t xml:space="preserve">Курс обучения
</t>
  </si>
  <si>
    <t>I</t>
  </si>
  <si>
    <t>II</t>
  </si>
  <si>
    <t>III</t>
  </si>
  <si>
    <t>Всего часов за 2 курс</t>
  </si>
  <si>
    <t>Всего часов за 3 курс</t>
  </si>
  <si>
    <t>Каникулы</t>
  </si>
  <si>
    <t>Обучение по дисциплинам и междисциплинарным курсам</t>
  </si>
  <si>
    <t>Учебная практика</t>
  </si>
  <si>
    <t>Государственная итоговая аттестация</t>
  </si>
  <si>
    <t xml:space="preserve">Всего </t>
  </si>
  <si>
    <t>1. Сводные данные по бюджету времени (в неделях)</t>
  </si>
  <si>
    <t>Наименование циклов, дисциплин, профессиональных модулей, междисциплинарных курсов, практик</t>
  </si>
  <si>
    <t>Формы промежуточной аттестации</t>
  </si>
  <si>
    <t>Учебная нагрузка обучающихся (час)</t>
  </si>
  <si>
    <t xml:space="preserve">Максимальная </t>
  </si>
  <si>
    <t>Обязательная аудиторная</t>
  </si>
  <si>
    <t>Всего занятий</t>
  </si>
  <si>
    <t>В том числе</t>
  </si>
  <si>
    <t>Лабораторных и практических занятий</t>
  </si>
  <si>
    <t>Лекций, уроков</t>
  </si>
  <si>
    <t>Общеобразовательный цикл</t>
  </si>
  <si>
    <t>О.00</t>
  </si>
  <si>
    <t>Базовые  учебные   дисциплины</t>
  </si>
  <si>
    <t>Профильные  учебные дисциплины</t>
  </si>
  <si>
    <t>Распределение обязательной нагрузки по курсам  и семестрам (час. в семестр)</t>
  </si>
  <si>
    <t>Всего</t>
  </si>
  <si>
    <t>Дисциплин и МДК</t>
  </si>
  <si>
    <t>Учебной практики</t>
  </si>
  <si>
    <t>ОП.01</t>
  </si>
  <si>
    <t>ОП.02</t>
  </si>
  <si>
    <t>ОП.03</t>
  </si>
  <si>
    <t>ОП.04</t>
  </si>
  <si>
    <t>ОП.05.</t>
  </si>
  <si>
    <t>ОП.06</t>
  </si>
  <si>
    <t xml:space="preserve">ВСЕГО </t>
  </si>
  <si>
    <t>Общепрофессиональный цикл</t>
  </si>
  <si>
    <t>ОП.00</t>
  </si>
  <si>
    <t>Дифференц.зачётов(ДЗ)</t>
  </si>
  <si>
    <t>Зачётов(З)</t>
  </si>
  <si>
    <t>Экзаменов(Э)</t>
  </si>
  <si>
    <t>Учебная практика (производственное обучение)</t>
  </si>
  <si>
    <t>ФК.00</t>
  </si>
  <si>
    <t>Государственная (итоговая) аттестация</t>
  </si>
  <si>
    <t>II курс</t>
  </si>
  <si>
    <t>III курс</t>
  </si>
  <si>
    <t>ОП.07</t>
  </si>
  <si>
    <t>УП.01</t>
  </si>
  <si>
    <t>УП.02</t>
  </si>
  <si>
    <t>ГИА</t>
  </si>
  <si>
    <t>ОП.08</t>
  </si>
  <si>
    <t>Подготовительные сварочные работы</t>
  </si>
  <si>
    <t>МДК.01.02.</t>
  </si>
  <si>
    <t>МДК.02.02.</t>
  </si>
  <si>
    <t>МДК.02.03.</t>
  </si>
  <si>
    <t>МДК.02.04.</t>
  </si>
  <si>
    <t>МДК.02.05.</t>
  </si>
  <si>
    <t>ПМ.03</t>
  </si>
  <si>
    <t>МДК.03.01.</t>
  </si>
  <si>
    <t>МДК.03.02.</t>
  </si>
  <si>
    <t>МДК.03.03.</t>
  </si>
  <si>
    <t>МДК.03.04.</t>
  </si>
  <si>
    <t>Наплавка дефектов деталей и узлов машин, механизмов конструкций и отливок под механическую обработку и пробное давление</t>
  </si>
  <si>
    <t>Наплавка дефектов под механическую обработку и пробное давление</t>
  </si>
  <si>
    <t>ПМ.04</t>
  </si>
  <si>
    <t>МДК.04.01.</t>
  </si>
  <si>
    <t>Дефектация сварных швов и контроль качества сварных соединений</t>
  </si>
  <si>
    <t>Производственной практики</t>
  </si>
  <si>
    <t>УП.03</t>
  </si>
  <si>
    <t>УП.04</t>
  </si>
  <si>
    <t>Сварка и резка деталей из различных сталей, цветных металлов и их сплавов, чугунов во всех пространственных положениях</t>
  </si>
  <si>
    <t>ПП.01</t>
  </si>
  <si>
    <t>ПП.02</t>
  </si>
  <si>
    <t>ПП.03</t>
  </si>
  <si>
    <t>ПП.04</t>
  </si>
  <si>
    <t xml:space="preserve">Русский язык </t>
  </si>
  <si>
    <t xml:space="preserve">Литература </t>
  </si>
  <si>
    <t xml:space="preserve">Иностранный язык  </t>
  </si>
  <si>
    <t xml:space="preserve">История </t>
  </si>
  <si>
    <t xml:space="preserve">Химия </t>
  </si>
  <si>
    <t xml:space="preserve">Биология </t>
  </si>
  <si>
    <t xml:space="preserve">Физическая культура </t>
  </si>
  <si>
    <t xml:space="preserve">Основы безопасности жизнедеятельности </t>
  </si>
  <si>
    <t xml:space="preserve">География  </t>
  </si>
  <si>
    <t xml:space="preserve">Физика </t>
  </si>
  <si>
    <t xml:space="preserve">Информатика и ИКТ </t>
  </si>
  <si>
    <t xml:space="preserve">Основы инженерной графики </t>
  </si>
  <si>
    <t xml:space="preserve">Основы автоматизации производства </t>
  </si>
  <si>
    <t xml:space="preserve">Основы электротехники </t>
  </si>
  <si>
    <t xml:space="preserve">Основы материаловедения </t>
  </si>
  <si>
    <t xml:space="preserve">Допуски и технические измерения </t>
  </si>
  <si>
    <t xml:space="preserve">Основы экономики </t>
  </si>
  <si>
    <t xml:space="preserve">Безопасность жизнедеятельности </t>
  </si>
  <si>
    <t xml:space="preserve">Охрана труда и техника безопасности </t>
  </si>
  <si>
    <t xml:space="preserve">Подготовка металла к сварке </t>
  </si>
  <si>
    <t xml:space="preserve">Технологические приемы сборки изделий под сварку </t>
  </si>
  <si>
    <t xml:space="preserve">Производственная практика </t>
  </si>
  <si>
    <t xml:space="preserve">Оборудование, техника и технология электросварки </t>
  </si>
  <si>
    <t xml:space="preserve">Технология газовой сварки </t>
  </si>
  <si>
    <t xml:space="preserve">Электросварочные работы на автоматических и полуавтоматических машинах </t>
  </si>
  <si>
    <t xml:space="preserve">Технология электродуговой сварки и резки металла </t>
  </si>
  <si>
    <t xml:space="preserve">Технология производства сварных конструкций </t>
  </si>
  <si>
    <t xml:space="preserve">Учебная практика (производственное обучение) </t>
  </si>
  <si>
    <t xml:space="preserve">Технология дуговой наплавки деталей </t>
  </si>
  <si>
    <t xml:space="preserve">Технология газовой наплавки </t>
  </si>
  <si>
    <t xml:space="preserve">Технология автоматического и механизированного наплавления </t>
  </si>
  <si>
    <t xml:space="preserve">Дефекты и способы испытания сварных швов </t>
  </si>
  <si>
    <t>Государственное бюджетное профессиональное образовательное учреждение "Конаковский колледж"</t>
  </si>
  <si>
    <t>3 нед.</t>
  </si>
  <si>
    <t xml:space="preserve">Консультации из расчета 4 часа на одного обучающегося на каждый учебный год
Государственная (итоговая) аттестация
Выпускная квалификационная работа
 </t>
  </si>
  <si>
    <t>Экология</t>
  </si>
  <si>
    <t>Обществознание (вкл.экономику и право)</t>
  </si>
  <si>
    <t>ОУД</t>
  </si>
  <si>
    <t>ОУД.01</t>
  </si>
  <si>
    <t>ОУД.02</t>
  </si>
  <si>
    <t>ОУД.03</t>
  </si>
  <si>
    <t>ОУД.04</t>
  </si>
  <si>
    <t>ОУД.05</t>
  </si>
  <si>
    <t>ОУД.06</t>
  </si>
  <si>
    <t>ОУД.07</t>
  </si>
  <si>
    <t>ОУД.08</t>
  </si>
  <si>
    <t>ОУД.09</t>
  </si>
  <si>
    <t>ОУД.10</t>
  </si>
  <si>
    <t>ОУД.11</t>
  </si>
  <si>
    <t>ОУД.12</t>
  </si>
  <si>
    <t>ОУД.13</t>
  </si>
  <si>
    <t>ОУД.14</t>
  </si>
  <si>
    <t>Дополнительные учебные дисциплины</t>
  </si>
  <si>
    <t>Мировая художественная культура</t>
  </si>
  <si>
    <t>Русский язык и культура речи</t>
  </si>
  <si>
    <t>Эффективное поведение на рынке труда</t>
  </si>
  <si>
    <t>История развития машиностроения</t>
  </si>
  <si>
    <t>Математика: алгебра. начала математического анализа, геометрия</t>
  </si>
  <si>
    <t>Самостоятельная работа</t>
  </si>
  <si>
    <t>Индивидуальный проект</t>
  </si>
  <si>
    <t>ДУД</t>
  </si>
  <si>
    <t>ДУД.15</t>
  </si>
  <si>
    <t>ДУД.16</t>
  </si>
  <si>
    <t>ДУД.17</t>
  </si>
  <si>
    <t>ДУД.18</t>
  </si>
  <si>
    <t>ДУД.19</t>
  </si>
  <si>
    <t>Распределение обязательной нагрузки по курсам  и семестрам</t>
  </si>
  <si>
    <t>1 сем</t>
  </si>
  <si>
    <t>2 сем</t>
  </si>
  <si>
    <t>3 сем</t>
  </si>
  <si>
    <t>4 сем</t>
  </si>
  <si>
    <t>5 сем</t>
  </si>
  <si>
    <t>6 сем</t>
  </si>
  <si>
    <t>Всего часов за 1 курс</t>
  </si>
  <si>
    <t>УТВЕРЖДАЮ:</t>
  </si>
  <si>
    <t xml:space="preserve">И.о.директора </t>
  </si>
  <si>
    <t>_____________ М.А. Лупина</t>
  </si>
  <si>
    <t>УЧЕБНЫЙ ПЛАН</t>
  </si>
  <si>
    <t>образовательной программы среднего профессионального образования</t>
  </si>
  <si>
    <t>подготовки квалифицированных рабочих, служащих</t>
  </si>
  <si>
    <t>государственного бюджетного профессиональого образовательного учреждения "Конаковский колледж"</t>
  </si>
  <si>
    <t>Форма обучения: очная</t>
  </si>
  <si>
    <t>Срок получения СПО по ППКРС в очной форме обучения - 2 года 10 месяцев на базе ООО с получением СОО</t>
  </si>
  <si>
    <t>Профиль: технический</t>
  </si>
  <si>
    <r>
      <t xml:space="preserve">по профессии  </t>
    </r>
    <r>
      <rPr>
        <b/>
        <sz val="12"/>
        <rFont val="Times New Roman"/>
        <family val="1"/>
        <charset val="204"/>
      </rPr>
      <t>15.01.05 Сварщик (электрогазосварочные и газосварочные работы)</t>
    </r>
  </si>
  <si>
    <t>Квалификация: электрогазосварщик, электросварщик ручной сварки</t>
  </si>
  <si>
    <t>"____" _____________ 2015 года</t>
  </si>
  <si>
    <t>2.1 План учебного процесса</t>
  </si>
  <si>
    <t>Экзамены</t>
  </si>
  <si>
    <t>Диф.зачеты</t>
  </si>
  <si>
    <t>Зачеты</t>
  </si>
  <si>
    <t>Курс обучения</t>
  </si>
  <si>
    <t>Обучение по дисциплинам и
 междисциплинарным курсам</t>
  </si>
  <si>
    <t>Наименование циклов, 
дисциплин, 
профессиональных модулей, 
междисциплинарных курсов, 
практик</t>
  </si>
  <si>
    <t xml:space="preserve">Иностранный язык </t>
  </si>
  <si>
    <t xml:space="preserve">Основы безопасности жизнедеятельности  </t>
  </si>
  <si>
    <t xml:space="preserve">География </t>
  </si>
  <si>
    <t>Информатика</t>
  </si>
  <si>
    <t>Основы электротехники</t>
  </si>
  <si>
    <t xml:space="preserve">Учебная практика (производственное обучение)  </t>
  </si>
  <si>
    <t xml:space="preserve">Производственная практика  </t>
  </si>
  <si>
    <t>Распределение обязательной нагрузки по курсам и семестрам (час. в семестр)</t>
  </si>
  <si>
    <t>Производствен. практики</t>
  </si>
  <si>
    <t>Дифференц.зач. (ДЗ)</t>
  </si>
  <si>
    <t>Основы инженерной графики</t>
  </si>
  <si>
    <t>Основы материаловедения</t>
  </si>
  <si>
    <t>Допуски и технические измерения</t>
  </si>
  <si>
    <t>Основы экономики</t>
  </si>
  <si>
    <t>Подготовительно-сварочные работы и контроль качества сварных швов после сварки</t>
  </si>
  <si>
    <t>МДК.01.03.</t>
  </si>
  <si>
    <t>МДК.01.04.</t>
  </si>
  <si>
    <t>Основы технологии сварки и сварочное оборудование</t>
  </si>
  <si>
    <t>Технология производства сварных конструкций</t>
  </si>
  <si>
    <t>Подготовительные и сборочные операции перед сваркой</t>
  </si>
  <si>
    <t>Контроль качества сварных соединений</t>
  </si>
  <si>
    <t>Ручная дуговая сварка (наплавка, резка) 
плавящимся покрытым электродом</t>
  </si>
  <si>
    <t>Частично механизированная сварка (наплавка) плавление</t>
  </si>
  <si>
    <t>Техника и технология ручной дуговой сварки (наплавки, резки) покрытыми электродами</t>
  </si>
  <si>
    <t>Техника и технология частично механизированной сварки (наплавки) плавлением в защитном газе</t>
  </si>
  <si>
    <t>Директор</t>
  </si>
  <si>
    <t>"____" _____________ 2018 года</t>
  </si>
  <si>
    <t>2018-2021 учебный год</t>
  </si>
  <si>
    <t>2. План учебного процесса</t>
  </si>
  <si>
    <t>СОГЛАСОВАНО:</t>
  </si>
  <si>
    <t>_______________ М.А. Хлобыстов</t>
  </si>
  <si>
    <t>Директор ООО "Бифар-Технологии"</t>
  </si>
  <si>
    <r>
      <t xml:space="preserve">по профессии </t>
    </r>
    <r>
      <rPr>
        <b/>
        <sz val="12"/>
        <rFont val="Times New Roman"/>
        <family val="1"/>
        <charset val="204"/>
      </rPr>
      <t>15.01.05 Сварщик (ручной и частично механизированной сварки (наплавки)</t>
    </r>
  </si>
  <si>
    <t>Квалификация: сварщик ручной дуговой сварки плавящимся покрытым электродом, сварщик частично механизированной сварки плавлением</t>
  </si>
  <si>
    <t>"____" _____________ 2021 года</t>
  </si>
  <si>
    <t>2021-2024 учебный год</t>
  </si>
  <si>
    <t>ОБЩЕОБРАЗОВАТЕЛЬНАЯ ПОДГОТОВКА</t>
  </si>
  <si>
    <t>Литература</t>
  </si>
  <si>
    <t>Иностранный язык</t>
  </si>
  <si>
    <t>Математика</t>
  </si>
  <si>
    <t>Физическая культура</t>
  </si>
  <si>
    <t>Основы безопасности жизнедеятельности</t>
  </si>
  <si>
    <t>Астрономия</t>
  </si>
  <si>
    <t>Родной язык</t>
  </si>
  <si>
    <t>Физика</t>
  </si>
  <si>
    <t>Профильные дисциплины</t>
  </si>
  <si>
    <t>История</t>
  </si>
  <si>
    <t>История родного края</t>
  </si>
  <si>
    <t>География</t>
  </si>
  <si>
    <t>Химия</t>
  </si>
  <si>
    <t>Общие учебные дисциплины</t>
  </si>
  <si>
    <t>Профильные предметы</t>
  </si>
  <si>
    <t>Общие предметы</t>
  </si>
  <si>
    <t>Обществознание</t>
  </si>
  <si>
    <t xml:space="preserve">Обществознание </t>
  </si>
  <si>
    <t>"____" _____________ 2023 года</t>
  </si>
  <si>
    <t xml:space="preserve">Срок получения СПО по ППКРС в очной форме обучения - 1 год 10 месяцев на базе ООО </t>
  </si>
  <si>
    <t>Биология</t>
  </si>
  <si>
    <t>Общеобразовательные учебные дисциплины</t>
  </si>
  <si>
    <t xml:space="preserve">Учебная практика </t>
  </si>
  <si>
    <t>ИТОГО</t>
  </si>
  <si>
    <t>ВСЕГО</t>
  </si>
  <si>
    <t>_________________Правдолюбова И. Б</t>
  </si>
  <si>
    <t xml:space="preserve">Зам. генерального директора                    ООО"Конаково ВИП Клаб"
</t>
  </si>
  <si>
    <t>СГ.00</t>
  </si>
  <si>
    <t>Социально-гуманитарный цикл</t>
  </si>
  <si>
    <t>СГ. 01</t>
  </si>
  <si>
    <t>История России</t>
  </si>
  <si>
    <t xml:space="preserve">СГ. 02 </t>
  </si>
  <si>
    <t>Иностранный язык в профессиональной деятельности</t>
  </si>
  <si>
    <t>СГ. 03</t>
  </si>
  <si>
    <t>Безопасность жизнедеятельности</t>
  </si>
  <si>
    <t>СГ. 04</t>
  </si>
  <si>
    <t>СГ.05</t>
  </si>
  <si>
    <t>Основы бережливого производства</t>
  </si>
  <si>
    <t>2</t>
  </si>
  <si>
    <t>3</t>
  </si>
  <si>
    <t xml:space="preserve">Государственная итоговая аттестация
Демонстрационный экзамен
 </t>
  </si>
  <si>
    <r>
      <t xml:space="preserve">по профессии </t>
    </r>
    <r>
      <rPr>
        <b/>
        <sz val="12"/>
        <rFont val="Times New Roman"/>
        <family val="1"/>
        <charset val="204"/>
      </rPr>
      <t>15.01.37 Слесарь-наладчик контрольно-измерительных приборов и автоматики"</t>
    </r>
  </si>
  <si>
    <t>Квалификация: слесарь-наладчик контрольно-измерительных приборов и автоматики</t>
  </si>
  <si>
    <t>2024-2026 учебный год</t>
  </si>
  <si>
    <t>СГ.06</t>
  </si>
  <si>
    <t>Основы финансовой грамотности</t>
  </si>
  <si>
    <t>ОП.05</t>
  </si>
  <si>
    <t>Техническая графика</t>
  </si>
  <si>
    <t>Материаловедение</t>
  </si>
  <si>
    <t>Допуски, посадки и технические измерения</t>
  </si>
  <si>
    <t>Основы электротехники и электроники</t>
  </si>
  <si>
    <t>Технология выполнения слесарных и сборочных работ</t>
  </si>
  <si>
    <t>Выполнение монтажа контрольно-измерительных приборов и электрических схем систем автоматики</t>
  </si>
  <si>
    <t>Ведение наладки, юстировки и сдача в эксплуатацию контрольно-измерительных приборов и электрических схем систем автоматики</t>
  </si>
  <si>
    <t>МДК 02.02</t>
  </si>
  <si>
    <t>Технология пусконаладочных работ</t>
  </si>
  <si>
    <t>Автоматические системы управления технологическими процессами</t>
  </si>
  <si>
    <t>МДК 03.01</t>
  </si>
  <si>
    <t>Ведение технического обслуживания, эксплуатации и ремонта контрольно-измерительных приборов и электрических схем систем автоматики</t>
  </si>
  <si>
    <t>4к</t>
  </si>
  <si>
    <t>Системы охраны труда и промышленной экологии</t>
  </si>
  <si>
    <t>Монтаж средств автоматизации</t>
  </si>
  <si>
    <t>Средства автоматизации и измерения технологических процессов</t>
  </si>
  <si>
    <t>Технология эксплуатации контрольно-измерительных приборов и систем автоматики</t>
  </si>
</sst>
</file>

<file path=xl/styles.xml><?xml version="1.0" encoding="utf-8"?>
<styleSheet xmlns="http://schemas.openxmlformats.org/spreadsheetml/2006/main">
  <numFmts count="1">
    <numFmt numFmtId="164" formatCode="_(&quot;$&quot;* #,##0.00_);_(&quot;$&quot;* \(#,##0.00\);_(&quot;$&quot;* &quot;-&quot;??_);_(@_)"/>
  </numFmts>
  <fonts count="22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0"/>
      <name val="Arial"/>
      <family val="2"/>
      <charset val="204"/>
    </font>
    <font>
      <b/>
      <sz val="9"/>
      <name val="Times New Roman"/>
      <family val="1"/>
      <charset val="204"/>
    </font>
    <font>
      <sz val="7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237">
    <xf numFmtId="0" fontId="0" fillId="0" borderId="0" xfId="0"/>
    <xf numFmtId="0" fontId="7" fillId="0" borderId="0" xfId="0" applyFont="1" applyFill="1"/>
    <xf numFmtId="0" fontId="5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12" fillId="0" borderId="1" xfId="0" applyFont="1" applyFill="1" applyBorder="1" applyAlignment="1">
      <alignment horizontal="center" vertical="center" textRotation="90" wrapText="1"/>
    </xf>
    <xf numFmtId="0" fontId="12" fillId="0" borderId="1" xfId="0" applyFont="1" applyFill="1" applyBorder="1" applyAlignment="1">
      <alignment vertical="top" wrapText="1"/>
    </xf>
    <xf numFmtId="0" fontId="0" fillId="0" borderId="0" xfId="0" applyFill="1"/>
    <xf numFmtId="0" fontId="11" fillId="0" borderId="0" xfId="0" applyFont="1" applyFill="1"/>
    <xf numFmtId="1" fontId="4" fillId="0" borderId="1" xfId="0" applyNumberFormat="1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0" xfId="0" applyFont="1" applyFill="1"/>
    <xf numFmtId="0" fontId="8" fillId="0" borderId="0" xfId="0" applyFont="1" applyFill="1" applyBorder="1"/>
    <xf numFmtId="0" fontId="14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left" vertical="top" wrapText="1"/>
    </xf>
    <xf numFmtId="164" fontId="5" fillId="0" borderId="1" xfId="1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7" fillId="0" borderId="0" xfId="0" applyFont="1" applyFill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top"/>
    </xf>
    <xf numFmtId="0" fontId="17" fillId="0" borderId="0" xfId="0" applyFont="1" applyFill="1" applyAlignment="1">
      <alignment horizontal="left" vertical="top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1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top" wrapText="1"/>
    </xf>
    <xf numFmtId="1" fontId="4" fillId="0" borderId="1" xfId="0" applyNumberFormat="1" applyFont="1" applyFill="1" applyBorder="1" applyAlignment="1">
      <alignment horizontal="center" vertical="top" wrapText="1"/>
    </xf>
    <xf numFmtId="0" fontId="0" fillId="0" borderId="0" xfId="0" applyBorder="1"/>
    <xf numFmtId="1" fontId="7" fillId="0" borderId="0" xfId="0" applyNumberFormat="1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textRotation="90"/>
    </xf>
    <xf numFmtId="0" fontId="4" fillId="0" borderId="2" xfId="0" applyFont="1" applyFill="1" applyBorder="1" applyAlignment="1">
      <alignment horizontal="center" vertical="top" wrapText="1"/>
    </xf>
    <xf numFmtId="164" fontId="5" fillId="0" borderId="1" xfId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top" wrapText="1"/>
    </xf>
    <xf numFmtId="1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top" wrapText="1"/>
    </xf>
    <xf numFmtId="1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vertical="top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textRotation="90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5" fillId="0" borderId="0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Border="1"/>
    <xf numFmtId="0" fontId="4" fillId="0" borderId="14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textRotation="90"/>
    </xf>
    <xf numFmtId="0" fontId="19" fillId="0" borderId="1" xfId="0" applyFont="1" applyFill="1" applyBorder="1" applyAlignment="1">
      <alignment horizontal="center" vertical="center" textRotation="90" wrapText="1"/>
    </xf>
    <xf numFmtId="0" fontId="6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14" fillId="0" borderId="0" xfId="0" applyFont="1" applyFill="1" applyAlignment="1">
      <alignment horizontal="center" vertical="top"/>
    </xf>
    <xf numFmtId="0" fontId="3" fillId="0" borderId="0" xfId="0" applyFont="1" applyFill="1" applyAlignment="1">
      <alignment vertical="top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0" fillId="0" borderId="0" xfId="0" applyFont="1" applyFill="1" applyAlignment="1">
      <alignment vertical="top"/>
    </xf>
    <xf numFmtId="0" fontId="10" fillId="0" borderId="0" xfId="0" applyFont="1" applyAlignment="1">
      <alignment vertical="top"/>
    </xf>
    <xf numFmtId="0" fontId="0" fillId="0" borderId="0" xfId="0" applyFill="1" applyAlignment="1">
      <alignment vertical="top"/>
    </xf>
    <xf numFmtId="0" fontId="3" fillId="3" borderId="0" xfId="0" applyFont="1" applyFill="1" applyAlignment="1">
      <alignment vertical="top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horizontal="right" vertical="top" wrapText="1"/>
    </xf>
    <xf numFmtId="0" fontId="0" fillId="0" borderId="0" xfId="0" applyFill="1" applyBorder="1" applyAlignment="1"/>
    <xf numFmtId="0" fontId="0" fillId="5" borderId="0" xfId="0" applyFill="1"/>
    <xf numFmtId="49" fontId="12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textRotation="90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1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1" fontId="0" fillId="0" borderId="0" xfId="0" applyNumberFormat="1" applyAlignment="1">
      <alignment vertical="top"/>
    </xf>
    <xf numFmtId="0" fontId="5" fillId="0" borderId="1" xfId="4" applyFont="1" applyFill="1" applyBorder="1" applyAlignment="1">
      <alignment horizontal="center" wrapText="1"/>
    </xf>
    <xf numFmtId="0" fontId="17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17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/>
    </xf>
    <xf numFmtId="0" fontId="5" fillId="0" borderId="1" xfId="4" applyFont="1" applyFill="1" applyBorder="1" applyAlignment="1">
      <alignment horizontal="left" wrapText="1"/>
    </xf>
    <xf numFmtId="0" fontId="5" fillId="2" borderId="1" xfId="4" applyFont="1" applyFill="1" applyBorder="1" applyAlignment="1">
      <alignment horizontal="left" wrapText="1"/>
    </xf>
    <xf numFmtId="0" fontId="12" fillId="2" borderId="1" xfId="0" applyFont="1" applyFill="1" applyBorder="1" applyAlignment="1">
      <alignment vertical="top" wrapText="1"/>
    </xf>
    <xf numFmtId="1" fontId="4" fillId="2" borderId="1" xfId="0" applyNumberFormat="1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right" vertical="top" wrapText="1"/>
    </xf>
    <xf numFmtId="1" fontId="5" fillId="2" borderId="1" xfId="0" applyNumberFormat="1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49" fontId="13" fillId="0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top" wrapText="1"/>
    </xf>
    <xf numFmtId="0" fontId="20" fillId="0" borderId="1" xfId="0" applyFont="1" applyBorder="1" applyAlignment="1">
      <alignment vertical="top" wrapText="1"/>
    </xf>
    <xf numFmtId="49" fontId="13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top" wrapText="1"/>
    </xf>
    <xf numFmtId="1" fontId="5" fillId="2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right" vertical="top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21" fillId="6" borderId="1" xfId="0" applyNumberFormat="1" applyFont="1" applyFill="1" applyBorder="1" applyAlignment="1">
      <alignment vertical="center" wrapText="1"/>
    </xf>
    <xf numFmtId="0" fontId="17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wrapText="1"/>
    </xf>
    <xf numFmtId="0" fontId="0" fillId="0" borderId="6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90"/>
    </xf>
    <xf numFmtId="1" fontId="4" fillId="0" borderId="1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textRotation="90" wrapText="1"/>
    </xf>
    <xf numFmtId="0" fontId="5" fillId="4" borderId="15" xfId="0" applyFont="1" applyFill="1" applyBorder="1" applyAlignment="1">
      <alignment horizontal="center" vertical="center" textRotation="90" wrapText="1"/>
    </xf>
    <xf numFmtId="0" fontId="5" fillId="4" borderId="3" xfId="0" applyFont="1" applyFill="1" applyBorder="1" applyAlignment="1">
      <alignment horizontal="center" vertical="center" textRotation="90" wrapText="1"/>
    </xf>
    <xf numFmtId="1" fontId="5" fillId="0" borderId="1" xfId="0" applyNumberFormat="1" applyFont="1" applyFill="1" applyBorder="1" applyAlignment="1">
      <alignment horizontal="center" vertical="center" textRotation="90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horizontal="center" vertical="center" wrapText="1"/>
    </xf>
  </cellXfs>
  <cellStyles count="5">
    <cellStyle name="Денежный" xfId="1" builtinId="4"/>
    <cellStyle name="Денежный 2" xfId="2"/>
    <cellStyle name="Обычный" xfId="0" builtinId="0"/>
    <cellStyle name="Обычный 2" xfId="3"/>
    <cellStyle name="Обычный 5" xfId="4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29"/>
  <sheetViews>
    <sheetView topLeftCell="A43" workbookViewId="0">
      <selection activeCell="A62" sqref="A62:S98"/>
    </sheetView>
  </sheetViews>
  <sheetFormatPr defaultRowHeight="12.75"/>
  <cols>
    <col min="1" max="1" width="9.85546875" customWidth="1"/>
    <col min="2" max="2" width="45.42578125" customWidth="1"/>
    <col min="3" max="5" width="4.7109375" customWidth="1"/>
    <col min="6" max="19" width="5.7109375" customWidth="1"/>
  </cols>
  <sheetData>
    <row r="1" spans="1:20" ht="15.75">
      <c r="A1" s="30"/>
      <c r="B1" s="30"/>
      <c r="C1" s="48"/>
      <c r="D1" s="48"/>
      <c r="E1" s="30"/>
      <c r="F1" s="30"/>
      <c r="G1" s="30"/>
      <c r="H1" s="30"/>
      <c r="I1" s="30"/>
      <c r="J1" s="30"/>
      <c r="K1" s="30"/>
      <c r="L1" s="30"/>
      <c r="M1" s="34" t="s">
        <v>161</v>
      </c>
      <c r="N1" s="33"/>
      <c r="P1" s="30"/>
      <c r="Q1" s="30"/>
      <c r="R1" s="30"/>
      <c r="S1" s="30"/>
      <c r="T1" s="30"/>
    </row>
    <row r="2" spans="1:20" ht="15.75">
      <c r="A2" s="30"/>
      <c r="B2" s="30"/>
      <c r="C2" s="48"/>
      <c r="D2" s="48"/>
      <c r="E2" s="30"/>
      <c r="F2" s="30"/>
      <c r="G2" s="30"/>
      <c r="H2" s="30"/>
      <c r="I2" s="30"/>
      <c r="J2" s="30"/>
      <c r="K2" s="30"/>
      <c r="L2" s="30"/>
      <c r="M2" s="34" t="s">
        <v>162</v>
      </c>
      <c r="N2" s="30"/>
      <c r="P2" s="30"/>
      <c r="Q2" s="30"/>
      <c r="R2" s="30"/>
      <c r="S2" s="30"/>
      <c r="T2" s="30"/>
    </row>
    <row r="3" spans="1:20" ht="15.75">
      <c r="A3" s="30"/>
      <c r="B3" s="30"/>
      <c r="C3" s="48"/>
      <c r="D3" s="48"/>
      <c r="E3" s="30"/>
      <c r="F3" s="30"/>
      <c r="G3" s="30"/>
      <c r="H3" s="30"/>
      <c r="I3" s="30"/>
      <c r="J3" s="30"/>
      <c r="K3" s="30"/>
      <c r="L3" s="30"/>
      <c r="M3" s="34" t="s">
        <v>163</v>
      </c>
      <c r="N3" s="30"/>
      <c r="P3" s="30"/>
      <c r="Q3" s="30"/>
      <c r="R3" s="30"/>
      <c r="S3" s="30"/>
      <c r="T3" s="30"/>
    </row>
    <row r="4" spans="1:20" ht="15.75">
      <c r="A4" s="30"/>
      <c r="B4" s="30"/>
      <c r="C4" s="48"/>
      <c r="D4" s="48"/>
      <c r="E4" s="30"/>
      <c r="F4" s="30"/>
      <c r="G4" s="30"/>
      <c r="H4" s="30"/>
      <c r="I4" s="30"/>
      <c r="J4" s="30"/>
      <c r="K4" s="30"/>
      <c r="L4" s="30"/>
      <c r="M4" s="34" t="s">
        <v>173</v>
      </c>
      <c r="N4" s="30"/>
      <c r="P4" s="30"/>
      <c r="Q4" s="30"/>
      <c r="R4" s="30"/>
      <c r="S4" s="30"/>
      <c r="T4" s="30"/>
    </row>
    <row r="5" spans="1:20" ht="48" customHeight="1">
      <c r="A5" s="30"/>
      <c r="B5" s="30"/>
      <c r="C5" s="48"/>
      <c r="D5" s="48"/>
      <c r="E5" s="30"/>
      <c r="F5" s="30"/>
      <c r="G5" s="30"/>
      <c r="H5" s="30"/>
      <c r="I5" s="30"/>
      <c r="J5" s="30"/>
      <c r="K5" s="30"/>
      <c r="L5" s="30"/>
      <c r="M5" s="30"/>
      <c r="N5" s="30"/>
      <c r="O5" s="34"/>
      <c r="P5" s="30"/>
      <c r="Q5" s="30"/>
      <c r="R5" s="30"/>
      <c r="S5" s="30"/>
      <c r="T5" s="30"/>
    </row>
    <row r="6" spans="1:20" ht="15.75">
      <c r="A6" s="186" t="s">
        <v>119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</row>
    <row r="7" spans="1:20" ht="46.5" customHeight="1">
      <c r="A7" s="187" t="s">
        <v>164</v>
      </c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</row>
    <row r="8" spans="1:20" ht="15.75">
      <c r="A8" s="186" t="s">
        <v>165</v>
      </c>
      <c r="B8" s="186"/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</row>
    <row r="9" spans="1:20" ht="15.75">
      <c r="A9" s="186" t="s">
        <v>166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</row>
    <row r="10" spans="1:20" ht="15.75">
      <c r="A10" s="186" t="s">
        <v>167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</row>
    <row r="11" spans="1:20" ht="31.5" customHeight="1">
      <c r="A11" s="186" t="s">
        <v>171</v>
      </c>
      <c r="B11" s="186"/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</row>
    <row r="12" spans="1:20" ht="15.75">
      <c r="A12" s="186" t="s">
        <v>172</v>
      </c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</row>
    <row r="13" spans="1:20" ht="15.75">
      <c r="A13" s="186" t="s">
        <v>168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</row>
    <row r="14" spans="1:20" ht="15.75">
      <c r="A14" s="186" t="s">
        <v>169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</row>
    <row r="15" spans="1:20" ht="15.75">
      <c r="A15" s="190" t="s">
        <v>170</v>
      </c>
      <c r="B15" s="190"/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</row>
    <row r="16" spans="1:20" ht="91.5" customHeight="1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37"/>
    </row>
    <row r="17" spans="1:20">
      <c r="A17" s="191" t="s">
        <v>23</v>
      </c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3"/>
    </row>
    <row r="18" spans="1:20" ht="38.25" customHeight="1">
      <c r="A18" s="47" t="s">
        <v>12</v>
      </c>
      <c r="B18" s="47" t="s">
        <v>19</v>
      </c>
      <c r="C18" s="225" t="s">
        <v>20</v>
      </c>
      <c r="D18" s="225"/>
      <c r="E18" s="225"/>
      <c r="F18" s="225"/>
      <c r="G18" s="196" t="s">
        <v>10</v>
      </c>
      <c r="H18" s="196"/>
      <c r="I18" s="196"/>
      <c r="J18" s="196" t="s">
        <v>11</v>
      </c>
      <c r="K18" s="196"/>
      <c r="L18" s="196"/>
      <c r="M18" s="196" t="s">
        <v>21</v>
      </c>
      <c r="N18" s="196"/>
      <c r="O18" s="196"/>
      <c r="P18" s="196" t="s">
        <v>18</v>
      </c>
      <c r="Q18" s="196"/>
      <c r="R18" s="196" t="s">
        <v>38</v>
      </c>
      <c r="S18" s="196"/>
      <c r="T18" s="38"/>
    </row>
    <row r="19" spans="1:20" ht="12.75" customHeight="1">
      <c r="A19" s="11" t="s">
        <v>13</v>
      </c>
      <c r="B19" s="41">
        <f>R19-P19-M19-J19-G19-C19</f>
        <v>34.5</v>
      </c>
      <c r="C19" s="217">
        <f>M67/36</f>
        <v>1.5</v>
      </c>
      <c r="D19" s="217"/>
      <c r="E19" s="217"/>
      <c r="F19" s="217"/>
      <c r="G19" s="217">
        <f>M68/36</f>
        <v>4</v>
      </c>
      <c r="H19" s="217"/>
      <c r="I19" s="217"/>
      <c r="J19" s="196">
        <v>1</v>
      </c>
      <c r="K19" s="196"/>
      <c r="L19" s="196"/>
      <c r="M19" s="196">
        <v>0</v>
      </c>
      <c r="N19" s="196"/>
      <c r="O19" s="196"/>
      <c r="P19" s="196">
        <v>11</v>
      </c>
      <c r="Q19" s="196"/>
      <c r="R19" s="196">
        <v>52</v>
      </c>
      <c r="S19" s="196"/>
      <c r="T19" s="38"/>
    </row>
    <row r="20" spans="1:20" ht="12.75" customHeight="1">
      <c r="A20" s="11" t="s">
        <v>14</v>
      </c>
      <c r="B20" s="41">
        <f>R20-P20-M20-J20-G20-C20</f>
        <v>20.333333333333332</v>
      </c>
      <c r="C20" s="217">
        <f>P75/36</f>
        <v>7.666666666666667</v>
      </c>
      <c r="D20" s="217"/>
      <c r="E20" s="217"/>
      <c r="F20" s="217"/>
      <c r="G20" s="217">
        <f>P76/36</f>
        <v>10</v>
      </c>
      <c r="H20" s="217"/>
      <c r="I20" s="217"/>
      <c r="J20" s="196">
        <v>3</v>
      </c>
      <c r="K20" s="196"/>
      <c r="L20" s="196"/>
      <c r="M20" s="196">
        <v>0</v>
      </c>
      <c r="N20" s="196"/>
      <c r="O20" s="196"/>
      <c r="P20" s="196">
        <v>11</v>
      </c>
      <c r="Q20" s="196"/>
      <c r="R20" s="196">
        <v>52</v>
      </c>
      <c r="S20" s="196"/>
      <c r="T20" s="38"/>
    </row>
    <row r="21" spans="1:20" ht="12.75" customHeight="1">
      <c r="A21" s="11" t="s">
        <v>15</v>
      </c>
      <c r="B21" s="41">
        <f>R21-P21-M21-J21-G21-C21</f>
        <v>18.166666666666664</v>
      </c>
      <c r="C21" s="217">
        <f>(S82+S86)/36</f>
        <v>14.833333333333334</v>
      </c>
      <c r="D21" s="217"/>
      <c r="E21" s="217"/>
      <c r="F21" s="217"/>
      <c r="G21" s="217">
        <f>(S83+S87)/36</f>
        <v>4</v>
      </c>
      <c r="H21" s="217"/>
      <c r="I21" s="217"/>
      <c r="J21" s="196">
        <v>0</v>
      </c>
      <c r="K21" s="196"/>
      <c r="L21" s="196"/>
      <c r="M21" s="196">
        <v>3</v>
      </c>
      <c r="N21" s="196"/>
      <c r="O21" s="196"/>
      <c r="P21" s="196">
        <v>2</v>
      </c>
      <c r="Q21" s="196"/>
      <c r="R21" s="196">
        <v>42</v>
      </c>
      <c r="S21" s="196"/>
      <c r="T21" s="38"/>
    </row>
    <row r="22" spans="1:20" ht="12.75" customHeight="1">
      <c r="A22" s="11" t="s">
        <v>38</v>
      </c>
      <c r="B22" s="41">
        <f>SUM(B19:B21)</f>
        <v>73</v>
      </c>
      <c r="C22" s="217">
        <f>SUM(C19:F21)</f>
        <v>24</v>
      </c>
      <c r="D22" s="217"/>
      <c r="E22" s="217"/>
      <c r="F22" s="217"/>
      <c r="G22" s="217">
        <f>SUM(G19:I21)</f>
        <v>18</v>
      </c>
      <c r="H22" s="217"/>
      <c r="I22" s="217"/>
      <c r="J22" s="196">
        <f>SUM(J19:L21)</f>
        <v>4</v>
      </c>
      <c r="K22" s="196"/>
      <c r="L22" s="196"/>
      <c r="M22" s="196">
        <f>SUM(M19:N21)</f>
        <v>3</v>
      </c>
      <c r="N22" s="196"/>
      <c r="O22" s="196"/>
      <c r="P22" s="196">
        <f>SUM(P19:Q21)</f>
        <v>24</v>
      </c>
      <c r="Q22" s="196"/>
      <c r="R22" s="196">
        <f>SUM(R19:S21)</f>
        <v>146</v>
      </c>
      <c r="S22" s="196"/>
      <c r="T22" s="43"/>
    </row>
    <row r="23" spans="1:20" ht="15" customHeight="1">
      <c r="A23" s="195" t="s">
        <v>174</v>
      </c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86"/>
    </row>
    <row r="24" spans="1:20" ht="12.75" customHeight="1">
      <c r="A24" s="189" t="s">
        <v>0</v>
      </c>
      <c r="B24" s="189" t="s">
        <v>24</v>
      </c>
      <c r="C24" s="189" t="s">
        <v>25</v>
      </c>
      <c r="D24" s="189"/>
      <c r="E24" s="189"/>
      <c r="F24" s="189" t="s">
        <v>26</v>
      </c>
      <c r="G24" s="189"/>
      <c r="H24" s="189"/>
      <c r="I24" s="189"/>
      <c r="J24" s="189"/>
      <c r="K24" s="218" t="s">
        <v>153</v>
      </c>
      <c r="L24" s="219"/>
      <c r="M24" s="219"/>
      <c r="N24" s="219"/>
      <c r="O24" s="219"/>
      <c r="P24" s="219"/>
      <c r="Q24" s="219"/>
      <c r="R24" s="219"/>
      <c r="S24" s="219"/>
      <c r="T24" s="38"/>
    </row>
    <row r="25" spans="1:20" ht="25.5">
      <c r="A25" s="189"/>
      <c r="B25" s="189"/>
      <c r="C25" s="189"/>
      <c r="D25" s="189"/>
      <c r="E25" s="189"/>
      <c r="F25" s="223" t="s">
        <v>27</v>
      </c>
      <c r="G25" s="223" t="s">
        <v>145</v>
      </c>
      <c r="H25" s="189" t="s">
        <v>28</v>
      </c>
      <c r="I25" s="189"/>
      <c r="J25" s="189"/>
      <c r="K25" s="218" t="s">
        <v>1</v>
      </c>
      <c r="L25" s="224"/>
      <c r="M25" s="220" t="s">
        <v>160</v>
      </c>
      <c r="N25" s="218" t="s">
        <v>56</v>
      </c>
      <c r="O25" s="224"/>
      <c r="P25" s="188" t="s">
        <v>16</v>
      </c>
      <c r="Q25" s="31" t="s">
        <v>57</v>
      </c>
      <c r="R25" s="32"/>
      <c r="S25" s="220" t="s">
        <v>17</v>
      </c>
      <c r="T25" s="1"/>
    </row>
    <row r="26" spans="1:20">
      <c r="A26" s="189"/>
      <c r="B26" s="189"/>
      <c r="C26" s="189"/>
      <c r="D26" s="189"/>
      <c r="E26" s="189"/>
      <c r="F26" s="223"/>
      <c r="G26" s="223"/>
      <c r="H26" s="189"/>
      <c r="I26" s="189"/>
      <c r="J26" s="189"/>
      <c r="K26" s="39" t="s">
        <v>154</v>
      </c>
      <c r="L26" s="27" t="s">
        <v>155</v>
      </c>
      <c r="M26" s="221"/>
      <c r="N26" s="27" t="s">
        <v>156</v>
      </c>
      <c r="O26" s="27" t="s">
        <v>157</v>
      </c>
      <c r="P26" s="188"/>
      <c r="Q26" s="27" t="s">
        <v>158</v>
      </c>
      <c r="R26" s="27" t="s">
        <v>159</v>
      </c>
      <c r="S26" s="221"/>
      <c r="T26" s="1"/>
    </row>
    <row r="27" spans="1:20">
      <c r="A27" s="189"/>
      <c r="B27" s="189"/>
      <c r="C27" s="189"/>
      <c r="D27" s="189"/>
      <c r="E27" s="189"/>
      <c r="F27" s="223"/>
      <c r="G27" s="223"/>
      <c r="H27" s="188" t="s">
        <v>29</v>
      </c>
      <c r="I27" s="189" t="s">
        <v>30</v>
      </c>
      <c r="J27" s="189"/>
      <c r="K27" s="193">
        <v>17</v>
      </c>
      <c r="L27" s="193">
        <v>23</v>
      </c>
      <c r="M27" s="221"/>
      <c r="N27" s="193">
        <v>17</v>
      </c>
      <c r="O27" s="193">
        <v>21</v>
      </c>
      <c r="P27" s="188"/>
      <c r="Q27" s="193">
        <v>17</v>
      </c>
      <c r="R27" s="193">
        <v>20</v>
      </c>
      <c r="S27" s="221"/>
      <c r="T27" s="1"/>
    </row>
    <row r="28" spans="1:20" ht="75">
      <c r="A28" s="189"/>
      <c r="B28" s="189"/>
      <c r="C28" s="52" t="s">
        <v>175</v>
      </c>
      <c r="D28" s="52" t="s">
        <v>176</v>
      </c>
      <c r="E28" s="53" t="s">
        <v>177</v>
      </c>
      <c r="F28" s="223"/>
      <c r="G28" s="223"/>
      <c r="H28" s="188"/>
      <c r="I28" s="6" t="s">
        <v>32</v>
      </c>
      <c r="J28" s="19" t="s">
        <v>31</v>
      </c>
      <c r="K28" s="194"/>
      <c r="L28" s="194"/>
      <c r="M28" s="222"/>
      <c r="N28" s="194"/>
      <c r="O28" s="194"/>
      <c r="P28" s="188"/>
      <c r="Q28" s="194"/>
      <c r="R28" s="194"/>
      <c r="S28" s="222"/>
      <c r="T28" s="5"/>
    </row>
    <row r="29" spans="1:20">
      <c r="A29" s="27">
        <v>1</v>
      </c>
      <c r="B29" s="27">
        <v>2</v>
      </c>
      <c r="C29" s="44"/>
      <c r="D29" s="44"/>
      <c r="E29" s="27">
        <v>3</v>
      </c>
      <c r="F29" s="27">
        <v>4</v>
      </c>
      <c r="G29" s="27">
        <v>5</v>
      </c>
      <c r="H29" s="60">
        <v>6</v>
      </c>
      <c r="I29" s="27">
        <v>7</v>
      </c>
      <c r="J29" s="27">
        <v>8</v>
      </c>
      <c r="K29" s="27">
        <v>9</v>
      </c>
      <c r="L29" s="27">
        <v>10</v>
      </c>
      <c r="M29" s="60">
        <v>11</v>
      </c>
      <c r="N29" s="27">
        <v>12</v>
      </c>
      <c r="O29" s="27">
        <v>13</v>
      </c>
      <c r="P29" s="60">
        <v>14</v>
      </c>
      <c r="Q29" s="27">
        <v>15</v>
      </c>
      <c r="R29" s="27">
        <v>16</v>
      </c>
      <c r="S29" s="60">
        <v>17</v>
      </c>
      <c r="T29" s="1"/>
    </row>
    <row r="30" spans="1:20">
      <c r="A30" s="17" t="s">
        <v>34</v>
      </c>
      <c r="B30" s="28" t="s">
        <v>33</v>
      </c>
      <c r="C30" s="45"/>
      <c r="D30" s="45"/>
      <c r="E30" s="36"/>
      <c r="F30" s="57">
        <f>F31+F43+F47</f>
        <v>3081</v>
      </c>
      <c r="G30" s="57">
        <f>F30-H30</f>
        <v>1029</v>
      </c>
      <c r="H30" s="60">
        <f>H31+H43+H47</f>
        <v>2052</v>
      </c>
      <c r="I30" s="44">
        <f>H30-J30</f>
        <v>1147</v>
      </c>
      <c r="J30" s="57">
        <f>J31+J43+J47</f>
        <v>905</v>
      </c>
      <c r="K30" s="56">
        <f>K89/K27</f>
        <v>36</v>
      </c>
      <c r="L30" s="56">
        <f t="shared" ref="L30:R30" si="0">L89/L27</f>
        <v>36</v>
      </c>
      <c r="M30" s="62"/>
      <c r="N30" s="56">
        <f t="shared" si="0"/>
        <v>36</v>
      </c>
      <c r="O30" s="56">
        <f t="shared" si="0"/>
        <v>36</v>
      </c>
      <c r="P30" s="62"/>
      <c r="Q30" s="56">
        <f t="shared" si="0"/>
        <v>36</v>
      </c>
      <c r="R30" s="56">
        <f t="shared" si="0"/>
        <v>36</v>
      </c>
      <c r="S30" s="65"/>
      <c r="T30" s="1"/>
    </row>
    <row r="31" spans="1:20" s="8" customFormat="1">
      <c r="A31" s="24" t="s">
        <v>124</v>
      </c>
      <c r="B31" s="25" t="s">
        <v>35</v>
      </c>
      <c r="C31" s="25"/>
      <c r="D31" s="25"/>
      <c r="E31" s="68"/>
      <c r="F31" s="69">
        <f>SUM(F32:F42)</f>
        <v>1951</v>
      </c>
      <c r="G31" s="69">
        <f>SUM(G32:G42)</f>
        <v>652</v>
      </c>
      <c r="H31" s="70">
        <f>SUM(H32:H42)</f>
        <v>1299</v>
      </c>
      <c r="I31" s="70">
        <f>SUM(I32:I42)</f>
        <v>707</v>
      </c>
      <c r="J31" s="70">
        <f>SUM(J32:J42)</f>
        <v>592</v>
      </c>
      <c r="K31" s="70"/>
      <c r="L31" s="70"/>
      <c r="M31" s="70"/>
      <c r="N31" s="70"/>
      <c r="O31" s="70"/>
      <c r="P31" s="70"/>
      <c r="Q31" s="71"/>
      <c r="R31" s="70"/>
      <c r="S31" s="72"/>
      <c r="T31" s="1"/>
    </row>
    <row r="32" spans="1:20">
      <c r="A32" s="18" t="s">
        <v>125</v>
      </c>
      <c r="B32" s="3" t="s">
        <v>87</v>
      </c>
      <c r="C32" s="47">
        <v>4</v>
      </c>
      <c r="D32" s="47"/>
      <c r="E32" s="16"/>
      <c r="F32" s="47">
        <v>117</v>
      </c>
      <c r="G32" s="56">
        <v>39</v>
      </c>
      <c r="H32" s="60">
        <f t="shared" ref="H32:H42" si="1">K32+L32+N32+O32+Q32+R32</f>
        <v>78</v>
      </c>
      <c r="I32" s="47">
        <f t="shared" ref="I32:I81" si="2">H32-J32</f>
        <v>28</v>
      </c>
      <c r="J32" s="47">
        <v>50</v>
      </c>
      <c r="K32" s="47">
        <v>17</v>
      </c>
      <c r="L32" s="47">
        <v>19</v>
      </c>
      <c r="M32" s="60">
        <f>K32+L32</f>
        <v>36</v>
      </c>
      <c r="N32" s="47">
        <v>24</v>
      </c>
      <c r="O32" s="47">
        <v>18</v>
      </c>
      <c r="P32" s="60">
        <f>N32+O32</f>
        <v>42</v>
      </c>
      <c r="Q32" s="49"/>
      <c r="R32" s="47"/>
      <c r="S32" s="66"/>
      <c r="T32" s="1"/>
    </row>
    <row r="33" spans="1:20">
      <c r="A33" s="18" t="s">
        <v>126</v>
      </c>
      <c r="B33" s="3" t="s">
        <v>88</v>
      </c>
      <c r="C33" s="47"/>
      <c r="D33" s="47">
        <v>4</v>
      </c>
      <c r="E33" s="16"/>
      <c r="F33" s="56">
        <v>311</v>
      </c>
      <c r="G33" s="56">
        <v>104</v>
      </c>
      <c r="H33" s="60">
        <f t="shared" si="1"/>
        <v>207</v>
      </c>
      <c r="I33" s="47">
        <f t="shared" si="2"/>
        <v>123</v>
      </c>
      <c r="J33" s="47">
        <v>84</v>
      </c>
      <c r="K33" s="47">
        <v>51</v>
      </c>
      <c r="L33" s="47">
        <v>41</v>
      </c>
      <c r="M33" s="60">
        <f t="shared" ref="M33:M68" si="3">K33+L33</f>
        <v>92</v>
      </c>
      <c r="N33" s="47">
        <v>62</v>
      </c>
      <c r="O33" s="47">
        <v>53</v>
      </c>
      <c r="P33" s="60">
        <f t="shared" ref="P33:P76" si="4">N33+O33</f>
        <v>115</v>
      </c>
      <c r="Q33" s="49"/>
      <c r="R33" s="47"/>
      <c r="S33" s="66"/>
      <c r="T33" s="1"/>
    </row>
    <row r="34" spans="1:20">
      <c r="A34" s="18" t="s">
        <v>127</v>
      </c>
      <c r="B34" s="3" t="s">
        <v>89</v>
      </c>
      <c r="C34" s="47"/>
      <c r="D34" s="47">
        <v>6</v>
      </c>
      <c r="E34" s="16"/>
      <c r="F34" s="56">
        <v>257</v>
      </c>
      <c r="G34" s="56">
        <v>86</v>
      </c>
      <c r="H34" s="60">
        <f t="shared" si="1"/>
        <v>171</v>
      </c>
      <c r="I34" s="47">
        <f t="shared" si="2"/>
        <v>87</v>
      </c>
      <c r="J34" s="47">
        <v>84</v>
      </c>
      <c r="K34" s="46"/>
      <c r="L34" s="47"/>
      <c r="M34" s="60"/>
      <c r="N34" s="47">
        <v>44</v>
      </c>
      <c r="O34" s="47">
        <v>22</v>
      </c>
      <c r="P34" s="60">
        <f t="shared" si="4"/>
        <v>66</v>
      </c>
      <c r="Q34" s="49">
        <v>56</v>
      </c>
      <c r="R34" s="47">
        <v>49</v>
      </c>
      <c r="S34" s="66">
        <f>Q34+R34</f>
        <v>105</v>
      </c>
      <c r="T34" s="1"/>
    </row>
    <row r="35" spans="1:20">
      <c r="A35" s="18" t="s">
        <v>128</v>
      </c>
      <c r="B35" s="3" t="s">
        <v>90</v>
      </c>
      <c r="C35" s="47"/>
      <c r="D35" s="47">
        <v>4</v>
      </c>
      <c r="E35" s="16"/>
      <c r="F35" s="56">
        <v>257</v>
      </c>
      <c r="G35" s="56">
        <v>86</v>
      </c>
      <c r="H35" s="60">
        <f t="shared" si="1"/>
        <v>171</v>
      </c>
      <c r="I35" s="47">
        <f t="shared" si="2"/>
        <v>121</v>
      </c>
      <c r="J35" s="46">
        <v>50</v>
      </c>
      <c r="K35" s="47">
        <v>34</v>
      </c>
      <c r="L35" s="47">
        <v>38</v>
      </c>
      <c r="M35" s="60">
        <f t="shared" si="3"/>
        <v>72</v>
      </c>
      <c r="N35" s="47">
        <v>69</v>
      </c>
      <c r="O35" s="47">
        <v>30</v>
      </c>
      <c r="P35" s="60">
        <f t="shared" si="4"/>
        <v>99</v>
      </c>
      <c r="Q35" s="49"/>
      <c r="R35" s="47"/>
      <c r="S35" s="66"/>
      <c r="T35" s="1"/>
    </row>
    <row r="36" spans="1:20">
      <c r="A36" s="18" t="s">
        <v>129</v>
      </c>
      <c r="B36" s="3" t="s">
        <v>123</v>
      </c>
      <c r="C36" s="47"/>
      <c r="D36" s="47">
        <v>6</v>
      </c>
      <c r="E36" s="16"/>
      <c r="F36" s="56">
        <v>257</v>
      </c>
      <c r="G36" s="56">
        <v>86</v>
      </c>
      <c r="H36" s="60">
        <f t="shared" si="1"/>
        <v>171</v>
      </c>
      <c r="I36" s="47">
        <f t="shared" si="2"/>
        <v>120</v>
      </c>
      <c r="J36" s="46">
        <v>51</v>
      </c>
      <c r="K36" s="47"/>
      <c r="L36" s="47"/>
      <c r="M36" s="60"/>
      <c r="N36" s="47"/>
      <c r="O36" s="47"/>
      <c r="P36" s="60"/>
      <c r="Q36" s="49">
        <v>96</v>
      </c>
      <c r="R36" s="47">
        <v>75</v>
      </c>
      <c r="S36" s="66">
        <f t="shared" ref="S36:S88" si="5">Q36+R36</f>
        <v>171</v>
      </c>
      <c r="T36" s="1"/>
    </row>
    <row r="37" spans="1:20">
      <c r="A37" s="18" t="s">
        <v>130</v>
      </c>
      <c r="B37" s="3" t="s">
        <v>91</v>
      </c>
      <c r="C37" s="47"/>
      <c r="D37" s="47">
        <v>2</v>
      </c>
      <c r="E37" s="16"/>
      <c r="F37" s="47">
        <v>171</v>
      </c>
      <c r="G37" s="56">
        <v>57</v>
      </c>
      <c r="H37" s="60">
        <f t="shared" si="1"/>
        <v>114</v>
      </c>
      <c r="I37" s="47">
        <f t="shared" si="2"/>
        <v>81</v>
      </c>
      <c r="J37" s="47">
        <v>33</v>
      </c>
      <c r="K37" s="47">
        <v>69</v>
      </c>
      <c r="L37" s="47">
        <v>45</v>
      </c>
      <c r="M37" s="60">
        <f t="shared" si="3"/>
        <v>114</v>
      </c>
      <c r="N37" s="47"/>
      <c r="O37" s="47"/>
      <c r="P37" s="60"/>
      <c r="Q37" s="49"/>
      <c r="R37" s="47"/>
      <c r="S37" s="66"/>
      <c r="T37" s="1"/>
    </row>
    <row r="38" spans="1:20">
      <c r="A38" s="18" t="s">
        <v>131</v>
      </c>
      <c r="B38" s="3" t="s">
        <v>92</v>
      </c>
      <c r="C38" s="47"/>
      <c r="D38" s="47">
        <v>1</v>
      </c>
      <c r="E38" s="16"/>
      <c r="F38" s="56">
        <v>54</v>
      </c>
      <c r="G38" s="56">
        <v>18</v>
      </c>
      <c r="H38" s="60">
        <f t="shared" si="1"/>
        <v>36</v>
      </c>
      <c r="I38" s="47">
        <f t="shared" si="2"/>
        <v>16</v>
      </c>
      <c r="J38" s="56">
        <v>20</v>
      </c>
      <c r="K38" s="47">
        <v>36</v>
      </c>
      <c r="L38" s="47"/>
      <c r="M38" s="60">
        <f t="shared" si="3"/>
        <v>36</v>
      </c>
      <c r="N38" s="47"/>
      <c r="O38" s="47"/>
      <c r="P38" s="60"/>
      <c r="Q38" s="49"/>
      <c r="R38" s="47"/>
      <c r="S38" s="66"/>
      <c r="T38" s="1"/>
    </row>
    <row r="39" spans="1:20">
      <c r="A39" s="18" t="s">
        <v>132</v>
      </c>
      <c r="B39" s="3" t="s">
        <v>122</v>
      </c>
      <c r="C39" s="47"/>
      <c r="D39" s="47">
        <v>2</v>
      </c>
      <c r="E39" s="16"/>
      <c r="F39" s="56">
        <v>54</v>
      </c>
      <c r="G39" s="56">
        <v>18</v>
      </c>
      <c r="H39" s="60">
        <f t="shared" si="1"/>
        <v>36</v>
      </c>
      <c r="I39" s="47">
        <f t="shared" si="2"/>
        <v>30</v>
      </c>
      <c r="J39" s="56">
        <v>6</v>
      </c>
      <c r="K39" s="47"/>
      <c r="L39" s="47">
        <v>36</v>
      </c>
      <c r="M39" s="60">
        <f t="shared" si="3"/>
        <v>36</v>
      </c>
      <c r="N39" s="47"/>
      <c r="O39" s="47"/>
      <c r="P39" s="60"/>
      <c r="Q39" s="49"/>
      <c r="R39" s="47"/>
      <c r="S39" s="66"/>
      <c r="T39" s="1"/>
    </row>
    <row r="40" spans="1:20">
      <c r="A40" s="18" t="s">
        <v>133</v>
      </c>
      <c r="B40" s="3" t="s">
        <v>93</v>
      </c>
      <c r="C40" s="47"/>
      <c r="D40" s="47">
        <v>4</v>
      </c>
      <c r="E40" s="16"/>
      <c r="F40" s="56">
        <v>257</v>
      </c>
      <c r="G40" s="56">
        <v>86</v>
      </c>
      <c r="H40" s="60">
        <f t="shared" si="1"/>
        <v>171</v>
      </c>
      <c r="I40" s="47">
        <v>5</v>
      </c>
      <c r="J40" s="47">
        <v>166</v>
      </c>
      <c r="K40" s="47">
        <v>51</v>
      </c>
      <c r="L40" s="47">
        <v>57</v>
      </c>
      <c r="M40" s="60">
        <f t="shared" si="3"/>
        <v>108</v>
      </c>
      <c r="N40" s="47">
        <v>40</v>
      </c>
      <c r="O40" s="47">
        <v>23</v>
      </c>
      <c r="P40" s="60">
        <f t="shared" si="4"/>
        <v>63</v>
      </c>
      <c r="Q40" s="49"/>
      <c r="R40" s="47"/>
      <c r="S40" s="66"/>
      <c r="T40" s="1"/>
    </row>
    <row r="41" spans="1:20">
      <c r="A41" s="18" t="s">
        <v>134</v>
      </c>
      <c r="B41" s="3" t="s">
        <v>94</v>
      </c>
      <c r="C41" s="47"/>
      <c r="D41" s="47">
        <v>3</v>
      </c>
      <c r="E41" s="16"/>
      <c r="F41" s="56">
        <v>108</v>
      </c>
      <c r="G41" s="56">
        <v>36</v>
      </c>
      <c r="H41" s="60">
        <f t="shared" si="1"/>
        <v>72</v>
      </c>
      <c r="I41" s="47">
        <f t="shared" si="2"/>
        <v>42</v>
      </c>
      <c r="J41" s="47">
        <v>30</v>
      </c>
      <c r="K41" s="47"/>
      <c r="L41" s="47"/>
      <c r="M41" s="60"/>
      <c r="N41" s="47"/>
      <c r="O41" s="47"/>
      <c r="P41" s="60"/>
      <c r="Q41" s="49">
        <v>40</v>
      </c>
      <c r="R41" s="47">
        <v>32</v>
      </c>
      <c r="S41" s="66">
        <f t="shared" si="5"/>
        <v>72</v>
      </c>
      <c r="T41" s="1"/>
    </row>
    <row r="42" spans="1:20">
      <c r="A42" s="18" t="s">
        <v>135</v>
      </c>
      <c r="B42" s="3" t="s">
        <v>95</v>
      </c>
      <c r="C42" s="47"/>
      <c r="D42" s="47">
        <v>2</v>
      </c>
      <c r="E42" s="16"/>
      <c r="F42" s="47">
        <v>108</v>
      </c>
      <c r="G42" s="56">
        <v>36</v>
      </c>
      <c r="H42" s="60">
        <f t="shared" si="1"/>
        <v>72</v>
      </c>
      <c r="I42" s="47">
        <f t="shared" si="2"/>
        <v>54</v>
      </c>
      <c r="J42" s="47">
        <v>18</v>
      </c>
      <c r="K42" s="47">
        <v>34</v>
      </c>
      <c r="L42" s="47">
        <v>38</v>
      </c>
      <c r="M42" s="60">
        <f t="shared" si="3"/>
        <v>72</v>
      </c>
      <c r="N42" s="47"/>
      <c r="O42" s="47"/>
      <c r="P42" s="60"/>
      <c r="Q42" s="49"/>
      <c r="R42" s="47"/>
      <c r="S42" s="66"/>
      <c r="T42" s="1"/>
    </row>
    <row r="43" spans="1:20">
      <c r="A43" s="24" t="s">
        <v>124</v>
      </c>
      <c r="B43" s="70" t="s">
        <v>36</v>
      </c>
      <c r="C43" s="70"/>
      <c r="D43" s="70"/>
      <c r="E43" s="73"/>
      <c r="F43" s="69">
        <f>F44+F45+F46</f>
        <v>860</v>
      </c>
      <c r="G43" s="69">
        <f t="shared" ref="G43:G88" si="6">F43-H43</f>
        <v>287</v>
      </c>
      <c r="H43" s="70">
        <f>H44+H45+H46</f>
        <v>573</v>
      </c>
      <c r="I43" s="70">
        <f t="shared" ref="I43:J43" si="7">I44+I45+I46</f>
        <v>333</v>
      </c>
      <c r="J43" s="70">
        <f t="shared" si="7"/>
        <v>240</v>
      </c>
      <c r="K43" s="70"/>
      <c r="L43" s="70"/>
      <c r="M43" s="70"/>
      <c r="N43" s="70"/>
      <c r="O43" s="70"/>
      <c r="P43" s="70"/>
      <c r="Q43" s="71"/>
      <c r="R43" s="70"/>
      <c r="S43" s="74"/>
      <c r="T43" s="1"/>
    </row>
    <row r="44" spans="1:20" ht="25.5">
      <c r="A44" s="18" t="s">
        <v>136</v>
      </c>
      <c r="B44" s="3" t="s">
        <v>144</v>
      </c>
      <c r="C44" s="47">
        <v>4</v>
      </c>
      <c r="D44" s="47"/>
      <c r="E44" s="16"/>
      <c r="F44" s="56">
        <v>428</v>
      </c>
      <c r="G44" s="56">
        <f t="shared" si="6"/>
        <v>143</v>
      </c>
      <c r="H44" s="60">
        <f>K44+L44+N44+O44+Q44+R44</f>
        <v>285</v>
      </c>
      <c r="I44" s="56">
        <f t="shared" si="2"/>
        <v>159</v>
      </c>
      <c r="J44" s="56">
        <v>126</v>
      </c>
      <c r="K44" s="47">
        <v>61</v>
      </c>
      <c r="L44" s="47">
        <v>123</v>
      </c>
      <c r="M44" s="60">
        <f t="shared" si="3"/>
        <v>184</v>
      </c>
      <c r="N44" s="47">
        <v>72</v>
      </c>
      <c r="O44" s="47">
        <v>29</v>
      </c>
      <c r="P44" s="60">
        <f t="shared" si="4"/>
        <v>101</v>
      </c>
      <c r="Q44" s="49"/>
      <c r="R44" s="47"/>
      <c r="S44" s="66"/>
      <c r="T44" s="1"/>
    </row>
    <row r="45" spans="1:20">
      <c r="A45" s="18" t="s">
        <v>137</v>
      </c>
      <c r="B45" s="3" t="s">
        <v>96</v>
      </c>
      <c r="C45" s="47"/>
      <c r="D45" s="47">
        <v>4</v>
      </c>
      <c r="E45" s="16"/>
      <c r="F45" s="47">
        <v>270</v>
      </c>
      <c r="G45" s="56">
        <f t="shared" si="6"/>
        <v>90</v>
      </c>
      <c r="H45" s="60">
        <f>K45+L45+N45+O45+Q45+R45</f>
        <v>180</v>
      </c>
      <c r="I45" s="47">
        <f t="shared" si="2"/>
        <v>139</v>
      </c>
      <c r="J45" s="47">
        <v>41</v>
      </c>
      <c r="K45" s="47">
        <v>39</v>
      </c>
      <c r="L45" s="47">
        <v>89</v>
      </c>
      <c r="M45" s="60">
        <f t="shared" si="3"/>
        <v>128</v>
      </c>
      <c r="N45" s="47">
        <v>32</v>
      </c>
      <c r="O45" s="47">
        <v>20</v>
      </c>
      <c r="P45" s="60">
        <f t="shared" si="4"/>
        <v>52</v>
      </c>
      <c r="Q45" s="49"/>
      <c r="R45" s="47"/>
      <c r="S45" s="66"/>
      <c r="T45" s="1"/>
    </row>
    <row r="46" spans="1:20">
      <c r="A46" s="18" t="s">
        <v>138</v>
      </c>
      <c r="B46" s="3" t="s">
        <v>97</v>
      </c>
      <c r="C46" s="47">
        <v>4</v>
      </c>
      <c r="D46" s="47"/>
      <c r="E46" s="16"/>
      <c r="F46" s="47">
        <v>162</v>
      </c>
      <c r="G46" s="56">
        <f t="shared" si="6"/>
        <v>54</v>
      </c>
      <c r="H46" s="60">
        <f>K46+L46+N46+O46+Q46+R46</f>
        <v>108</v>
      </c>
      <c r="I46" s="47">
        <f t="shared" si="2"/>
        <v>35</v>
      </c>
      <c r="J46" s="47">
        <v>73</v>
      </c>
      <c r="K46" s="47">
        <v>44</v>
      </c>
      <c r="L46" s="47">
        <v>64</v>
      </c>
      <c r="M46" s="60">
        <f t="shared" si="3"/>
        <v>108</v>
      </c>
      <c r="N46" s="47"/>
      <c r="O46" s="47"/>
      <c r="P46" s="60"/>
      <c r="Q46" s="49"/>
      <c r="R46" s="47"/>
      <c r="S46" s="66"/>
      <c r="T46" s="1"/>
    </row>
    <row r="47" spans="1:20">
      <c r="A47" s="24" t="s">
        <v>147</v>
      </c>
      <c r="B47" s="25" t="s">
        <v>139</v>
      </c>
      <c r="C47" s="70"/>
      <c r="D47" s="70"/>
      <c r="E47" s="73"/>
      <c r="F47" s="69">
        <f>SUM(F48:F52)</f>
        <v>270</v>
      </c>
      <c r="G47" s="69">
        <f t="shared" si="6"/>
        <v>90</v>
      </c>
      <c r="H47" s="70">
        <f>SUM(H48:H52)</f>
        <v>180</v>
      </c>
      <c r="I47" s="70">
        <f t="shared" ref="I47" si="8">SUM(I48:I52)</f>
        <v>107</v>
      </c>
      <c r="J47" s="70">
        <f>SUM(J48:J52)</f>
        <v>73</v>
      </c>
      <c r="K47" s="70"/>
      <c r="L47" s="70"/>
      <c r="M47" s="70"/>
      <c r="N47" s="70"/>
      <c r="O47" s="70"/>
      <c r="P47" s="75"/>
      <c r="Q47" s="71"/>
      <c r="R47" s="70"/>
      <c r="S47" s="74"/>
      <c r="T47" s="5"/>
    </row>
    <row r="48" spans="1:20">
      <c r="A48" s="18" t="s">
        <v>148</v>
      </c>
      <c r="B48" s="3" t="s">
        <v>140</v>
      </c>
      <c r="C48" s="47"/>
      <c r="D48" s="47"/>
      <c r="E48" s="59">
        <v>6</v>
      </c>
      <c r="F48" s="47">
        <v>51</v>
      </c>
      <c r="G48" s="56">
        <v>17</v>
      </c>
      <c r="H48" s="60">
        <f>K48+L48+N48+O48+Q48+R48</f>
        <v>34</v>
      </c>
      <c r="I48" s="47">
        <v>27</v>
      </c>
      <c r="J48" s="47">
        <v>7</v>
      </c>
      <c r="K48" s="47"/>
      <c r="L48" s="47"/>
      <c r="M48" s="63"/>
      <c r="N48" s="47"/>
      <c r="O48" s="47"/>
      <c r="P48" s="63"/>
      <c r="Q48" s="49"/>
      <c r="R48" s="47">
        <v>34</v>
      </c>
      <c r="S48" s="66">
        <f t="shared" si="5"/>
        <v>34</v>
      </c>
      <c r="T48" s="1"/>
    </row>
    <row r="49" spans="1:20">
      <c r="A49" s="18" t="s">
        <v>149</v>
      </c>
      <c r="B49" s="3" t="s">
        <v>141</v>
      </c>
      <c r="C49" s="47"/>
      <c r="D49" s="47"/>
      <c r="E49" s="59">
        <v>5</v>
      </c>
      <c r="F49" s="56">
        <v>59</v>
      </c>
      <c r="G49" s="56">
        <v>20</v>
      </c>
      <c r="H49" s="60">
        <f>K49+L49+N49+O49+Q49+R49</f>
        <v>39</v>
      </c>
      <c r="I49" s="47">
        <v>19</v>
      </c>
      <c r="J49" s="47">
        <v>20</v>
      </c>
      <c r="K49" s="47"/>
      <c r="L49" s="47"/>
      <c r="M49" s="63"/>
      <c r="N49" s="47"/>
      <c r="O49" s="47"/>
      <c r="P49" s="63"/>
      <c r="Q49" s="49">
        <v>39</v>
      </c>
      <c r="R49" s="47"/>
      <c r="S49" s="66">
        <f t="shared" si="5"/>
        <v>39</v>
      </c>
      <c r="T49" s="1"/>
    </row>
    <row r="50" spans="1:20">
      <c r="A50" s="18" t="s">
        <v>150</v>
      </c>
      <c r="B50" s="3" t="s">
        <v>142</v>
      </c>
      <c r="C50" s="47"/>
      <c r="D50" s="47"/>
      <c r="E50" s="59">
        <v>6</v>
      </c>
      <c r="F50" s="47">
        <v>51</v>
      </c>
      <c r="G50" s="56">
        <v>17</v>
      </c>
      <c r="H50" s="60">
        <f>K50+L50+N50+O50+Q50+R50</f>
        <v>34</v>
      </c>
      <c r="I50" s="47">
        <v>15</v>
      </c>
      <c r="J50" s="47">
        <v>19</v>
      </c>
      <c r="K50" s="47"/>
      <c r="L50" s="47"/>
      <c r="M50" s="63"/>
      <c r="N50" s="47"/>
      <c r="O50" s="47"/>
      <c r="P50" s="63"/>
      <c r="Q50" s="49"/>
      <c r="R50" s="47">
        <v>34</v>
      </c>
      <c r="S50" s="66">
        <f t="shared" si="5"/>
        <v>34</v>
      </c>
      <c r="T50" s="1"/>
    </row>
    <row r="51" spans="1:20">
      <c r="A51" s="18" t="s">
        <v>151</v>
      </c>
      <c r="B51" s="3" t="s">
        <v>143</v>
      </c>
      <c r="C51" s="47"/>
      <c r="D51" s="47"/>
      <c r="E51" s="59">
        <v>4</v>
      </c>
      <c r="F51" s="56">
        <v>58</v>
      </c>
      <c r="G51" s="56">
        <v>19</v>
      </c>
      <c r="H51" s="60">
        <f>K51+L51+N51+O51+Q51+R51</f>
        <v>39</v>
      </c>
      <c r="I51" s="47">
        <f>H51-J51</f>
        <v>29</v>
      </c>
      <c r="J51" s="47">
        <v>10</v>
      </c>
      <c r="K51" s="47"/>
      <c r="L51" s="47"/>
      <c r="M51" s="63"/>
      <c r="N51" s="47">
        <v>12</v>
      </c>
      <c r="O51" s="47">
        <v>27</v>
      </c>
      <c r="P51" s="60">
        <f t="shared" si="4"/>
        <v>39</v>
      </c>
      <c r="Q51" s="49"/>
      <c r="R51" s="47"/>
      <c r="S51" s="66"/>
      <c r="T51" s="1"/>
    </row>
    <row r="52" spans="1:20">
      <c r="A52" s="18" t="s">
        <v>152</v>
      </c>
      <c r="B52" s="3" t="s">
        <v>146</v>
      </c>
      <c r="C52" s="47"/>
      <c r="D52" s="47">
        <v>3</v>
      </c>
      <c r="E52" s="16"/>
      <c r="F52" s="56">
        <v>51</v>
      </c>
      <c r="G52" s="56">
        <v>17</v>
      </c>
      <c r="H52" s="60">
        <f>K52+L52+N52+O52+Q52+R52</f>
        <v>34</v>
      </c>
      <c r="I52" s="47">
        <v>17</v>
      </c>
      <c r="J52" s="47">
        <v>17</v>
      </c>
      <c r="K52" s="47"/>
      <c r="L52" s="47"/>
      <c r="M52" s="60"/>
      <c r="N52" s="47">
        <v>34</v>
      </c>
      <c r="O52" s="47"/>
      <c r="P52" s="60">
        <f t="shared" si="4"/>
        <v>34</v>
      </c>
      <c r="Q52" s="49"/>
      <c r="R52" s="47"/>
      <c r="S52" s="66"/>
      <c r="T52" s="1"/>
    </row>
    <row r="53" spans="1:20">
      <c r="A53" s="24" t="s">
        <v>49</v>
      </c>
      <c r="B53" s="70" t="s">
        <v>48</v>
      </c>
      <c r="C53" s="70"/>
      <c r="D53" s="70"/>
      <c r="E53" s="73"/>
      <c r="F53" s="69">
        <f>SUM(F54:F61)</f>
        <v>442</v>
      </c>
      <c r="G53" s="69">
        <f t="shared" si="6"/>
        <v>148</v>
      </c>
      <c r="H53" s="70">
        <f>SUM(H54:H61)</f>
        <v>294</v>
      </c>
      <c r="I53" s="70">
        <f t="shared" ref="I53:J53" si="9">SUM(I54:I61)</f>
        <v>184</v>
      </c>
      <c r="J53" s="70">
        <f t="shared" si="9"/>
        <v>110</v>
      </c>
      <c r="K53" s="70"/>
      <c r="L53" s="70"/>
      <c r="M53" s="70"/>
      <c r="N53" s="70"/>
      <c r="O53" s="70"/>
      <c r="P53" s="70"/>
      <c r="Q53" s="71"/>
      <c r="R53" s="70"/>
      <c r="S53" s="74"/>
      <c r="T53" s="1"/>
    </row>
    <row r="54" spans="1:20">
      <c r="A54" s="18" t="s">
        <v>41</v>
      </c>
      <c r="B54" s="3" t="s">
        <v>98</v>
      </c>
      <c r="C54" s="47"/>
      <c r="D54" s="47">
        <v>1</v>
      </c>
      <c r="E54" s="16"/>
      <c r="F54" s="56">
        <v>50</v>
      </c>
      <c r="G54" s="56">
        <f t="shared" si="6"/>
        <v>17</v>
      </c>
      <c r="H54" s="60">
        <f t="shared" ref="H54:H61" si="10">K54+L54+N54+O54+Q54+R54</f>
        <v>33</v>
      </c>
      <c r="I54" s="47">
        <f t="shared" si="2"/>
        <v>14</v>
      </c>
      <c r="J54" s="47">
        <v>19</v>
      </c>
      <c r="K54" s="47">
        <v>33</v>
      </c>
      <c r="L54" s="47"/>
      <c r="M54" s="60">
        <f t="shared" si="3"/>
        <v>33</v>
      </c>
      <c r="N54" s="47"/>
      <c r="O54" s="47"/>
      <c r="P54" s="60"/>
      <c r="Q54" s="49"/>
      <c r="R54" s="47"/>
      <c r="S54" s="66"/>
      <c r="T54" s="23"/>
    </row>
    <row r="55" spans="1:20">
      <c r="A55" s="18" t="s">
        <v>42</v>
      </c>
      <c r="B55" s="3" t="s">
        <v>99</v>
      </c>
      <c r="C55" s="47"/>
      <c r="D55" s="47">
        <v>2</v>
      </c>
      <c r="E55" s="16"/>
      <c r="F55" s="56">
        <v>48</v>
      </c>
      <c r="G55" s="56">
        <f t="shared" si="6"/>
        <v>16</v>
      </c>
      <c r="H55" s="60">
        <f t="shared" si="10"/>
        <v>32</v>
      </c>
      <c r="I55" s="47">
        <f t="shared" si="2"/>
        <v>24</v>
      </c>
      <c r="J55" s="47">
        <v>8</v>
      </c>
      <c r="K55" s="47"/>
      <c r="L55" s="47">
        <v>32</v>
      </c>
      <c r="M55" s="60">
        <f t="shared" si="3"/>
        <v>32</v>
      </c>
      <c r="N55" s="47"/>
      <c r="O55" s="47"/>
      <c r="P55" s="60"/>
      <c r="Q55" s="49"/>
      <c r="R55" s="47"/>
      <c r="S55" s="66"/>
      <c r="T55" s="1"/>
    </row>
    <row r="56" spans="1:20">
      <c r="A56" s="18" t="s">
        <v>43</v>
      </c>
      <c r="B56" s="3" t="s">
        <v>100</v>
      </c>
      <c r="C56" s="47"/>
      <c r="D56" s="47">
        <v>1</v>
      </c>
      <c r="E56" s="16"/>
      <c r="F56" s="56">
        <v>48</v>
      </c>
      <c r="G56" s="56">
        <f t="shared" si="6"/>
        <v>16</v>
      </c>
      <c r="H56" s="60">
        <f t="shared" si="10"/>
        <v>32</v>
      </c>
      <c r="I56" s="47">
        <f t="shared" si="2"/>
        <v>13</v>
      </c>
      <c r="J56" s="47">
        <v>19</v>
      </c>
      <c r="K56" s="47">
        <v>32</v>
      </c>
      <c r="L56" s="47"/>
      <c r="M56" s="60">
        <f t="shared" si="3"/>
        <v>32</v>
      </c>
      <c r="N56" s="47"/>
      <c r="O56" s="47"/>
      <c r="P56" s="60"/>
      <c r="Q56" s="49"/>
      <c r="R56" s="47"/>
      <c r="S56" s="66"/>
      <c r="T56" s="1"/>
    </row>
    <row r="57" spans="1:20">
      <c r="A57" s="18" t="s">
        <v>44</v>
      </c>
      <c r="B57" s="20" t="s">
        <v>101</v>
      </c>
      <c r="C57" s="47"/>
      <c r="D57" s="47">
        <v>5</v>
      </c>
      <c r="E57" s="16"/>
      <c r="F57" s="56">
        <v>72</v>
      </c>
      <c r="G57" s="56">
        <f t="shared" si="6"/>
        <v>24</v>
      </c>
      <c r="H57" s="60">
        <f t="shared" si="10"/>
        <v>48</v>
      </c>
      <c r="I57" s="47">
        <f t="shared" si="2"/>
        <v>40</v>
      </c>
      <c r="J57" s="47">
        <v>8</v>
      </c>
      <c r="K57" s="47"/>
      <c r="L57" s="47"/>
      <c r="M57" s="60"/>
      <c r="N57" s="47"/>
      <c r="O57" s="47"/>
      <c r="P57" s="60"/>
      <c r="Q57" s="49">
        <v>48</v>
      </c>
      <c r="R57" s="47"/>
      <c r="S57" s="66">
        <f t="shared" si="5"/>
        <v>48</v>
      </c>
      <c r="T57" s="1"/>
    </row>
    <row r="58" spans="1:20">
      <c r="A58" s="18" t="s">
        <v>45</v>
      </c>
      <c r="B58" s="3" t="s">
        <v>102</v>
      </c>
      <c r="C58" s="47"/>
      <c r="D58" s="47">
        <v>5</v>
      </c>
      <c r="E58" s="16"/>
      <c r="F58" s="56">
        <v>57</v>
      </c>
      <c r="G58" s="56">
        <f t="shared" si="6"/>
        <v>19</v>
      </c>
      <c r="H58" s="60">
        <f t="shared" si="10"/>
        <v>38</v>
      </c>
      <c r="I58" s="47">
        <f t="shared" si="2"/>
        <v>28</v>
      </c>
      <c r="J58" s="47">
        <v>10</v>
      </c>
      <c r="K58" s="47"/>
      <c r="L58" s="47"/>
      <c r="M58" s="60"/>
      <c r="N58" s="47"/>
      <c r="O58" s="47"/>
      <c r="P58" s="60"/>
      <c r="Q58" s="49">
        <v>38</v>
      </c>
      <c r="R58" s="47"/>
      <c r="S58" s="66">
        <f t="shared" si="5"/>
        <v>38</v>
      </c>
      <c r="T58" s="1"/>
    </row>
    <row r="59" spans="1:20">
      <c r="A59" s="18" t="s">
        <v>46</v>
      </c>
      <c r="B59" s="3" t="s">
        <v>103</v>
      </c>
      <c r="C59" s="47"/>
      <c r="D59" s="47">
        <v>1</v>
      </c>
      <c r="E59" s="16"/>
      <c r="F59" s="56">
        <v>48</v>
      </c>
      <c r="G59" s="56">
        <f t="shared" si="6"/>
        <v>16</v>
      </c>
      <c r="H59" s="60">
        <f t="shared" si="10"/>
        <v>32</v>
      </c>
      <c r="I59" s="47">
        <f t="shared" si="2"/>
        <v>13</v>
      </c>
      <c r="J59" s="47">
        <v>19</v>
      </c>
      <c r="K59" s="47">
        <v>32</v>
      </c>
      <c r="L59" s="47"/>
      <c r="M59" s="60">
        <f t="shared" si="3"/>
        <v>32</v>
      </c>
      <c r="N59" s="47"/>
      <c r="O59" s="47"/>
      <c r="P59" s="60"/>
      <c r="Q59" s="49"/>
      <c r="R59" s="47"/>
      <c r="S59" s="66"/>
      <c r="T59" s="1"/>
    </row>
    <row r="60" spans="1:20">
      <c r="A60" s="18" t="s">
        <v>58</v>
      </c>
      <c r="B60" s="3" t="s">
        <v>104</v>
      </c>
      <c r="C60" s="47"/>
      <c r="D60" s="47">
        <v>1</v>
      </c>
      <c r="E60" s="16"/>
      <c r="F60" s="56">
        <v>39</v>
      </c>
      <c r="G60" s="56">
        <f t="shared" si="6"/>
        <v>13</v>
      </c>
      <c r="H60" s="60">
        <f t="shared" si="10"/>
        <v>26</v>
      </c>
      <c r="I60" s="47">
        <f t="shared" si="2"/>
        <v>11</v>
      </c>
      <c r="J60" s="47">
        <v>15</v>
      </c>
      <c r="K60" s="47">
        <v>26</v>
      </c>
      <c r="L60" s="47"/>
      <c r="M60" s="60">
        <f t="shared" si="3"/>
        <v>26</v>
      </c>
      <c r="N60" s="47"/>
      <c r="O60" s="47"/>
      <c r="P60" s="60"/>
      <c r="Q60" s="49"/>
      <c r="R60" s="47"/>
      <c r="S60" s="66"/>
      <c r="T60" s="1"/>
    </row>
    <row r="61" spans="1:20">
      <c r="A61" s="18" t="s">
        <v>62</v>
      </c>
      <c r="B61" s="3" t="s">
        <v>105</v>
      </c>
      <c r="C61" s="47"/>
      <c r="D61" s="47">
        <v>1</v>
      </c>
      <c r="E61" s="16"/>
      <c r="F61" s="56">
        <v>80</v>
      </c>
      <c r="G61" s="56">
        <f t="shared" si="6"/>
        <v>27</v>
      </c>
      <c r="H61" s="60">
        <f t="shared" si="10"/>
        <v>53</v>
      </c>
      <c r="I61" s="47">
        <f t="shared" si="2"/>
        <v>41</v>
      </c>
      <c r="J61" s="47">
        <v>12</v>
      </c>
      <c r="K61" s="47">
        <v>53</v>
      </c>
      <c r="L61" s="47"/>
      <c r="M61" s="60">
        <f t="shared" si="3"/>
        <v>53</v>
      </c>
      <c r="N61" s="47"/>
      <c r="O61" s="47"/>
      <c r="P61" s="60"/>
      <c r="Q61" s="49"/>
      <c r="R61" s="47"/>
      <c r="S61" s="66"/>
      <c r="T61" s="1"/>
    </row>
    <row r="62" spans="1:20">
      <c r="A62" s="17" t="s">
        <v>2</v>
      </c>
      <c r="B62" s="27" t="s">
        <v>3</v>
      </c>
      <c r="C62" s="44"/>
      <c r="D62" s="44"/>
      <c r="E62" s="26"/>
      <c r="F62" s="57"/>
      <c r="G62" s="56"/>
      <c r="H62" s="60"/>
      <c r="I62" s="44"/>
      <c r="J62" s="44"/>
      <c r="K62" s="44"/>
      <c r="L62" s="44"/>
      <c r="M62" s="60"/>
      <c r="N62" s="44"/>
      <c r="O62" s="44"/>
      <c r="P62" s="60"/>
      <c r="Q62" s="50"/>
      <c r="R62" s="44"/>
      <c r="S62" s="66"/>
      <c r="T62" s="1"/>
    </row>
    <row r="63" spans="1:20">
      <c r="A63" s="17" t="s">
        <v>4</v>
      </c>
      <c r="B63" s="27" t="s">
        <v>5</v>
      </c>
      <c r="C63" s="44"/>
      <c r="D63" s="44"/>
      <c r="E63" s="26"/>
      <c r="F63" s="44">
        <f t="shared" ref="F63:G63" si="11">F64+F69+F77+F84</f>
        <v>1888</v>
      </c>
      <c r="G63" s="44">
        <f t="shared" si="11"/>
        <v>126</v>
      </c>
      <c r="H63" s="60">
        <f>H64+H69+H77+H84</f>
        <v>1762</v>
      </c>
      <c r="I63" s="44">
        <f t="shared" ref="I63:J63" si="12">I64+I69+I77+I84</f>
        <v>91</v>
      </c>
      <c r="J63" s="44">
        <f t="shared" si="12"/>
        <v>159</v>
      </c>
      <c r="K63" s="47"/>
      <c r="L63" s="47"/>
      <c r="M63" s="60"/>
      <c r="N63" s="44"/>
      <c r="O63" s="44"/>
      <c r="P63" s="60"/>
      <c r="Q63" s="50"/>
      <c r="R63" s="44"/>
      <c r="S63" s="66"/>
      <c r="T63" s="1"/>
    </row>
    <row r="64" spans="1:20">
      <c r="A64" s="24" t="s">
        <v>6</v>
      </c>
      <c r="B64" s="24" t="s">
        <v>63</v>
      </c>
      <c r="C64" s="70">
        <v>2</v>
      </c>
      <c r="D64" s="70"/>
      <c r="E64" s="73"/>
      <c r="F64" s="70">
        <f>SUM(F65:F68)</f>
        <v>270</v>
      </c>
      <c r="G64" s="69">
        <f t="shared" si="6"/>
        <v>24</v>
      </c>
      <c r="H64" s="70">
        <f>H65+H66+H67+H68</f>
        <v>246</v>
      </c>
      <c r="I64" s="70">
        <f t="shared" ref="I64:J64" si="13">I65+I66+I67+I68</f>
        <v>19</v>
      </c>
      <c r="J64" s="70">
        <f t="shared" si="13"/>
        <v>29</v>
      </c>
      <c r="K64" s="70"/>
      <c r="L64" s="70"/>
      <c r="M64" s="70"/>
      <c r="N64" s="70"/>
      <c r="O64" s="70"/>
      <c r="P64" s="70"/>
      <c r="Q64" s="71"/>
      <c r="R64" s="70"/>
      <c r="S64" s="74"/>
      <c r="T64" s="1"/>
    </row>
    <row r="65" spans="1:20">
      <c r="A65" s="18" t="s">
        <v>7</v>
      </c>
      <c r="B65" s="3" t="s">
        <v>106</v>
      </c>
      <c r="C65" s="47"/>
      <c r="D65" s="47">
        <v>2</v>
      </c>
      <c r="E65" s="203"/>
      <c r="F65" s="47">
        <v>24</v>
      </c>
      <c r="G65" s="56">
        <f t="shared" si="6"/>
        <v>8</v>
      </c>
      <c r="H65" s="60">
        <f>K65+L65+N65+O65+Q65+R65</f>
        <v>16</v>
      </c>
      <c r="I65" s="47">
        <f t="shared" si="2"/>
        <v>6</v>
      </c>
      <c r="J65" s="47">
        <v>10</v>
      </c>
      <c r="K65" s="47"/>
      <c r="L65" s="47">
        <v>16</v>
      </c>
      <c r="M65" s="60">
        <f t="shared" si="3"/>
        <v>16</v>
      </c>
      <c r="N65" s="47"/>
      <c r="O65" s="47"/>
      <c r="P65" s="60"/>
      <c r="Q65" s="49"/>
      <c r="R65" s="47"/>
      <c r="S65" s="66"/>
      <c r="T65" s="1"/>
    </row>
    <row r="66" spans="1:20">
      <c r="A66" s="18" t="s">
        <v>64</v>
      </c>
      <c r="B66" s="3" t="s">
        <v>107</v>
      </c>
      <c r="C66" s="47"/>
      <c r="D66" s="47">
        <v>2</v>
      </c>
      <c r="E66" s="204"/>
      <c r="F66" s="47">
        <v>48</v>
      </c>
      <c r="G66" s="56">
        <f t="shared" si="6"/>
        <v>16</v>
      </c>
      <c r="H66" s="60">
        <f>K66+L66+N66+O66+Q66+R66</f>
        <v>32</v>
      </c>
      <c r="I66" s="47">
        <f t="shared" si="2"/>
        <v>13</v>
      </c>
      <c r="J66" s="47">
        <v>19</v>
      </c>
      <c r="K66" s="47"/>
      <c r="L66" s="47">
        <v>32</v>
      </c>
      <c r="M66" s="60">
        <f t="shared" si="3"/>
        <v>32</v>
      </c>
      <c r="N66" s="47"/>
      <c r="O66" s="47"/>
      <c r="P66" s="60"/>
      <c r="Q66" s="49"/>
      <c r="R66" s="47"/>
      <c r="S66" s="66"/>
      <c r="T66" s="1"/>
    </row>
    <row r="67" spans="1:20">
      <c r="A67" s="18" t="s">
        <v>59</v>
      </c>
      <c r="B67" s="3" t="s">
        <v>53</v>
      </c>
      <c r="C67" s="47"/>
      <c r="D67" s="47">
        <v>2</v>
      </c>
      <c r="E67" s="47"/>
      <c r="F67" s="56">
        <v>54</v>
      </c>
      <c r="G67" s="56"/>
      <c r="H67" s="60">
        <f>K67+L67+N67+O67+Q67+R67</f>
        <v>54</v>
      </c>
      <c r="I67" s="47"/>
      <c r="J67" s="47"/>
      <c r="K67" s="47"/>
      <c r="L67" s="47">
        <v>54</v>
      </c>
      <c r="M67" s="60">
        <f t="shared" si="3"/>
        <v>54</v>
      </c>
      <c r="N67" s="47"/>
      <c r="O67" s="47"/>
      <c r="P67" s="60"/>
      <c r="Q67" s="49"/>
      <c r="R67" s="47"/>
      <c r="S67" s="66"/>
      <c r="T67" s="1"/>
    </row>
    <row r="68" spans="1:20">
      <c r="A68" s="3" t="s">
        <v>83</v>
      </c>
      <c r="B68" s="3" t="s">
        <v>108</v>
      </c>
      <c r="C68" s="47"/>
      <c r="D68" s="47">
        <v>2</v>
      </c>
      <c r="E68" s="47"/>
      <c r="F68" s="56">
        <v>144</v>
      </c>
      <c r="G68" s="56"/>
      <c r="H68" s="60">
        <f>K68+L68+N68+O68+Q68+R68</f>
        <v>144</v>
      </c>
      <c r="I68" s="47"/>
      <c r="J68" s="47"/>
      <c r="K68" s="47"/>
      <c r="L68" s="47">
        <v>144</v>
      </c>
      <c r="M68" s="60">
        <f t="shared" si="3"/>
        <v>144</v>
      </c>
      <c r="N68" s="47"/>
      <c r="O68" s="47"/>
      <c r="P68" s="60"/>
      <c r="Q68" s="49"/>
      <c r="R68" s="47"/>
      <c r="S68" s="66"/>
      <c r="T68" s="1"/>
    </row>
    <row r="69" spans="1:20" ht="38.25">
      <c r="A69" s="76" t="s">
        <v>8</v>
      </c>
      <c r="B69" s="76" t="s">
        <v>82</v>
      </c>
      <c r="C69" s="70">
        <v>4</v>
      </c>
      <c r="D69" s="70"/>
      <c r="E69" s="73"/>
      <c r="F69" s="69">
        <f>SUM(F70:F76)</f>
        <v>818</v>
      </c>
      <c r="G69" s="69">
        <f t="shared" si="6"/>
        <v>61</v>
      </c>
      <c r="H69" s="70">
        <f>H70+H71+H72+H73+H74+H75+H76</f>
        <v>757</v>
      </c>
      <c r="I69" s="70">
        <f t="shared" ref="I69:J69" si="14">I70+I71+I72+I73+I74+I75+I76</f>
        <v>50</v>
      </c>
      <c r="J69" s="70">
        <f t="shared" si="14"/>
        <v>71</v>
      </c>
      <c r="K69" s="70"/>
      <c r="L69" s="70"/>
      <c r="M69" s="70"/>
      <c r="N69" s="70"/>
      <c r="O69" s="70"/>
      <c r="P69" s="70"/>
      <c r="Q69" s="71"/>
      <c r="R69" s="70"/>
      <c r="S69" s="74"/>
      <c r="T69" s="1"/>
    </row>
    <row r="70" spans="1:20">
      <c r="A70" s="18" t="s">
        <v>9</v>
      </c>
      <c r="B70" s="3" t="s">
        <v>109</v>
      </c>
      <c r="C70" s="203"/>
      <c r="D70" s="203">
        <v>4</v>
      </c>
      <c r="E70" s="203"/>
      <c r="F70" s="47">
        <v>30</v>
      </c>
      <c r="G70" s="56">
        <f t="shared" si="6"/>
        <v>10</v>
      </c>
      <c r="H70" s="60">
        <f t="shared" ref="H70:H76" si="15">K70+L70+N70+O70+Q70+R70</f>
        <v>20</v>
      </c>
      <c r="I70" s="47">
        <f t="shared" si="2"/>
        <v>8</v>
      </c>
      <c r="J70" s="47">
        <v>12</v>
      </c>
      <c r="K70" s="47"/>
      <c r="L70" s="47"/>
      <c r="M70" s="63"/>
      <c r="N70" s="47">
        <v>20</v>
      </c>
      <c r="O70" s="47"/>
      <c r="P70" s="60">
        <f t="shared" si="4"/>
        <v>20</v>
      </c>
      <c r="Q70" s="49"/>
      <c r="R70" s="47"/>
      <c r="S70" s="66"/>
      <c r="T70" s="1"/>
    </row>
    <row r="71" spans="1:20">
      <c r="A71" s="18" t="s">
        <v>65</v>
      </c>
      <c r="B71" s="3" t="s">
        <v>110</v>
      </c>
      <c r="C71" s="205"/>
      <c r="D71" s="205"/>
      <c r="E71" s="205"/>
      <c r="F71" s="56">
        <v>44</v>
      </c>
      <c r="G71" s="56">
        <f t="shared" si="6"/>
        <v>15</v>
      </c>
      <c r="H71" s="60">
        <f t="shared" si="15"/>
        <v>29</v>
      </c>
      <c r="I71" s="47">
        <f t="shared" si="2"/>
        <v>12</v>
      </c>
      <c r="J71" s="47">
        <v>17</v>
      </c>
      <c r="K71" s="47"/>
      <c r="L71" s="47"/>
      <c r="M71" s="63"/>
      <c r="N71" s="47">
        <v>29</v>
      </c>
      <c r="O71" s="47"/>
      <c r="P71" s="60">
        <f t="shared" si="4"/>
        <v>29</v>
      </c>
      <c r="Q71" s="49"/>
      <c r="R71" s="47"/>
      <c r="S71" s="66"/>
      <c r="T71" s="1"/>
    </row>
    <row r="72" spans="1:20" ht="25.5">
      <c r="A72" s="18" t="s">
        <v>66</v>
      </c>
      <c r="B72" s="3" t="s">
        <v>111</v>
      </c>
      <c r="C72" s="205"/>
      <c r="D72" s="205"/>
      <c r="E72" s="205"/>
      <c r="F72" s="47">
        <v>27</v>
      </c>
      <c r="G72" s="56">
        <f t="shared" si="6"/>
        <v>9</v>
      </c>
      <c r="H72" s="60">
        <f t="shared" si="15"/>
        <v>18</v>
      </c>
      <c r="I72" s="47">
        <f t="shared" si="2"/>
        <v>8</v>
      </c>
      <c r="J72" s="47">
        <v>10</v>
      </c>
      <c r="K72" s="47"/>
      <c r="L72" s="47"/>
      <c r="M72" s="63"/>
      <c r="N72" s="47">
        <v>18</v>
      </c>
      <c r="O72" s="47"/>
      <c r="P72" s="60">
        <f t="shared" si="4"/>
        <v>18</v>
      </c>
      <c r="Q72" s="49"/>
      <c r="R72" s="47"/>
      <c r="S72" s="66"/>
      <c r="T72" s="1"/>
    </row>
    <row r="73" spans="1:20">
      <c r="A73" s="18" t="s">
        <v>67</v>
      </c>
      <c r="B73" s="3" t="s">
        <v>112</v>
      </c>
      <c r="C73" s="205"/>
      <c r="D73" s="205"/>
      <c r="E73" s="205"/>
      <c r="F73" s="47">
        <v>45</v>
      </c>
      <c r="G73" s="56">
        <f t="shared" si="6"/>
        <v>15</v>
      </c>
      <c r="H73" s="60">
        <f t="shared" si="15"/>
        <v>30</v>
      </c>
      <c r="I73" s="47">
        <f t="shared" si="2"/>
        <v>12</v>
      </c>
      <c r="J73" s="47">
        <v>18</v>
      </c>
      <c r="K73" s="47"/>
      <c r="L73" s="47"/>
      <c r="M73" s="63"/>
      <c r="N73" s="47"/>
      <c r="O73" s="47">
        <v>30</v>
      </c>
      <c r="P73" s="60">
        <f t="shared" si="4"/>
        <v>30</v>
      </c>
      <c r="Q73" s="49"/>
      <c r="R73" s="47"/>
      <c r="S73" s="66"/>
      <c r="T73" s="1"/>
    </row>
    <row r="74" spans="1:20">
      <c r="A74" s="18" t="s">
        <v>68</v>
      </c>
      <c r="B74" s="3" t="s">
        <v>113</v>
      </c>
      <c r="C74" s="204"/>
      <c r="D74" s="204"/>
      <c r="E74" s="204"/>
      <c r="F74" s="47">
        <v>36</v>
      </c>
      <c r="G74" s="56">
        <f t="shared" si="6"/>
        <v>12</v>
      </c>
      <c r="H74" s="60">
        <f t="shared" si="15"/>
        <v>24</v>
      </c>
      <c r="I74" s="47">
        <f t="shared" si="2"/>
        <v>10</v>
      </c>
      <c r="J74" s="47">
        <v>14</v>
      </c>
      <c r="K74" s="47"/>
      <c r="L74" s="47"/>
      <c r="M74" s="63"/>
      <c r="N74" s="47"/>
      <c r="O74" s="47">
        <v>24</v>
      </c>
      <c r="P74" s="60">
        <f t="shared" si="4"/>
        <v>24</v>
      </c>
      <c r="Q74" s="49"/>
      <c r="R74" s="47"/>
      <c r="S74" s="66"/>
      <c r="T74" s="1"/>
    </row>
    <row r="75" spans="1:20">
      <c r="A75" s="3" t="s">
        <v>60</v>
      </c>
      <c r="B75" s="3" t="s">
        <v>114</v>
      </c>
      <c r="C75" s="47"/>
      <c r="D75" s="47">
        <v>4</v>
      </c>
      <c r="E75" s="35"/>
      <c r="F75" s="56">
        <v>276</v>
      </c>
      <c r="G75" s="56"/>
      <c r="H75" s="60">
        <f t="shared" si="15"/>
        <v>276</v>
      </c>
      <c r="I75" s="47"/>
      <c r="J75" s="47"/>
      <c r="K75" s="47"/>
      <c r="L75" s="47"/>
      <c r="M75" s="63"/>
      <c r="N75" s="47">
        <v>156</v>
      </c>
      <c r="O75" s="47">
        <v>120</v>
      </c>
      <c r="P75" s="60">
        <f t="shared" si="4"/>
        <v>276</v>
      </c>
      <c r="Q75" s="49"/>
      <c r="R75" s="47"/>
      <c r="S75" s="66"/>
      <c r="T75" s="1"/>
    </row>
    <row r="76" spans="1:20">
      <c r="A76" s="3" t="s">
        <v>84</v>
      </c>
      <c r="B76" s="3" t="s">
        <v>108</v>
      </c>
      <c r="C76" s="47"/>
      <c r="D76" s="47">
        <v>4</v>
      </c>
      <c r="E76" s="35"/>
      <c r="F76" s="56">
        <v>360</v>
      </c>
      <c r="G76" s="56"/>
      <c r="H76" s="60">
        <f t="shared" si="15"/>
        <v>360</v>
      </c>
      <c r="I76" s="47"/>
      <c r="J76" s="47"/>
      <c r="K76" s="47"/>
      <c r="L76" s="47"/>
      <c r="M76" s="63"/>
      <c r="N76" s="47"/>
      <c r="O76" s="47">
        <v>360</v>
      </c>
      <c r="P76" s="60">
        <f t="shared" si="4"/>
        <v>360</v>
      </c>
      <c r="Q76" s="49"/>
      <c r="R76" s="47"/>
      <c r="S76" s="66"/>
      <c r="T76" s="1"/>
    </row>
    <row r="77" spans="1:20" ht="38.25">
      <c r="A77" s="76" t="s">
        <v>69</v>
      </c>
      <c r="B77" s="24" t="s">
        <v>74</v>
      </c>
      <c r="C77" s="70">
        <v>6</v>
      </c>
      <c r="D77" s="70"/>
      <c r="E77" s="73"/>
      <c r="F77" s="70">
        <f>SUM(F78:F83)</f>
        <v>581</v>
      </c>
      <c r="G77" s="69">
        <f t="shared" si="6"/>
        <v>30</v>
      </c>
      <c r="H77" s="70">
        <f>H78+H79+H80+H81+H82+H83</f>
        <v>551</v>
      </c>
      <c r="I77" s="70">
        <f t="shared" ref="I77:J77" si="16">I78+I79+I80+I81+I82+I83</f>
        <v>13</v>
      </c>
      <c r="J77" s="70">
        <f t="shared" si="16"/>
        <v>46</v>
      </c>
      <c r="K77" s="70"/>
      <c r="L77" s="70"/>
      <c r="M77" s="70"/>
      <c r="N77" s="70"/>
      <c r="O77" s="70"/>
      <c r="P77" s="70"/>
      <c r="Q77" s="71"/>
      <c r="R77" s="70"/>
      <c r="S77" s="74"/>
      <c r="T77" s="1"/>
    </row>
    <row r="78" spans="1:20" ht="25.5">
      <c r="A78" s="3" t="s">
        <v>70</v>
      </c>
      <c r="B78" s="3" t="s">
        <v>75</v>
      </c>
      <c r="C78" s="203">
        <v>5</v>
      </c>
      <c r="D78" s="203"/>
      <c r="E78" s="203"/>
      <c r="F78" s="47">
        <v>21</v>
      </c>
      <c r="G78" s="56">
        <f t="shared" si="6"/>
        <v>7</v>
      </c>
      <c r="H78" s="60">
        <f t="shared" ref="H78:H83" si="17">K78+L78+N78+O78+Q78+R78</f>
        <v>14</v>
      </c>
      <c r="I78" s="47">
        <f t="shared" si="2"/>
        <v>6</v>
      </c>
      <c r="J78" s="47">
        <v>8</v>
      </c>
      <c r="K78" s="47"/>
      <c r="L78" s="47"/>
      <c r="M78" s="63"/>
      <c r="N78" s="47"/>
      <c r="O78" s="47"/>
      <c r="P78" s="63"/>
      <c r="Q78" s="49">
        <v>14</v>
      </c>
      <c r="R78" s="47"/>
      <c r="S78" s="66">
        <f t="shared" si="5"/>
        <v>14</v>
      </c>
      <c r="T78" s="5"/>
    </row>
    <row r="79" spans="1:20">
      <c r="A79" s="3" t="s">
        <v>71</v>
      </c>
      <c r="B79" s="3" t="s">
        <v>115</v>
      </c>
      <c r="C79" s="205"/>
      <c r="D79" s="205"/>
      <c r="E79" s="205"/>
      <c r="F79" s="47">
        <v>24</v>
      </c>
      <c r="G79" s="56">
        <f t="shared" si="6"/>
        <v>8</v>
      </c>
      <c r="H79" s="60">
        <f t="shared" si="17"/>
        <v>16</v>
      </c>
      <c r="I79" s="47">
        <f t="shared" si="2"/>
        <v>1</v>
      </c>
      <c r="J79" s="47">
        <v>15</v>
      </c>
      <c r="K79" s="47"/>
      <c r="L79" s="47"/>
      <c r="M79" s="63"/>
      <c r="N79" s="47"/>
      <c r="O79" s="47"/>
      <c r="P79" s="63"/>
      <c r="Q79" s="49">
        <v>16</v>
      </c>
      <c r="R79" s="47"/>
      <c r="S79" s="66">
        <f t="shared" si="5"/>
        <v>16</v>
      </c>
      <c r="T79" s="5"/>
    </row>
    <row r="80" spans="1:20">
      <c r="A80" s="3" t="s">
        <v>72</v>
      </c>
      <c r="B80" s="3" t="s">
        <v>116</v>
      </c>
      <c r="C80" s="205"/>
      <c r="D80" s="205"/>
      <c r="E80" s="205"/>
      <c r="F80" s="47">
        <v>24</v>
      </c>
      <c r="G80" s="56">
        <f t="shared" si="6"/>
        <v>8</v>
      </c>
      <c r="H80" s="60">
        <f t="shared" si="17"/>
        <v>16</v>
      </c>
      <c r="I80" s="47">
        <f t="shared" si="2"/>
        <v>1</v>
      </c>
      <c r="J80" s="47">
        <v>15</v>
      </c>
      <c r="K80" s="47"/>
      <c r="L80" s="47"/>
      <c r="M80" s="63"/>
      <c r="N80" s="47"/>
      <c r="O80" s="47"/>
      <c r="P80" s="63"/>
      <c r="Q80" s="49">
        <v>16</v>
      </c>
      <c r="R80" s="47"/>
      <c r="S80" s="66">
        <f t="shared" si="5"/>
        <v>16</v>
      </c>
      <c r="T80" s="8"/>
    </row>
    <row r="81" spans="1:21" ht="25.5">
      <c r="A81" s="3" t="s">
        <v>73</v>
      </c>
      <c r="B81" s="3" t="s">
        <v>117</v>
      </c>
      <c r="C81" s="204"/>
      <c r="D81" s="204"/>
      <c r="E81" s="204"/>
      <c r="F81" s="47">
        <v>20</v>
      </c>
      <c r="G81" s="56">
        <f t="shared" si="6"/>
        <v>7</v>
      </c>
      <c r="H81" s="60">
        <f t="shared" si="17"/>
        <v>13</v>
      </c>
      <c r="I81" s="47">
        <f t="shared" si="2"/>
        <v>5</v>
      </c>
      <c r="J81" s="47">
        <v>8</v>
      </c>
      <c r="K81" s="47"/>
      <c r="L81" s="47"/>
      <c r="M81" s="63"/>
      <c r="N81" s="47"/>
      <c r="O81" s="47"/>
      <c r="P81" s="63"/>
      <c r="Q81" s="49">
        <v>13</v>
      </c>
      <c r="R81" s="47"/>
      <c r="S81" s="66">
        <f t="shared" si="5"/>
        <v>13</v>
      </c>
      <c r="T81" s="8"/>
    </row>
    <row r="82" spans="1:21">
      <c r="A82" s="3" t="s">
        <v>80</v>
      </c>
      <c r="B82" s="3" t="s">
        <v>114</v>
      </c>
      <c r="C82" s="47"/>
      <c r="D82" s="47">
        <v>6</v>
      </c>
      <c r="E82" s="47"/>
      <c r="F82" s="56">
        <v>420</v>
      </c>
      <c r="G82" s="56"/>
      <c r="H82" s="60">
        <f t="shared" si="17"/>
        <v>420</v>
      </c>
      <c r="I82" s="47"/>
      <c r="J82" s="47"/>
      <c r="K82" s="47"/>
      <c r="L82" s="47"/>
      <c r="M82" s="63"/>
      <c r="N82" s="47"/>
      <c r="O82" s="47"/>
      <c r="P82" s="63"/>
      <c r="Q82" s="49">
        <v>204</v>
      </c>
      <c r="R82" s="47">
        <v>216</v>
      </c>
      <c r="S82" s="66">
        <f t="shared" si="5"/>
        <v>420</v>
      </c>
      <c r="T82" s="8"/>
    </row>
    <row r="83" spans="1:21">
      <c r="A83" s="3" t="s">
        <v>85</v>
      </c>
      <c r="B83" s="3" t="s">
        <v>108</v>
      </c>
      <c r="C83" s="47"/>
      <c r="D83" s="47">
        <v>6</v>
      </c>
      <c r="E83" s="47"/>
      <c r="F83" s="56">
        <v>72</v>
      </c>
      <c r="G83" s="56"/>
      <c r="H83" s="60">
        <f t="shared" si="17"/>
        <v>72</v>
      </c>
      <c r="I83" s="47"/>
      <c r="J83" s="47"/>
      <c r="K83" s="47"/>
      <c r="L83" s="47"/>
      <c r="M83" s="63"/>
      <c r="N83" s="47"/>
      <c r="O83" s="47"/>
      <c r="P83" s="63"/>
      <c r="Q83" s="49"/>
      <c r="R83" s="47">
        <v>72</v>
      </c>
      <c r="S83" s="66">
        <f t="shared" si="5"/>
        <v>72</v>
      </c>
      <c r="T83" s="8"/>
    </row>
    <row r="84" spans="1:21" ht="25.5">
      <c r="A84" s="76" t="s">
        <v>76</v>
      </c>
      <c r="B84" s="24" t="s">
        <v>78</v>
      </c>
      <c r="C84" s="70">
        <v>6</v>
      </c>
      <c r="D84" s="70"/>
      <c r="E84" s="73"/>
      <c r="F84" s="70">
        <f>SUM(F85:F87)</f>
        <v>219</v>
      </c>
      <c r="G84" s="77">
        <f t="shared" si="6"/>
        <v>11</v>
      </c>
      <c r="H84" s="70">
        <f>H85+H86+H87</f>
        <v>208</v>
      </c>
      <c r="I84" s="70">
        <f t="shared" ref="I84:J84" si="18">I85+I86+I87</f>
        <v>9</v>
      </c>
      <c r="J84" s="70">
        <f t="shared" si="18"/>
        <v>13</v>
      </c>
      <c r="K84" s="70"/>
      <c r="L84" s="70"/>
      <c r="M84" s="70"/>
      <c r="N84" s="70"/>
      <c r="O84" s="70"/>
      <c r="P84" s="75"/>
      <c r="Q84" s="71"/>
      <c r="R84" s="70"/>
      <c r="S84" s="74"/>
      <c r="T84" s="8"/>
    </row>
    <row r="85" spans="1:21">
      <c r="A85" s="3" t="s">
        <v>77</v>
      </c>
      <c r="B85" s="3" t="s">
        <v>118</v>
      </c>
      <c r="C85" s="47"/>
      <c r="D85" s="47">
        <v>6</v>
      </c>
      <c r="E85" s="47"/>
      <c r="F85" s="47">
        <v>33</v>
      </c>
      <c r="G85" s="56">
        <f t="shared" si="6"/>
        <v>11</v>
      </c>
      <c r="H85" s="60">
        <f>K85+L85+N85+O85+Q85+R85</f>
        <v>22</v>
      </c>
      <c r="I85" s="47">
        <v>9</v>
      </c>
      <c r="J85" s="47">
        <v>13</v>
      </c>
      <c r="K85" s="47"/>
      <c r="L85" s="47"/>
      <c r="M85" s="63"/>
      <c r="N85" s="47"/>
      <c r="O85" s="47"/>
      <c r="P85" s="63"/>
      <c r="Q85" s="49"/>
      <c r="R85" s="47">
        <v>22</v>
      </c>
      <c r="S85" s="66">
        <f t="shared" si="5"/>
        <v>22</v>
      </c>
      <c r="T85" s="8"/>
    </row>
    <row r="86" spans="1:21">
      <c r="A86" s="3" t="s">
        <v>81</v>
      </c>
      <c r="B86" s="3" t="s">
        <v>114</v>
      </c>
      <c r="C86" s="47"/>
      <c r="D86" s="47">
        <v>6</v>
      </c>
      <c r="E86" s="47"/>
      <c r="F86" s="56">
        <v>114</v>
      </c>
      <c r="G86" s="56"/>
      <c r="H86" s="60">
        <f>K86+L86+N86+O86+Q86+R86</f>
        <v>114</v>
      </c>
      <c r="I86" s="47"/>
      <c r="J86" s="47"/>
      <c r="K86" s="47"/>
      <c r="L86" s="47"/>
      <c r="M86" s="63"/>
      <c r="N86" s="47"/>
      <c r="O86" s="47"/>
      <c r="P86" s="63"/>
      <c r="Q86" s="49"/>
      <c r="R86" s="47">
        <v>114</v>
      </c>
      <c r="S86" s="66">
        <f t="shared" si="5"/>
        <v>114</v>
      </c>
      <c r="T86" s="8"/>
    </row>
    <row r="87" spans="1:21">
      <c r="A87" s="3" t="s">
        <v>86</v>
      </c>
      <c r="B87" s="3" t="s">
        <v>108</v>
      </c>
      <c r="C87" s="47"/>
      <c r="D87" s="47">
        <v>6</v>
      </c>
      <c r="E87" s="47"/>
      <c r="F87" s="56">
        <v>72</v>
      </c>
      <c r="G87" s="56"/>
      <c r="H87" s="60">
        <f>K87+L87+N87+O87+Q87+R87</f>
        <v>72</v>
      </c>
      <c r="I87" s="47"/>
      <c r="J87" s="47"/>
      <c r="K87" s="47"/>
      <c r="L87" s="47"/>
      <c r="M87" s="63"/>
      <c r="N87" s="47"/>
      <c r="O87" s="47"/>
      <c r="P87" s="63"/>
      <c r="Q87" s="49"/>
      <c r="R87" s="47">
        <v>72</v>
      </c>
      <c r="S87" s="66">
        <f t="shared" si="5"/>
        <v>72</v>
      </c>
      <c r="T87" s="8"/>
    </row>
    <row r="88" spans="1:21">
      <c r="A88" s="2" t="s">
        <v>54</v>
      </c>
      <c r="B88" s="21" t="s">
        <v>93</v>
      </c>
      <c r="C88" s="55"/>
      <c r="D88" s="55"/>
      <c r="E88" s="44">
        <v>5</v>
      </c>
      <c r="F88" s="44">
        <f>H88*1.5</f>
        <v>48</v>
      </c>
      <c r="G88" s="57">
        <f t="shared" si="6"/>
        <v>16</v>
      </c>
      <c r="H88" s="60">
        <f>K88+L88+N88+O88+Q88+R88</f>
        <v>32</v>
      </c>
      <c r="I88" s="44">
        <v>2</v>
      </c>
      <c r="J88" s="44">
        <v>30</v>
      </c>
      <c r="K88" s="44"/>
      <c r="L88" s="44"/>
      <c r="M88" s="60"/>
      <c r="N88" s="44"/>
      <c r="O88" s="44"/>
      <c r="P88" s="60"/>
      <c r="Q88" s="49">
        <v>32</v>
      </c>
      <c r="R88" s="47"/>
      <c r="S88" s="66">
        <f t="shared" si="5"/>
        <v>32</v>
      </c>
      <c r="T88" s="8"/>
    </row>
    <row r="89" spans="1:21">
      <c r="A89" s="24"/>
      <c r="B89" s="22" t="s">
        <v>47</v>
      </c>
      <c r="C89" s="25">
        <f>COUNT(C32:C88)</f>
        <v>8</v>
      </c>
      <c r="D89" s="25">
        <f t="shared" ref="D89:E89" si="19">COUNT(D32:D88)</f>
        <v>32</v>
      </c>
      <c r="E89" s="25">
        <f t="shared" si="19"/>
        <v>5</v>
      </c>
      <c r="F89" s="70">
        <f t="shared" ref="F89:G89" si="20">F88+F63+F53+F30</f>
        <v>5459</v>
      </c>
      <c r="G89" s="70">
        <f t="shared" si="20"/>
        <v>1319</v>
      </c>
      <c r="H89" s="70">
        <f>H88+H63+H53+H30</f>
        <v>4140</v>
      </c>
      <c r="I89" s="70">
        <f t="shared" ref="I89:J89" si="21">I88+I63+I53+I30</f>
        <v>1424</v>
      </c>
      <c r="J89" s="70">
        <f t="shared" si="21"/>
        <v>1204</v>
      </c>
      <c r="K89" s="70">
        <f>SUM(K31:K88)</f>
        <v>612</v>
      </c>
      <c r="L89" s="70">
        <f>SUM(L31:L88)</f>
        <v>828</v>
      </c>
      <c r="M89" s="70">
        <f t="shared" ref="M89:S89" si="22">SUM(M31:M88)</f>
        <v>1440</v>
      </c>
      <c r="N89" s="70">
        <f t="shared" si="22"/>
        <v>612</v>
      </c>
      <c r="O89" s="70">
        <f t="shared" si="22"/>
        <v>756</v>
      </c>
      <c r="P89" s="70">
        <f t="shared" si="22"/>
        <v>1368</v>
      </c>
      <c r="Q89" s="70">
        <f t="shared" si="22"/>
        <v>612</v>
      </c>
      <c r="R89" s="70">
        <f t="shared" si="22"/>
        <v>720</v>
      </c>
      <c r="S89" s="70">
        <f t="shared" si="22"/>
        <v>1332</v>
      </c>
      <c r="T89" s="8"/>
    </row>
    <row r="90" spans="1:21">
      <c r="A90" s="17" t="s">
        <v>61</v>
      </c>
      <c r="B90" s="2" t="s">
        <v>55</v>
      </c>
      <c r="C90" s="2"/>
      <c r="D90" s="2"/>
      <c r="E90" s="2"/>
      <c r="F90" s="41"/>
      <c r="G90" s="41"/>
      <c r="H90" s="61" t="s">
        <v>120</v>
      </c>
      <c r="I90" s="54"/>
      <c r="J90" s="54"/>
      <c r="K90" s="54"/>
      <c r="L90" s="54"/>
      <c r="M90" s="64"/>
      <c r="N90" s="54"/>
      <c r="O90" s="54"/>
      <c r="P90" s="64"/>
      <c r="Q90" s="58"/>
      <c r="R90" s="54"/>
      <c r="S90" s="67"/>
      <c r="T90" s="8"/>
      <c r="U90" s="42"/>
    </row>
    <row r="91" spans="1:21" ht="12.75" customHeight="1">
      <c r="A91" s="207" t="s">
        <v>121</v>
      </c>
      <c r="B91" s="208"/>
      <c r="C91" s="208"/>
      <c r="D91" s="208"/>
      <c r="E91" s="208"/>
      <c r="F91" s="208"/>
      <c r="G91" s="209"/>
      <c r="H91" s="216" t="s">
        <v>38</v>
      </c>
      <c r="I91" s="206" t="s">
        <v>37</v>
      </c>
      <c r="J91" s="206"/>
      <c r="K91" s="206"/>
      <c r="L91" s="206"/>
      <c r="M91" s="206"/>
      <c r="N91" s="206"/>
      <c r="O91" s="206"/>
      <c r="P91" s="206"/>
      <c r="Q91" s="206"/>
      <c r="R91" s="206"/>
      <c r="S91" s="206"/>
      <c r="T91" s="40"/>
      <c r="U91" s="42"/>
    </row>
    <row r="92" spans="1:21">
      <c r="A92" s="210"/>
      <c r="B92" s="211"/>
      <c r="C92" s="211"/>
      <c r="D92" s="211"/>
      <c r="E92" s="211"/>
      <c r="F92" s="211"/>
      <c r="G92" s="212"/>
      <c r="H92" s="216"/>
      <c r="I92" s="200"/>
      <c r="J92" s="201"/>
      <c r="K92" s="201"/>
      <c r="L92" s="201"/>
      <c r="M92" s="202"/>
      <c r="N92" s="28" t="s">
        <v>154</v>
      </c>
      <c r="O92" s="28" t="s">
        <v>155</v>
      </c>
      <c r="P92" s="28" t="s">
        <v>156</v>
      </c>
      <c r="Q92" s="28" t="s">
        <v>157</v>
      </c>
      <c r="R92" s="28" t="s">
        <v>158</v>
      </c>
      <c r="S92" s="28" t="s">
        <v>159</v>
      </c>
      <c r="T92" s="8"/>
      <c r="U92" s="42"/>
    </row>
    <row r="93" spans="1:21">
      <c r="A93" s="210"/>
      <c r="B93" s="211"/>
      <c r="C93" s="211"/>
      <c r="D93" s="211"/>
      <c r="E93" s="211"/>
      <c r="F93" s="211"/>
      <c r="G93" s="212"/>
      <c r="H93" s="216"/>
      <c r="I93" s="197" t="s">
        <v>39</v>
      </c>
      <c r="J93" s="198"/>
      <c r="K93" s="198"/>
      <c r="L93" s="198"/>
      <c r="M93" s="199"/>
      <c r="N93" s="29">
        <v>612</v>
      </c>
      <c r="O93" s="29">
        <v>630</v>
      </c>
      <c r="P93" s="29">
        <v>456</v>
      </c>
      <c r="Q93" s="29">
        <v>276</v>
      </c>
      <c r="R93" s="29">
        <v>408</v>
      </c>
      <c r="S93" s="29">
        <v>278</v>
      </c>
      <c r="T93" s="8"/>
      <c r="U93" s="42"/>
    </row>
    <row r="94" spans="1:21">
      <c r="A94" s="210"/>
      <c r="B94" s="211"/>
      <c r="C94" s="211"/>
      <c r="D94" s="211"/>
      <c r="E94" s="211"/>
      <c r="F94" s="211"/>
      <c r="G94" s="212"/>
      <c r="H94" s="216"/>
      <c r="I94" s="197" t="s">
        <v>40</v>
      </c>
      <c r="J94" s="198"/>
      <c r="K94" s="198"/>
      <c r="L94" s="198"/>
      <c r="M94" s="199"/>
      <c r="N94" s="29">
        <v>0</v>
      </c>
      <c r="O94" s="29">
        <f>M67</f>
        <v>54</v>
      </c>
      <c r="P94" s="29">
        <f>N75</f>
        <v>156</v>
      </c>
      <c r="Q94" s="29">
        <f>O75</f>
        <v>120</v>
      </c>
      <c r="R94" s="29">
        <f>Q82</f>
        <v>204</v>
      </c>
      <c r="S94" s="29">
        <f>R86+R82</f>
        <v>330</v>
      </c>
      <c r="T94" s="8"/>
    </row>
    <row r="95" spans="1:21">
      <c r="A95" s="210"/>
      <c r="B95" s="211"/>
      <c r="C95" s="211"/>
      <c r="D95" s="211"/>
      <c r="E95" s="211"/>
      <c r="F95" s="211"/>
      <c r="G95" s="212"/>
      <c r="H95" s="216"/>
      <c r="I95" s="197" t="s">
        <v>79</v>
      </c>
      <c r="J95" s="198"/>
      <c r="K95" s="198"/>
      <c r="L95" s="198"/>
      <c r="M95" s="199"/>
      <c r="N95" s="29">
        <v>0</v>
      </c>
      <c r="O95" s="29">
        <f>L68</f>
        <v>144</v>
      </c>
      <c r="P95" s="29">
        <v>0</v>
      </c>
      <c r="Q95" s="29">
        <v>360</v>
      </c>
      <c r="R95" s="29">
        <v>0</v>
      </c>
      <c r="S95" s="29">
        <f>S87+S83</f>
        <v>144</v>
      </c>
      <c r="T95" s="8"/>
    </row>
    <row r="96" spans="1:21">
      <c r="A96" s="210"/>
      <c r="B96" s="211"/>
      <c r="C96" s="211"/>
      <c r="D96" s="211"/>
      <c r="E96" s="211"/>
      <c r="F96" s="211"/>
      <c r="G96" s="212"/>
      <c r="H96" s="216"/>
      <c r="I96" s="197" t="s">
        <v>52</v>
      </c>
      <c r="J96" s="198"/>
      <c r="K96" s="198"/>
      <c r="L96" s="198"/>
      <c r="M96" s="199"/>
      <c r="N96" s="29">
        <v>0</v>
      </c>
      <c r="O96" s="29">
        <v>1</v>
      </c>
      <c r="P96" s="29">
        <v>0</v>
      </c>
      <c r="Q96" s="29">
        <v>5</v>
      </c>
      <c r="R96" s="29">
        <v>0</v>
      </c>
      <c r="S96" s="29">
        <v>2</v>
      </c>
      <c r="T96" s="8"/>
    </row>
    <row r="97" spans="1:20">
      <c r="A97" s="210"/>
      <c r="B97" s="211"/>
      <c r="C97" s="211"/>
      <c r="D97" s="211"/>
      <c r="E97" s="211"/>
      <c r="F97" s="211"/>
      <c r="G97" s="212"/>
      <c r="H97" s="216"/>
      <c r="I97" s="197" t="s">
        <v>50</v>
      </c>
      <c r="J97" s="198"/>
      <c r="K97" s="198"/>
      <c r="L97" s="198"/>
      <c r="M97" s="199"/>
      <c r="N97" s="29">
        <f>COUNTIF(D32:D88,"=1")</f>
        <v>6</v>
      </c>
      <c r="O97" s="29">
        <f>COUNTIF(D32:D88,"=2")</f>
        <v>8</v>
      </c>
      <c r="P97" s="29">
        <f>COUNTIF(D32:D88,"=3")</f>
        <v>2</v>
      </c>
      <c r="Q97" s="29">
        <f>COUNTIF(D32:D88,"=4")</f>
        <v>7</v>
      </c>
      <c r="R97" s="29">
        <f>COUNTIF(D32:D88,"=5")</f>
        <v>2</v>
      </c>
      <c r="S97" s="29">
        <f>COUNTIF(D31:D88,"=6")</f>
        <v>7</v>
      </c>
      <c r="T97" s="8"/>
    </row>
    <row r="98" spans="1:20">
      <c r="A98" s="213"/>
      <c r="B98" s="214"/>
      <c r="C98" s="214"/>
      <c r="D98" s="214"/>
      <c r="E98" s="214"/>
      <c r="F98" s="214"/>
      <c r="G98" s="215"/>
      <c r="H98" s="216"/>
      <c r="I98" s="197" t="s">
        <v>51</v>
      </c>
      <c r="J98" s="198"/>
      <c r="K98" s="198"/>
      <c r="L98" s="198"/>
      <c r="M98" s="199"/>
      <c r="N98" s="29">
        <v>0</v>
      </c>
      <c r="O98" s="29">
        <v>0</v>
      </c>
      <c r="P98" s="29">
        <v>0</v>
      </c>
      <c r="Q98" s="29">
        <v>1</v>
      </c>
      <c r="R98" s="29">
        <v>2</v>
      </c>
      <c r="S98" s="29">
        <v>2</v>
      </c>
      <c r="T98" s="8"/>
    </row>
    <row r="99" spans="1:20">
      <c r="A99" s="8"/>
      <c r="B99" s="8"/>
      <c r="C99" s="8"/>
      <c r="D99" s="8"/>
      <c r="E99" s="9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20">
      <c r="A100" s="8"/>
      <c r="B100" s="8"/>
      <c r="C100" s="8"/>
      <c r="D100" s="8"/>
      <c r="E100" s="9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20">
      <c r="A101" s="8"/>
      <c r="B101" s="8"/>
      <c r="C101" s="8"/>
      <c r="D101" s="8"/>
      <c r="E101" s="9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20">
      <c r="A102" s="8"/>
      <c r="B102" s="8"/>
      <c r="C102" s="8"/>
      <c r="D102" s="8"/>
      <c r="E102" s="9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20">
      <c r="A103" s="8"/>
      <c r="B103" s="8"/>
      <c r="C103" s="8"/>
      <c r="D103" s="8"/>
      <c r="E103" s="9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20">
      <c r="A104" s="8"/>
      <c r="B104" s="8"/>
      <c r="C104" s="8"/>
      <c r="D104" s="8"/>
      <c r="E104" s="9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20">
      <c r="A105" s="8"/>
      <c r="B105" s="8"/>
      <c r="C105" s="8"/>
      <c r="D105" s="8"/>
      <c r="E105" s="9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20">
      <c r="A106" s="8"/>
      <c r="B106" s="8"/>
      <c r="C106" s="8"/>
      <c r="D106" s="8"/>
      <c r="E106" s="9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20">
      <c r="A107" s="8"/>
      <c r="B107" s="8"/>
      <c r="C107" s="8"/>
      <c r="D107" s="8"/>
      <c r="E107" s="9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20">
      <c r="A108" s="8"/>
      <c r="B108" s="8"/>
      <c r="C108" s="8"/>
      <c r="D108" s="8"/>
      <c r="E108" s="9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20">
      <c r="A109" s="8"/>
      <c r="B109" s="8"/>
      <c r="C109" s="8"/>
      <c r="D109" s="8"/>
      <c r="E109" s="9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20">
      <c r="A110" s="8"/>
      <c r="B110" s="8"/>
      <c r="C110" s="8"/>
      <c r="D110" s="8"/>
      <c r="E110" s="9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20">
      <c r="A111" s="8"/>
      <c r="B111" s="8"/>
      <c r="C111" s="8"/>
      <c r="D111" s="8"/>
      <c r="E111" s="9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20">
      <c r="A112" s="8"/>
      <c r="B112" s="8"/>
      <c r="C112" s="8"/>
      <c r="D112" s="8"/>
      <c r="E112" s="9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>
      <c r="A113" s="8"/>
      <c r="B113" s="8"/>
      <c r="C113" s="8"/>
      <c r="D113" s="8"/>
      <c r="E113" s="9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>
      <c r="A114" s="8"/>
      <c r="B114" s="8"/>
      <c r="C114" s="8"/>
      <c r="D114" s="8"/>
      <c r="E114" s="9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>
      <c r="A115" s="8"/>
      <c r="B115" s="8"/>
      <c r="C115" s="8"/>
      <c r="D115" s="8"/>
      <c r="E115" s="9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>
      <c r="A116" s="8"/>
      <c r="B116" s="8"/>
      <c r="C116" s="8"/>
      <c r="D116" s="8"/>
      <c r="E116" s="9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>
      <c r="A117" s="8"/>
      <c r="B117" s="8"/>
      <c r="C117" s="8"/>
      <c r="D117" s="8"/>
      <c r="E117" s="9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>
      <c r="A118" s="8"/>
      <c r="B118" s="8"/>
      <c r="C118" s="8"/>
      <c r="D118" s="8"/>
      <c r="E118" s="9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>
      <c r="A119" s="8"/>
      <c r="B119" s="8"/>
      <c r="C119" s="8"/>
      <c r="D119" s="8"/>
      <c r="E119" s="9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>
      <c r="A120" s="8"/>
      <c r="B120" s="8"/>
      <c r="C120" s="8"/>
      <c r="D120" s="8"/>
      <c r="E120" s="9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>
      <c r="A121" s="8"/>
      <c r="B121" s="8"/>
      <c r="C121" s="8"/>
      <c r="D121" s="8"/>
      <c r="E121" s="9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>
      <c r="A122" s="8"/>
      <c r="B122" s="8"/>
      <c r="C122" s="8"/>
      <c r="D122" s="8"/>
      <c r="E122" s="9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>
      <c r="A123" s="8"/>
      <c r="B123" s="8"/>
      <c r="C123" s="8"/>
      <c r="D123" s="8"/>
      <c r="E123" s="9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>
      <c r="A124" s="8"/>
      <c r="B124" s="8"/>
      <c r="C124" s="8"/>
      <c r="D124" s="8"/>
      <c r="E124" s="9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>
      <c r="A125" s="8"/>
      <c r="B125" s="8"/>
      <c r="C125" s="8"/>
      <c r="D125" s="8"/>
      <c r="E125" s="9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>
      <c r="A126" s="8"/>
      <c r="B126" s="8"/>
      <c r="C126" s="8"/>
      <c r="D126" s="8"/>
      <c r="E126" s="9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>
      <c r="A127" s="8"/>
      <c r="B127" s="8"/>
      <c r="C127" s="8"/>
      <c r="D127" s="8"/>
      <c r="E127" s="9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>
      <c r="A128" s="8"/>
      <c r="B128" s="8"/>
      <c r="C128" s="8"/>
      <c r="D128" s="8"/>
      <c r="E128" s="9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>
      <c r="A129" s="8"/>
      <c r="B129" s="8"/>
      <c r="C129" s="8"/>
      <c r="D129" s="8"/>
      <c r="E129" s="9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</row>
  </sheetData>
  <mergeCells count="80">
    <mergeCell ref="D78:D81"/>
    <mergeCell ref="C18:F18"/>
    <mergeCell ref="C19:F19"/>
    <mergeCell ref="C20:F20"/>
    <mergeCell ref="C21:F21"/>
    <mergeCell ref="C22:F22"/>
    <mergeCell ref="J19:L19"/>
    <mergeCell ref="J20:L20"/>
    <mergeCell ref="J21:L21"/>
    <mergeCell ref="J22:L22"/>
    <mergeCell ref="C24:E27"/>
    <mergeCell ref="K27:K28"/>
    <mergeCell ref="L27:L28"/>
    <mergeCell ref="K24:S24"/>
    <mergeCell ref="S25:S28"/>
    <mergeCell ref="R27:R28"/>
    <mergeCell ref="F25:F28"/>
    <mergeCell ref="G25:G28"/>
    <mergeCell ref="H25:J26"/>
    <mergeCell ref="K25:L25"/>
    <mergeCell ref="M25:M28"/>
    <mergeCell ref="N25:O25"/>
    <mergeCell ref="G18:I18"/>
    <mergeCell ref="G19:I19"/>
    <mergeCell ref="G20:I20"/>
    <mergeCell ref="G21:I21"/>
    <mergeCell ref="G22:I22"/>
    <mergeCell ref="M18:O18"/>
    <mergeCell ref="M19:O19"/>
    <mergeCell ref="M20:O20"/>
    <mergeCell ref="M21:O21"/>
    <mergeCell ref="M22:O22"/>
    <mergeCell ref="R19:S19"/>
    <mergeCell ref="R20:S20"/>
    <mergeCell ref="R21:S21"/>
    <mergeCell ref="R22:S22"/>
    <mergeCell ref="P18:Q18"/>
    <mergeCell ref="P19:Q19"/>
    <mergeCell ref="P20:Q20"/>
    <mergeCell ref="P21:Q21"/>
    <mergeCell ref="P22:Q22"/>
    <mergeCell ref="R18:S18"/>
    <mergeCell ref="I98:M98"/>
    <mergeCell ref="I92:M92"/>
    <mergeCell ref="E65:E66"/>
    <mergeCell ref="E70:E74"/>
    <mergeCell ref="E78:E81"/>
    <mergeCell ref="I91:S91"/>
    <mergeCell ref="I93:M93"/>
    <mergeCell ref="I94:M94"/>
    <mergeCell ref="I95:M95"/>
    <mergeCell ref="I96:M96"/>
    <mergeCell ref="I97:M97"/>
    <mergeCell ref="A91:G98"/>
    <mergeCell ref="H91:H98"/>
    <mergeCell ref="D70:D74"/>
    <mergeCell ref="C70:C74"/>
    <mergeCell ref="C78:C81"/>
    <mergeCell ref="H27:H28"/>
    <mergeCell ref="I27:J27"/>
    <mergeCell ref="A12:T12"/>
    <mergeCell ref="A13:T13"/>
    <mergeCell ref="A14:T14"/>
    <mergeCell ref="A15:T15"/>
    <mergeCell ref="A17:S17"/>
    <mergeCell ref="N27:N28"/>
    <mergeCell ref="O27:O28"/>
    <mergeCell ref="Q27:Q28"/>
    <mergeCell ref="P25:P28"/>
    <mergeCell ref="A24:A28"/>
    <mergeCell ref="B24:B28"/>
    <mergeCell ref="F24:J24"/>
    <mergeCell ref="A23:S23"/>
    <mergeCell ref="J18:L18"/>
    <mergeCell ref="A11:T11"/>
    <mergeCell ref="A6:T6"/>
    <mergeCell ref="A7:T7"/>
    <mergeCell ref="A8:T8"/>
    <mergeCell ref="A9:T9"/>
    <mergeCell ref="A10:T10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5" orientation="landscape" r:id="rId1"/>
  <rowBreaks count="2" manualBreakCount="2">
    <brk id="22" max="16383" man="1"/>
    <brk id="6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J114"/>
  <sheetViews>
    <sheetView topLeftCell="A24" zoomScaleSheetLayoutView="74" workbookViewId="0">
      <selection activeCell="U57" sqref="U57"/>
    </sheetView>
  </sheetViews>
  <sheetFormatPr defaultRowHeight="12.75"/>
  <cols>
    <col min="1" max="1" width="10.42578125" style="8" customWidth="1"/>
    <col min="2" max="2" width="45.42578125" style="8" customWidth="1"/>
    <col min="3" max="4" width="4.7109375" style="8" customWidth="1"/>
    <col min="5" max="5" width="4.7109375" style="9" customWidth="1"/>
    <col min="6" max="12" width="5.7109375" style="8" customWidth="1"/>
    <col min="13" max="13" width="5.7109375" style="111" customWidth="1"/>
    <col min="14" max="15" width="5.7109375" style="8" customWidth="1"/>
    <col min="16" max="16" width="5.7109375" style="111" customWidth="1"/>
    <col min="17" max="18" width="5.7109375" style="8" customWidth="1"/>
    <col min="19" max="19" width="5.7109375" style="111" customWidth="1"/>
    <col min="20" max="23" width="9.140625" style="8"/>
    <col min="24" max="24" width="0.28515625" style="8" customWidth="1"/>
    <col min="25" max="16384" width="9.140625" style="8"/>
  </cols>
  <sheetData>
    <row r="1" spans="1:19" s="12" customFormat="1" ht="17.25" customHeight="1">
      <c r="A1" s="85"/>
      <c r="B1" s="34" t="s">
        <v>210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34" t="s">
        <v>161</v>
      </c>
      <c r="N1" s="33"/>
      <c r="P1" s="85"/>
      <c r="Q1" s="85"/>
      <c r="R1" s="85"/>
      <c r="S1" s="85"/>
    </row>
    <row r="2" spans="1:19" s="12" customFormat="1" ht="17.25" customHeight="1">
      <c r="A2" s="85"/>
      <c r="B2" s="34" t="s">
        <v>212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34" t="s">
        <v>206</v>
      </c>
      <c r="N2" s="85"/>
      <c r="P2" s="85"/>
      <c r="Q2" s="85"/>
      <c r="R2" s="85"/>
      <c r="S2" s="85"/>
    </row>
    <row r="3" spans="1:19" s="12" customFormat="1" ht="17.25" customHeight="1">
      <c r="A3" s="85"/>
      <c r="B3" s="34" t="s">
        <v>211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34" t="s">
        <v>163</v>
      </c>
      <c r="N3" s="85"/>
      <c r="P3" s="85"/>
      <c r="Q3" s="85"/>
      <c r="R3" s="85"/>
      <c r="S3" s="85"/>
    </row>
    <row r="4" spans="1:19" s="12" customFormat="1" ht="17.25" customHeight="1">
      <c r="A4" s="85"/>
      <c r="B4" s="34" t="s">
        <v>207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34" t="s">
        <v>207</v>
      </c>
      <c r="N4" s="85"/>
      <c r="P4" s="85"/>
      <c r="Q4" s="85"/>
      <c r="R4" s="85"/>
      <c r="S4" s="85"/>
    </row>
    <row r="5" spans="1:19" s="12" customFormat="1" ht="56.25" customHeight="1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34"/>
      <c r="P5" s="85"/>
      <c r="Q5" s="85"/>
      <c r="R5" s="85"/>
      <c r="S5" s="85"/>
    </row>
    <row r="6" spans="1:19" s="12" customFormat="1" ht="17.25" customHeight="1">
      <c r="A6" s="186" t="s">
        <v>119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</row>
    <row r="7" spans="1:19" s="12" customFormat="1" ht="33.75" customHeight="1">
      <c r="A7" s="187" t="s">
        <v>164</v>
      </c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</row>
    <row r="8" spans="1:19" s="12" customFormat="1" ht="17.25" customHeight="1">
      <c r="A8" s="186" t="s">
        <v>165</v>
      </c>
      <c r="B8" s="186"/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</row>
    <row r="9" spans="1:19" s="12" customFormat="1" ht="17.25" customHeight="1">
      <c r="A9" s="186" t="s">
        <v>166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</row>
    <row r="10" spans="1:19" s="12" customFormat="1" ht="17.25" customHeight="1">
      <c r="A10" s="186" t="s">
        <v>167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</row>
    <row r="11" spans="1:19" s="12" customFormat="1" ht="17.25" customHeight="1">
      <c r="A11" s="186" t="s">
        <v>213</v>
      </c>
      <c r="B11" s="186"/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</row>
    <row r="12" spans="1:19" s="12" customFormat="1" ht="17.25" customHeight="1">
      <c r="A12" s="186" t="s">
        <v>214</v>
      </c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</row>
    <row r="13" spans="1:19" s="12" customFormat="1" ht="17.25" customHeight="1">
      <c r="A13" s="186" t="s">
        <v>168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</row>
    <row r="14" spans="1:19" s="12" customFormat="1" ht="17.25" customHeight="1">
      <c r="A14" s="186" t="s">
        <v>169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</row>
    <row r="15" spans="1:19" s="12" customFormat="1" ht="17.25" customHeight="1">
      <c r="A15" s="186" t="s">
        <v>170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</row>
    <row r="16" spans="1:19" s="12" customFormat="1" ht="38.25" customHeight="1">
      <c r="A16" s="186" t="s">
        <v>208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</row>
    <row r="17" spans="1:36" s="91" customFormat="1" ht="96" customHeight="1">
      <c r="A17" s="89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90"/>
      <c r="U17" s="90"/>
      <c r="V17" s="90"/>
      <c r="W17" s="90"/>
      <c r="X17" s="90"/>
      <c r="Y17" s="90"/>
    </row>
    <row r="18" spans="1:36" s="12" customFormat="1" ht="17.25" customHeight="1">
      <c r="A18" s="191" t="s">
        <v>23</v>
      </c>
      <c r="B18" s="192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</row>
    <row r="19" spans="1:36" s="12" customFormat="1" ht="40.5" customHeight="1">
      <c r="A19" s="84" t="s">
        <v>178</v>
      </c>
      <c r="B19" s="84" t="s">
        <v>179</v>
      </c>
      <c r="C19" s="225" t="s">
        <v>20</v>
      </c>
      <c r="D19" s="225"/>
      <c r="E19" s="225"/>
      <c r="F19" s="225"/>
      <c r="G19" s="196" t="s">
        <v>10</v>
      </c>
      <c r="H19" s="196"/>
      <c r="I19" s="196"/>
      <c r="J19" s="196" t="s">
        <v>11</v>
      </c>
      <c r="K19" s="196"/>
      <c r="L19" s="196"/>
      <c r="M19" s="196" t="s">
        <v>21</v>
      </c>
      <c r="N19" s="196"/>
      <c r="O19" s="196"/>
      <c r="P19" s="196" t="s">
        <v>18</v>
      </c>
      <c r="Q19" s="196"/>
      <c r="R19" s="196" t="s">
        <v>22</v>
      </c>
      <c r="S19" s="196"/>
      <c r="T19" s="92"/>
    </row>
    <row r="20" spans="1:36" s="5" customFormat="1" ht="14.25" customHeight="1">
      <c r="A20" s="11" t="s">
        <v>1</v>
      </c>
      <c r="B20" s="84">
        <v>34</v>
      </c>
      <c r="C20" s="225">
        <v>4</v>
      </c>
      <c r="D20" s="225"/>
      <c r="E20" s="225"/>
      <c r="F20" s="225"/>
      <c r="G20" s="225">
        <v>2</v>
      </c>
      <c r="H20" s="225"/>
      <c r="I20" s="225"/>
      <c r="J20" s="196">
        <v>0</v>
      </c>
      <c r="K20" s="196"/>
      <c r="L20" s="196"/>
      <c r="M20" s="196">
        <v>0</v>
      </c>
      <c r="N20" s="196"/>
      <c r="O20" s="196"/>
      <c r="P20" s="196">
        <v>11</v>
      </c>
      <c r="Q20" s="196"/>
      <c r="R20" s="226">
        <v>52</v>
      </c>
      <c r="S20" s="226"/>
    </row>
    <row r="21" spans="1:36" s="12" customFormat="1" ht="13.5" customHeight="1">
      <c r="A21" s="11" t="s">
        <v>56</v>
      </c>
      <c r="B21" s="11">
        <v>23</v>
      </c>
      <c r="C21" s="226">
        <v>12</v>
      </c>
      <c r="D21" s="226"/>
      <c r="E21" s="226"/>
      <c r="F21" s="226"/>
      <c r="G21" s="226">
        <v>4</v>
      </c>
      <c r="H21" s="226"/>
      <c r="I21" s="226"/>
      <c r="J21" s="226">
        <v>1</v>
      </c>
      <c r="K21" s="226"/>
      <c r="L21" s="226"/>
      <c r="M21" s="226">
        <v>0</v>
      </c>
      <c r="N21" s="226"/>
      <c r="O21" s="226"/>
      <c r="P21" s="226">
        <v>11</v>
      </c>
      <c r="Q21" s="226"/>
      <c r="R21" s="226">
        <v>52</v>
      </c>
      <c r="S21" s="226"/>
    </row>
    <row r="22" spans="1:36" s="12" customFormat="1" ht="13.5" customHeight="1">
      <c r="A22" s="11" t="s">
        <v>57</v>
      </c>
      <c r="B22" s="11">
        <v>20</v>
      </c>
      <c r="C22" s="226">
        <v>13</v>
      </c>
      <c r="D22" s="226"/>
      <c r="E22" s="226"/>
      <c r="F22" s="226"/>
      <c r="G22" s="226">
        <v>4</v>
      </c>
      <c r="H22" s="226"/>
      <c r="I22" s="226"/>
      <c r="J22" s="226">
        <v>0</v>
      </c>
      <c r="K22" s="226"/>
      <c r="L22" s="226"/>
      <c r="M22" s="226">
        <v>3</v>
      </c>
      <c r="N22" s="226"/>
      <c r="O22" s="226"/>
      <c r="P22" s="226">
        <v>2</v>
      </c>
      <c r="Q22" s="226"/>
      <c r="R22" s="226">
        <v>42</v>
      </c>
      <c r="S22" s="226"/>
    </row>
    <row r="23" spans="1:36" s="12" customFormat="1" ht="12.75" customHeight="1">
      <c r="A23" s="80" t="s">
        <v>38</v>
      </c>
      <c r="B23" s="80">
        <f>SUM(B20:B22)</f>
        <v>77</v>
      </c>
      <c r="C23" s="206">
        <f>SUM(C20:F22)</f>
        <v>29</v>
      </c>
      <c r="D23" s="206"/>
      <c r="E23" s="206"/>
      <c r="F23" s="206"/>
      <c r="G23" s="206">
        <f>SUM(G20:I22)</f>
        <v>10</v>
      </c>
      <c r="H23" s="206"/>
      <c r="I23" s="206"/>
      <c r="J23" s="206">
        <f>SUM(J20:L22)</f>
        <v>1</v>
      </c>
      <c r="K23" s="206"/>
      <c r="L23" s="206"/>
      <c r="M23" s="206">
        <f>SUM(M20:O22)</f>
        <v>3</v>
      </c>
      <c r="N23" s="206"/>
      <c r="O23" s="206"/>
      <c r="P23" s="206">
        <f>SUM(P20:Q22)</f>
        <v>24</v>
      </c>
      <c r="Q23" s="206"/>
      <c r="R23" s="206">
        <f>SUM(R20:S22)</f>
        <v>146</v>
      </c>
      <c r="S23" s="206"/>
    </row>
    <row r="24" spans="1:36" s="12" customFormat="1" ht="15" customHeight="1">
      <c r="A24" s="191" t="s">
        <v>209</v>
      </c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</row>
    <row r="25" spans="1:36" s="12" customFormat="1" ht="12.75" customHeight="1">
      <c r="A25" s="189" t="s">
        <v>0</v>
      </c>
      <c r="B25" s="189" t="s">
        <v>180</v>
      </c>
      <c r="C25" s="189" t="s">
        <v>25</v>
      </c>
      <c r="D25" s="189"/>
      <c r="E25" s="189"/>
      <c r="F25" s="189" t="s">
        <v>26</v>
      </c>
      <c r="G25" s="189"/>
      <c r="H25" s="189"/>
      <c r="I25" s="189"/>
      <c r="J25" s="189"/>
      <c r="K25" s="189" t="s">
        <v>153</v>
      </c>
      <c r="L25" s="189"/>
      <c r="M25" s="189"/>
      <c r="N25" s="189"/>
      <c r="O25" s="189"/>
      <c r="P25" s="189"/>
      <c r="Q25" s="189"/>
      <c r="R25" s="189"/>
      <c r="S25" s="189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1"/>
    </row>
    <row r="26" spans="1:36" s="12" customFormat="1" ht="13.5" customHeight="1">
      <c r="A26" s="189"/>
      <c r="B26" s="189"/>
      <c r="C26" s="189"/>
      <c r="D26" s="189"/>
      <c r="E26" s="189"/>
      <c r="F26" s="223" t="s">
        <v>27</v>
      </c>
      <c r="G26" s="223" t="s">
        <v>145</v>
      </c>
      <c r="H26" s="189" t="s">
        <v>28</v>
      </c>
      <c r="I26" s="189"/>
      <c r="J26" s="189"/>
      <c r="K26" s="189" t="s">
        <v>1</v>
      </c>
      <c r="L26" s="189"/>
      <c r="M26" s="188" t="s">
        <v>160</v>
      </c>
      <c r="N26" s="189" t="s">
        <v>56</v>
      </c>
      <c r="O26" s="189"/>
      <c r="P26" s="188" t="s">
        <v>16</v>
      </c>
      <c r="Q26" s="189" t="s">
        <v>57</v>
      </c>
      <c r="R26" s="189"/>
      <c r="S26" s="188" t="s">
        <v>17</v>
      </c>
    </row>
    <row r="27" spans="1:36" s="12" customFormat="1">
      <c r="A27" s="189"/>
      <c r="B27" s="189"/>
      <c r="C27" s="189"/>
      <c r="D27" s="189"/>
      <c r="E27" s="189"/>
      <c r="F27" s="223"/>
      <c r="G27" s="223"/>
      <c r="H27" s="189"/>
      <c r="I27" s="189"/>
      <c r="J27" s="189"/>
      <c r="K27" s="79" t="s">
        <v>154</v>
      </c>
      <c r="L27" s="79" t="s">
        <v>155</v>
      </c>
      <c r="M27" s="188"/>
      <c r="N27" s="79" t="s">
        <v>156</v>
      </c>
      <c r="O27" s="79" t="s">
        <v>157</v>
      </c>
      <c r="P27" s="188"/>
      <c r="Q27" s="79" t="s">
        <v>158</v>
      </c>
      <c r="R27" s="79" t="s">
        <v>159</v>
      </c>
      <c r="S27" s="188"/>
    </row>
    <row r="28" spans="1:36" s="12" customFormat="1" ht="21" customHeight="1">
      <c r="A28" s="189"/>
      <c r="B28" s="189"/>
      <c r="C28" s="189"/>
      <c r="D28" s="189"/>
      <c r="E28" s="189"/>
      <c r="F28" s="223"/>
      <c r="G28" s="223"/>
      <c r="H28" s="188" t="s">
        <v>29</v>
      </c>
      <c r="I28" s="189" t="s">
        <v>30</v>
      </c>
      <c r="J28" s="189"/>
      <c r="K28" s="189">
        <v>17</v>
      </c>
      <c r="L28" s="189">
        <v>23</v>
      </c>
      <c r="M28" s="188"/>
      <c r="N28" s="189">
        <v>17</v>
      </c>
      <c r="O28" s="189">
        <v>22</v>
      </c>
      <c r="P28" s="188"/>
      <c r="Q28" s="189">
        <v>17</v>
      </c>
      <c r="R28" s="189">
        <v>20</v>
      </c>
      <c r="S28" s="188"/>
    </row>
    <row r="29" spans="1:36" s="12" customFormat="1" ht="80.25">
      <c r="A29" s="189"/>
      <c r="B29" s="189"/>
      <c r="C29" s="81" t="s">
        <v>175</v>
      </c>
      <c r="D29" s="81" t="s">
        <v>176</v>
      </c>
      <c r="E29" s="93" t="s">
        <v>177</v>
      </c>
      <c r="F29" s="223"/>
      <c r="G29" s="223"/>
      <c r="H29" s="188"/>
      <c r="I29" s="6" t="s">
        <v>32</v>
      </c>
      <c r="J29" s="94" t="s">
        <v>31</v>
      </c>
      <c r="K29" s="189"/>
      <c r="L29" s="189"/>
      <c r="M29" s="188"/>
      <c r="N29" s="189"/>
      <c r="O29" s="189"/>
      <c r="P29" s="188"/>
      <c r="Q29" s="189"/>
      <c r="R29" s="189"/>
      <c r="S29" s="188"/>
      <c r="T29" s="12">
        <f>K28+L28+N28+O28+Q28+R28</f>
        <v>116</v>
      </c>
    </row>
    <row r="30" spans="1:36" s="15" customFormat="1" ht="13.5">
      <c r="A30" s="4">
        <v>1</v>
      </c>
      <c r="B30" s="4">
        <v>2</v>
      </c>
      <c r="C30" s="4">
        <v>3</v>
      </c>
      <c r="D30" s="4">
        <v>4</v>
      </c>
      <c r="E30" s="4">
        <v>5</v>
      </c>
      <c r="F30" s="4">
        <v>6</v>
      </c>
      <c r="G30" s="4">
        <v>7</v>
      </c>
      <c r="H30" s="95">
        <v>8</v>
      </c>
      <c r="I30" s="4">
        <v>9</v>
      </c>
      <c r="J30" s="4">
        <v>10</v>
      </c>
      <c r="K30" s="4">
        <v>11</v>
      </c>
      <c r="L30" s="4">
        <v>12</v>
      </c>
      <c r="M30" s="95">
        <v>13</v>
      </c>
      <c r="N30" s="4">
        <v>14</v>
      </c>
      <c r="O30" s="4">
        <v>15</v>
      </c>
      <c r="P30" s="95">
        <v>16</v>
      </c>
      <c r="Q30" s="4">
        <v>17</v>
      </c>
      <c r="R30" s="4">
        <v>18</v>
      </c>
      <c r="S30" s="95">
        <v>19</v>
      </c>
      <c r="T30" s="14"/>
    </row>
    <row r="31" spans="1:36" s="98" customFormat="1" ht="13.5" customHeight="1">
      <c r="A31" s="96" t="s">
        <v>34</v>
      </c>
      <c r="B31" s="80" t="s">
        <v>33</v>
      </c>
      <c r="C31" s="57"/>
      <c r="D31" s="57"/>
      <c r="E31" s="57"/>
      <c r="F31" s="57">
        <f>F32+F44+F48</f>
        <v>3080</v>
      </c>
      <c r="G31" s="79">
        <f>F31-H31</f>
        <v>1028</v>
      </c>
      <c r="H31" s="60">
        <f>H32+H44+H48</f>
        <v>2052</v>
      </c>
      <c r="I31" s="57">
        <f>I32+I44+I48</f>
        <v>1124</v>
      </c>
      <c r="J31" s="57">
        <f>J32+J44+J48</f>
        <v>928</v>
      </c>
      <c r="K31" s="84">
        <f>K79/K28</f>
        <v>36</v>
      </c>
      <c r="L31" s="84">
        <f>L79/L28</f>
        <v>36</v>
      </c>
      <c r="M31" s="63"/>
      <c r="N31" s="84">
        <f>N79/N28</f>
        <v>36</v>
      </c>
      <c r="O31" s="84">
        <f>O79/O28</f>
        <v>36</v>
      </c>
      <c r="P31" s="63"/>
      <c r="Q31" s="84">
        <f>Q79/Q28</f>
        <v>36</v>
      </c>
      <c r="R31" s="84">
        <f>R79/R28</f>
        <v>36</v>
      </c>
      <c r="S31" s="60"/>
      <c r="T31" s="97"/>
    </row>
    <row r="32" spans="1:36" s="98" customFormat="1" ht="13.5" customHeight="1">
      <c r="A32" s="99" t="s">
        <v>124</v>
      </c>
      <c r="B32" s="25" t="s">
        <v>35</v>
      </c>
      <c r="C32" s="100"/>
      <c r="D32" s="100"/>
      <c r="E32" s="100"/>
      <c r="F32" s="70">
        <f>SUM(F33:F43)</f>
        <v>1950</v>
      </c>
      <c r="G32" s="69">
        <f t="shared" ref="G32:G78" si="0">F32-H32</f>
        <v>651</v>
      </c>
      <c r="H32" s="70">
        <f>SUM(H33:H43)</f>
        <v>1299</v>
      </c>
      <c r="I32" s="69">
        <f>SUM(I33:I43)</f>
        <v>674</v>
      </c>
      <c r="J32" s="70">
        <f>SUM(J33:J43)</f>
        <v>625</v>
      </c>
      <c r="K32" s="70"/>
      <c r="L32" s="70"/>
      <c r="M32" s="70">
        <f>SUM(M33:M47)</f>
        <v>842</v>
      </c>
      <c r="N32" s="70"/>
      <c r="O32" s="70"/>
      <c r="P32" s="70"/>
      <c r="Q32" s="75"/>
      <c r="R32" s="70"/>
      <c r="S32" s="75"/>
    </row>
    <row r="33" spans="1:23" s="98" customFormat="1" ht="12.75" customHeight="1">
      <c r="A33" s="20" t="s">
        <v>125</v>
      </c>
      <c r="B33" s="3" t="s">
        <v>87</v>
      </c>
      <c r="C33" s="84">
        <v>3</v>
      </c>
      <c r="D33" s="84"/>
      <c r="E33" s="16"/>
      <c r="F33" s="84">
        <v>171</v>
      </c>
      <c r="G33" s="56">
        <v>57</v>
      </c>
      <c r="H33" s="66">
        <v>114</v>
      </c>
      <c r="I33" s="84">
        <v>56</v>
      </c>
      <c r="J33" s="84">
        <v>58</v>
      </c>
      <c r="K33" s="83">
        <v>34</v>
      </c>
      <c r="L33" s="84">
        <v>46</v>
      </c>
      <c r="M33" s="66">
        <f>K33+L33</f>
        <v>80</v>
      </c>
      <c r="N33" s="83">
        <v>34</v>
      </c>
      <c r="O33" s="84"/>
      <c r="P33" s="60">
        <f t="shared" ref="P33:P68" si="1">N33+O33</f>
        <v>34</v>
      </c>
      <c r="Q33" s="84"/>
      <c r="R33" s="84"/>
      <c r="S33" s="60">
        <f t="shared" ref="S33:S78" si="2">Q33+R33</f>
        <v>0</v>
      </c>
      <c r="T33" s="101">
        <f>M33+P33+S33</f>
        <v>114</v>
      </c>
      <c r="U33" s="101"/>
      <c r="V33" s="101"/>
      <c r="W33" s="101"/>
    </row>
    <row r="34" spans="1:23" s="98" customFormat="1" ht="12" customHeight="1">
      <c r="A34" s="20" t="s">
        <v>126</v>
      </c>
      <c r="B34" s="3" t="s">
        <v>88</v>
      </c>
      <c r="C34" s="84"/>
      <c r="D34" s="84">
        <v>4</v>
      </c>
      <c r="E34" s="16"/>
      <c r="F34" s="56">
        <v>256</v>
      </c>
      <c r="G34" s="56">
        <v>85</v>
      </c>
      <c r="H34" s="66">
        <v>171</v>
      </c>
      <c r="I34" s="56">
        <v>96</v>
      </c>
      <c r="J34" s="56">
        <v>75</v>
      </c>
      <c r="K34" s="83">
        <v>34</v>
      </c>
      <c r="L34" s="84">
        <v>52</v>
      </c>
      <c r="M34" s="66">
        <f t="shared" ref="M34:M43" si="3">K34+L34</f>
        <v>86</v>
      </c>
      <c r="N34" s="83">
        <v>34</v>
      </c>
      <c r="O34" s="84">
        <v>51</v>
      </c>
      <c r="P34" s="60">
        <f t="shared" si="1"/>
        <v>85</v>
      </c>
      <c r="Q34" s="84"/>
      <c r="R34" s="84"/>
      <c r="S34" s="60">
        <f t="shared" si="2"/>
        <v>0</v>
      </c>
      <c r="T34" s="101">
        <f t="shared" ref="T34:T79" si="4">M34+P34+S34</f>
        <v>171</v>
      </c>
      <c r="U34" s="101"/>
      <c r="V34" s="101"/>
      <c r="W34" s="101"/>
    </row>
    <row r="35" spans="1:23" s="98" customFormat="1" ht="14.25" customHeight="1">
      <c r="A35" s="20" t="s">
        <v>127</v>
      </c>
      <c r="B35" s="3" t="s">
        <v>181</v>
      </c>
      <c r="C35" s="84"/>
      <c r="D35" s="84">
        <v>6</v>
      </c>
      <c r="E35" s="16"/>
      <c r="F35" s="56">
        <v>257</v>
      </c>
      <c r="G35" s="56">
        <v>86</v>
      </c>
      <c r="H35" s="66">
        <v>171</v>
      </c>
      <c r="I35" s="84">
        <f t="shared" ref="I35:I52" si="5">H35-J35</f>
        <v>87</v>
      </c>
      <c r="J35" s="84">
        <v>84</v>
      </c>
      <c r="K35" s="83"/>
      <c r="L35" s="84"/>
      <c r="M35" s="66">
        <f t="shared" si="3"/>
        <v>0</v>
      </c>
      <c r="N35" s="83">
        <v>30</v>
      </c>
      <c r="O35" s="84">
        <v>50</v>
      </c>
      <c r="P35" s="60">
        <f t="shared" si="1"/>
        <v>80</v>
      </c>
      <c r="Q35" s="84">
        <v>55</v>
      </c>
      <c r="R35" s="84">
        <v>36</v>
      </c>
      <c r="S35" s="60">
        <f t="shared" si="2"/>
        <v>91</v>
      </c>
      <c r="T35" s="101">
        <f t="shared" si="4"/>
        <v>171</v>
      </c>
      <c r="U35" s="101"/>
      <c r="V35" s="101"/>
      <c r="W35" s="101"/>
    </row>
    <row r="36" spans="1:23" s="98" customFormat="1" ht="12.75" customHeight="1">
      <c r="A36" s="20" t="s">
        <v>128</v>
      </c>
      <c r="B36" s="3" t="s">
        <v>90</v>
      </c>
      <c r="C36" s="84"/>
      <c r="D36" s="84">
        <v>4</v>
      </c>
      <c r="E36" s="16"/>
      <c r="F36" s="56">
        <v>257</v>
      </c>
      <c r="G36" s="56">
        <v>86</v>
      </c>
      <c r="H36" s="66">
        <v>171</v>
      </c>
      <c r="I36" s="84">
        <v>110</v>
      </c>
      <c r="J36" s="83">
        <v>61</v>
      </c>
      <c r="K36" s="83">
        <v>34</v>
      </c>
      <c r="L36" s="84">
        <v>44</v>
      </c>
      <c r="M36" s="66">
        <f t="shared" si="3"/>
        <v>78</v>
      </c>
      <c r="N36" s="83">
        <v>34</v>
      </c>
      <c r="O36" s="84">
        <v>59</v>
      </c>
      <c r="P36" s="60">
        <f t="shared" si="1"/>
        <v>93</v>
      </c>
      <c r="Q36" s="84"/>
      <c r="R36" s="84"/>
      <c r="S36" s="60">
        <f t="shared" si="2"/>
        <v>0</v>
      </c>
      <c r="T36" s="101">
        <f t="shared" si="4"/>
        <v>171</v>
      </c>
      <c r="U36" s="101"/>
      <c r="V36" s="101"/>
      <c r="W36" s="101"/>
    </row>
    <row r="37" spans="1:23" s="98" customFormat="1">
      <c r="A37" s="20" t="s">
        <v>129</v>
      </c>
      <c r="B37" s="3" t="s">
        <v>123</v>
      </c>
      <c r="C37" s="84"/>
      <c r="D37" s="84">
        <v>6</v>
      </c>
      <c r="E37" s="16"/>
      <c r="F37" s="56">
        <v>257</v>
      </c>
      <c r="G37" s="56">
        <v>86</v>
      </c>
      <c r="H37" s="66">
        <v>171</v>
      </c>
      <c r="I37" s="84">
        <v>97</v>
      </c>
      <c r="J37" s="84">
        <v>74</v>
      </c>
      <c r="K37" s="83"/>
      <c r="L37" s="84"/>
      <c r="M37" s="66">
        <f t="shared" si="3"/>
        <v>0</v>
      </c>
      <c r="N37" s="83"/>
      <c r="O37" s="84"/>
      <c r="P37" s="60">
        <f t="shared" si="1"/>
        <v>0</v>
      </c>
      <c r="Q37" s="84">
        <v>72</v>
      </c>
      <c r="R37" s="84">
        <v>99</v>
      </c>
      <c r="S37" s="60">
        <f t="shared" si="2"/>
        <v>171</v>
      </c>
      <c r="T37" s="101">
        <f t="shared" si="4"/>
        <v>171</v>
      </c>
      <c r="U37" s="101"/>
      <c r="V37" s="101"/>
      <c r="W37" s="101"/>
    </row>
    <row r="38" spans="1:23" s="98" customFormat="1">
      <c r="A38" s="20" t="s">
        <v>130</v>
      </c>
      <c r="B38" s="3" t="s">
        <v>91</v>
      </c>
      <c r="C38" s="84"/>
      <c r="D38" s="84">
        <v>2</v>
      </c>
      <c r="E38" s="16"/>
      <c r="F38" s="84">
        <v>171</v>
      </c>
      <c r="G38" s="56">
        <v>57</v>
      </c>
      <c r="H38" s="66">
        <v>114</v>
      </c>
      <c r="I38" s="84">
        <f t="shared" si="5"/>
        <v>81</v>
      </c>
      <c r="J38" s="84">
        <v>33</v>
      </c>
      <c r="K38" s="83">
        <v>34</v>
      </c>
      <c r="L38" s="84">
        <v>80</v>
      </c>
      <c r="M38" s="66">
        <f t="shared" si="3"/>
        <v>114</v>
      </c>
      <c r="N38" s="83"/>
      <c r="O38" s="84"/>
      <c r="P38" s="60">
        <f t="shared" si="1"/>
        <v>0</v>
      </c>
      <c r="Q38" s="84"/>
      <c r="R38" s="84"/>
      <c r="S38" s="60">
        <f t="shared" si="2"/>
        <v>0</v>
      </c>
      <c r="T38" s="101">
        <f t="shared" si="4"/>
        <v>114</v>
      </c>
      <c r="U38" s="101"/>
      <c r="V38" s="101"/>
      <c r="W38" s="101"/>
    </row>
    <row r="39" spans="1:23" s="98" customFormat="1">
      <c r="A39" s="20" t="s">
        <v>131</v>
      </c>
      <c r="B39" s="3" t="s">
        <v>92</v>
      </c>
      <c r="C39" s="84"/>
      <c r="D39" s="84">
        <v>1</v>
      </c>
      <c r="E39" s="16"/>
      <c r="F39" s="84">
        <v>54</v>
      </c>
      <c r="G39" s="56">
        <v>18</v>
      </c>
      <c r="H39" s="66">
        <v>36</v>
      </c>
      <c r="I39" s="84">
        <f t="shared" si="5"/>
        <v>16</v>
      </c>
      <c r="J39" s="84">
        <v>20</v>
      </c>
      <c r="K39" s="83">
        <v>36</v>
      </c>
      <c r="L39" s="84"/>
      <c r="M39" s="66">
        <f t="shared" si="3"/>
        <v>36</v>
      </c>
      <c r="N39" s="83"/>
      <c r="O39" s="84"/>
      <c r="P39" s="60">
        <f t="shared" si="1"/>
        <v>0</v>
      </c>
      <c r="Q39" s="84"/>
      <c r="R39" s="84"/>
      <c r="S39" s="60">
        <f t="shared" si="2"/>
        <v>0</v>
      </c>
      <c r="T39" s="101">
        <f t="shared" si="4"/>
        <v>36</v>
      </c>
      <c r="U39" s="101"/>
      <c r="V39" s="101"/>
      <c r="W39" s="101"/>
    </row>
    <row r="40" spans="1:23" s="98" customFormat="1">
      <c r="A40" s="20" t="s">
        <v>132</v>
      </c>
      <c r="B40" s="3" t="s">
        <v>122</v>
      </c>
      <c r="C40" s="84"/>
      <c r="D40" s="84">
        <v>3</v>
      </c>
      <c r="E40" s="16"/>
      <c r="F40" s="84">
        <v>54</v>
      </c>
      <c r="G40" s="56">
        <v>18</v>
      </c>
      <c r="H40" s="66">
        <v>36</v>
      </c>
      <c r="I40" s="84">
        <f t="shared" si="5"/>
        <v>30</v>
      </c>
      <c r="J40" s="84">
        <v>6</v>
      </c>
      <c r="K40" s="83"/>
      <c r="L40" s="84"/>
      <c r="M40" s="66">
        <f t="shared" si="3"/>
        <v>0</v>
      </c>
      <c r="N40" s="83">
        <v>36</v>
      </c>
      <c r="O40" s="84"/>
      <c r="P40" s="60">
        <f t="shared" si="1"/>
        <v>36</v>
      </c>
      <c r="Q40" s="84"/>
      <c r="R40" s="84"/>
      <c r="S40" s="60">
        <f t="shared" si="2"/>
        <v>0</v>
      </c>
      <c r="T40" s="101">
        <f t="shared" si="4"/>
        <v>36</v>
      </c>
      <c r="U40" s="101"/>
      <c r="V40" s="101"/>
      <c r="W40" s="101"/>
    </row>
    <row r="41" spans="1:23" s="98" customFormat="1">
      <c r="A41" s="20" t="s">
        <v>133</v>
      </c>
      <c r="B41" s="3" t="s">
        <v>93</v>
      </c>
      <c r="C41" s="84"/>
      <c r="D41" s="84">
        <v>5</v>
      </c>
      <c r="E41" s="16"/>
      <c r="F41" s="56">
        <v>257</v>
      </c>
      <c r="G41" s="56">
        <v>86</v>
      </c>
      <c r="H41" s="66">
        <v>171</v>
      </c>
      <c r="I41" s="84">
        <f t="shared" si="5"/>
        <v>5</v>
      </c>
      <c r="J41" s="84">
        <v>166</v>
      </c>
      <c r="K41" s="83">
        <v>34</v>
      </c>
      <c r="L41" s="84">
        <v>42</v>
      </c>
      <c r="M41" s="66">
        <f t="shared" si="3"/>
        <v>76</v>
      </c>
      <c r="N41" s="83">
        <v>34</v>
      </c>
      <c r="O41" s="84">
        <v>27</v>
      </c>
      <c r="P41" s="60">
        <f t="shared" si="1"/>
        <v>61</v>
      </c>
      <c r="Q41" s="84">
        <v>34</v>
      </c>
      <c r="R41" s="84"/>
      <c r="S41" s="60">
        <f t="shared" si="2"/>
        <v>34</v>
      </c>
      <c r="T41" s="101">
        <f t="shared" si="4"/>
        <v>171</v>
      </c>
      <c r="U41" s="101"/>
      <c r="V41" s="101"/>
      <c r="W41" s="101"/>
    </row>
    <row r="42" spans="1:23" s="98" customFormat="1">
      <c r="A42" s="20" t="s">
        <v>134</v>
      </c>
      <c r="B42" s="3" t="s">
        <v>182</v>
      </c>
      <c r="C42" s="84"/>
      <c r="D42" s="84">
        <v>6</v>
      </c>
      <c r="E42" s="16"/>
      <c r="F42" s="84">
        <v>108</v>
      </c>
      <c r="G42" s="56">
        <v>36</v>
      </c>
      <c r="H42" s="66">
        <v>72</v>
      </c>
      <c r="I42" s="84">
        <f t="shared" si="5"/>
        <v>42</v>
      </c>
      <c r="J42" s="84">
        <v>30</v>
      </c>
      <c r="K42" s="83"/>
      <c r="L42" s="84"/>
      <c r="M42" s="66">
        <f t="shared" si="3"/>
        <v>0</v>
      </c>
      <c r="N42" s="83"/>
      <c r="O42" s="84"/>
      <c r="P42" s="60">
        <f t="shared" si="1"/>
        <v>0</v>
      </c>
      <c r="Q42" s="84">
        <v>36</v>
      </c>
      <c r="R42" s="84">
        <v>36</v>
      </c>
      <c r="S42" s="60">
        <f t="shared" si="2"/>
        <v>72</v>
      </c>
      <c r="T42" s="101">
        <f t="shared" si="4"/>
        <v>72</v>
      </c>
      <c r="U42" s="101"/>
      <c r="V42" s="101"/>
      <c r="W42" s="101"/>
    </row>
    <row r="43" spans="1:23" s="98" customFormat="1">
      <c r="A43" s="20" t="s">
        <v>135</v>
      </c>
      <c r="B43" s="20" t="s">
        <v>183</v>
      </c>
      <c r="C43" s="84"/>
      <c r="D43" s="84">
        <v>2</v>
      </c>
      <c r="E43" s="16"/>
      <c r="F43" s="84">
        <v>108</v>
      </c>
      <c r="G43" s="56">
        <v>36</v>
      </c>
      <c r="H43" s="66">
        <v>72</v>
      </c>
      <c r="I43" s="84">
        <f t="shared" si="5"/>
        <v>54</v>
      </c>
      <c r="J43" s="84">
        <v>18</v>
      </c>
      <c r="K43" s="83">
        <v>34</v>
      </c>
      <c r="L43" s="84">
        <v>38</v>
      </c>
      <c r="M43" s="66">
        <f t="shared" si="3"/>
        <v>72</v>
      </c>
      <c r="N43" s="83"/>
      <c r="O43" s="84"/>
      <c r="P43" s="60">
        <f t="shared" si="1"/>
        <v>0</v>
      </c>
      <c r="Q43" s="84"/>
      <c r="R43" s="84"/>
      <c r="S43" s="60">
        <f t="shared" si="2"/>
        <v>0</v>
      </c>
      <c r="T43" s="101">
        <f t="shared" si="4"/>
        <v>72</v>
      </c>
      <c r="U43" s="101"/>
      <c r="V43" s="101"/>
      <c r="W43" s="101"/>
    </row>
    <row r="44" spans="1:23" s="102" customFormat="1" ht="15" customHeight="1">
      <c r="A44" s="99" t="s">
        <v>124</v>
      </c>
      <c r="B44" s="25" t="s">
        <v>36</v>
      </c>
      <c r="C44" s="70"/>
      <c r="D44" s="70"/>
      <c r="E44" s="70"/>
      <c r="F44" s="69">
        <f t="shared" ref="F44:G44" si="6">SUM(F45:F47)</f>
        <v>860</v>
      </c>
      <c r="G44" s="69">
        <f t="shared" si="6"/>
        <v>287</v>
      </c>
      <c r="H44" s="69">
        <f>SUM(H45:H47)</f>
        <v>573</v>
      </c>
      <c r="I44" s="69">
        <f t="shared" ref="I44:J44" si="7">SUM(I45:I47)</f>
        <v>333</v>
      </c>
      <c r="J44" s="69">
        <f t="shared" si="7"/>
        <v>240</v>
      </c>
      <c r="K44" s="72"/>
      <c r="L44" s="75"/>
      <c r="M44" s="74"/>
      <c r="N44" s="72"/>
      <c r="O44" s="75"/>
      <c r="P44" s="70"/>
      <c r="Q44" s="75"/>
      <c r="R44" s="75"/>
      <c r="S44" s="75"/>
      <c r="T44" s="101">
        <f t="shared" si="4"/>
        <v>0</v>
      </c>
      <c r="U44" s="101"/>
      <c r="V44" s="101"/>
      <c r="W44" s="101"/>
    </row>
    <row r="45" spans="1:23" s="98" customFormat="1" ht="25.5">
      <c r="A45" s="20" t="s">
        <v>136</v>
      </c>
      <c r="B45" s="3" t="s">
        <v>144</v>
      </c>
      <c r="C45" s="84">
        <v>4</v>
      </c>
      <c r="D45" s="84"/>
      <c r="E45" s="16"/>
      <c r="F45" s="56">
        <v>428</v>
      </c>
      <c r="G45" s="56">
        <v>143</v>
      </c>
      <c r="H45" s="66">
        <v>285</v>
      </c>
      <c r="I45" s="84">
        <f t="shared" si="5"/>
        <v>159</v>
      </c>
      <c r="J45" s="84">
        <v>126</v>
      </c>
      <c r="K45" s="83">
        <v>68</v>
      </c>
      <c r="L45" s="84">
        <v>84</v>
      </c>
      <c r="M45" s="66">
        <f>K45+L45</f>
        <v>152</v>
      </c>
      <c r="N45" s="83">
        <v>68</v>
      </c>
      <c r="O45" s="84">
        <v>65</v>
      </c>
      <c r="P45" s="60">
        <f t="shared" si="1"/>
        <v>133</v>
      </c>
      <c r="Q45" s="84"/>
      <c r="R45" s="84"/>
      <c r="S45" s="60">
        <f t="shared" si="2"/>
        <v>0</v>
      </c>
      <c r="T45" s="101">
        <f t="shared" si="4"/>
        <v>285</v>
      </c>
      <c r="U45" s="101"/>
      <c r="V45" s="101"/>
      <c r="W45" s="101"/>
    </row>
    <row r="46" spans="1:23" s="98" customFormat="1">
      <c r="A46" s="20" t="s">
        <v>137</v>
      </c>
      <c r="B46" s="3" t="s">
        <v>96</v>
      </c>
      <c r="C46" s="84"/>
      <c r="D46" s="84">
        <v>4</v>
      </c>
      <c r="E46" s="16"/>
      <c r="F46" s="84">
        <v>270</v>
      </c>
      <c r="G46" s="84">
        <v>90</v>
      </c>
      <c r="H46" s="66">
        <v>180</v>
      </c>
      <c r="I46" s="56">
        <f t="shared" si="5"/>
        <v>139</v>
      </c>
      <c r="J46" s="56">
        <v>41</v>
      </c>
      <c r="K46" s="83">
        <v>34</v>
      </c>
      <c r="L46" s="84">
        <v>60</v>
      </c>
      <c r="M46" s="66">
        <f>K46+L46</f>
        <v>94</v>
      </c>
      <c r="N46" s="83">
        <v>34</v>
      </c>
      <c r="O46" s="84">
        <v>52</v>
      </c>
      <c r="P46" s="60">
        <f t="shared" si="1"/>
        <v>86</v>
      </c>
      <c r="Q46" s="84"/>
      <c r="R46" s="84"/>
      <c r="S46" s="60">
        <f t="shared" si="2"/>
        <v>0</v>
      </c>
      <c r="T46" s="101">
        <f t="shared" si="4"/>
        <v>180</v>
      </c>
      <c r="U46" s="101"/>
      <c r="V46" s="101"/>
      <c r="W46" s="101"/>
    </row>
    <row r="47" spans="1:23" s="98" customFormat="1">
      <c r="A47" s="20" t="s">
        <v>138</v>
      </c>
      <c r="B47" s="3" t="s">
        <v>184</v>
      </c>
      <c r="C47" s="84">
        <v>4</v>
      </c>
      <c r="D47" s="84"/>
      <c r="E47" s="16"/>
      <c r="F47" s="84">
        <v>162</v>
      </c>
      <c r="G47" s="84">
        <v>54</v>
      </c>
      <c r="H47" s="66">
        <v>108</v>
      </c>
      <c r="I47" s="84">
        <f t="shared" si="5"/>
        <v>35</v>
      </c>
      <c r="J47" s="84">
        <v>73</v>
      </c>
      <c r="K47" s="83">
        <v>34</v>
      </c>
      <c r="L47" s="84">
        <v>20</v>
      </c>
      <c r="M47" s="66">
        <f>K47+L47</f>
        <v>54</v>
      </c>
      <c r="N47" s="83">
        <v>34</v>
      </c>
      <c r="O47" s="84">
        <v>20</v>
      </c>
      <c r="P47" s="60">
        <f t="shared" si="1"/>
        <v>54</v>
      </c>
      <c r="Q47" s="84"/>
      <c r="R47" s="84"/>
      <c r="S47" s="60">
        <f t="shared" si="2"/>
        <v>0</v>
      </c>
      <c r="T47" s="101">
        <f t="shared" si="4"/>
        <v>108</v>
      </c>
      <c r="U47" s="101"/>
      <c r="V47" s="101"/>
      <c r="W47" s="101"/>
    </row>
    <row r="48" spans="1:23" s="102" customFormat="1">
      <c r="A48" s="24" t="s">
        <v>147</v>
      </c>
      <c r="B48" s="25" t="s">
        <v>139</v>
      </c>
      <c r="C48" s="70"/>
      <c r="D48" s="70"/>
      <c r="E48" s="70"/>
      <c r="F48" s="74">
        <f t="shared" ref="F48:G48" si="8">SUM(F49:F53)</f>
        <v>270</v>
      </c>
      <c r="G48" s="74">
        <f t="shared" si="8"/>
        <v>90</v>
      </c>
      <c r="H48" s="74">
        <f>SUM(H49:H53)</f>
        <v>180</v>
      </c>
      <c r="I48" s="70">
        <f t="shared" si="5"/>
        <v>117</v>
      </c>
      <c r="J48" s="70">
        <f>J49+J50+J51+J52</f>
        <v>63</v>
      </c>
      <c r="K48" s="72"/>
      <c r="L48" s="75"/>
      <c r="M48" s="74"/>
      <c r="N48" s="72"/>
      <c r="O48" s="75"/>
      <c r="P48" s="70"/>
      <c r="Q48" s="75"/>
      <c r="R48" s="75"/>
      <c r="S48" s="75"/>
      <c r="T48" s="101">
        <f t="shared" si="4"/>
        <v>0</v>
      </c>
      <c r="U48" s="103"/>
      <c r="V48" s="103"/>
      <c r="W48" s="103"/>
    </row>
    <row r="49" spans="1:32" s="98" customFormat="1">
      <c r="A49" s="18" t="s">
        <v>148</v>
      </c>
      <c r="B49" s="3" t="s">
        <v>140</v>
      </c>
      <c r="C49" s="84"/>
      <c r="D49" s="84"/>
      <c r="E49" s="59">
        <v>5</v>
      </c>
      <c r="F49" s="84">
        <v>51</v>
      </c>
      <c r="G49" s="84">
        <v>17</v>
      </c>
      <c r="H49" s="66">
        <v>34</v>
      </c>
      <c r="I49" s="84">
        <f t="shared" si="5"/>
        <v>27</v>
      </c>
      <c r="J49" s="84">
        <v>7</v>
      </c>
      <c r="K49" s="83"/>
      <c r="L49" s="84"/>
      <c r="M49" s="66">
        <f>K49+L49</f>
        <v>0</v>
      </c>
      <c r="N49" s="83"/>
      <c r="O49" s="84"/>
      <c r="P49" s="60">
        <f t="shared" si="1"/>
        <v>0</v>
      </c>
      <c r="Q49" s="84">
        <v>34</v>
      </c>
      <c r="R49" s="84"/>
      <c r="S49" s="60">
        <f t="shared" si="2"/>
        <v>34</v>
      </c>
      <c r="T49" s="101">
        <f t="shared" si="4"/>
        <v>34</v>
      </c>
      <c r="U49" s="101"/>
      <c r="V49" s="101"/>
      <c r="W49" s="101"/>
    </row>
    <row r="50" spans="1:32" s="98" customFormat="1">
      <c r="A50" s="18" t="s">
        <v>149</v>
      </c>
      <c r="B50" s="3" t="s">
        <v>141</v>
      </c>
      <c r="C50" s="84"/>
      <c r="D50" s="84"/>
      <c r="E50" s="84">
        <v>6</v>
      </c>
      <c r="F50" s="56">
        <v>59</v>
      </c>
      <c r="G50" s="56">
        <v>20</v>
      </c>
      <c r="H50" s="66">
        <v>39</v>
      </c>
      <c r="I50" s="84">
        <f t="shared" si="5"/>
        <v>19</v>
      </c>
      <c r="J50" s="84">
        <v>20</v>
      </c>
      <c r="K50" s="83"/>
      <c r="L50" s="84"/>
      <c r="M50" s="66">
        <f t="shared" ref="M50:M53" si="9">K50+L50</f>
        <v>0</v>
      </c>
      <c r="N50" s="83"/>
      <c r="O50" s="84"/>
      <c r="P50" s="60">
        <f t="shared" si="1"/>
        <v>0</v>
      </c>
      <c r="Q50" s="84"/>
      <c r="R50" s="84">
        <v>39</v>
      </c>
      <c r="S50" s="60">
        <f t="shared" si="2"/>
        <v>39</v>
      </c>
      <c r="T50" s="101">
        <f t="shared" si="4"/>
        <v>39</v>
      </c>
      <c r="U50" s="101"/>
      <c r="V50" s="101"/>
      <c r="W50" s="101"/>
    </row>
    <row r="51" spans="1:32" s="98" customFormat="1">
      <c r="A51" s="18" t="s">
        <v>150</v>
      </c>
      <c r="B51" s="3" t="s">
        <v>142</v>
      </c>
      <c r="C51" s="84"/>
      <c r="D51" s="84"/>
      <c r="E51" s="84">
        <v>5</v>
      </c>
      <c r="F51" s="84">
        <v>51</v>
      </c>
      <c r="G51" s="84">
        <v>17</v>
      </c>
      <c r="H51" s="66">
        <v>34</v>
      </c>
      <c r="I51" s="84">
        <f t="shared" si="5"/>
        <v>15</v>
      </c>
      <c r="J51" s="84">
        <v>19</v>
      </c>
      <c r="K51" s="83"/>
      <c r="L51" s="84"/>
      <c r="M51" s="66">
        <f t="shared" si="9"/>
        <v>0</v>
      </c>
      <c r="N51" s="83"/>
      <c r="O51" s="84"/>
      <c r="P51" s="60">
        <f t="shared" si="1"/>
        <v>0</v>
      </c>
      <c r="Q51" s="84">
        <v>34</v>
      </c>
      <c r="R51" s="84"/>
      <c r="S51" s="60">
        <f t="shared" si="2"/>
        <v>34</v>
      </c>
      <c r="T51" s="101">
        <f t="shared" si="4"/>
        <v>34</v>
      </c>
      <c r="U51" s="101"/>
      <c r="V51" s="101"/>
      <c r="W51" s="101"/>
    </row>
    <row r="52" spans="1:32" s="98" customFormat="1">
      <c r="A52" s="18" t="s">
        <v>151</v>
      </c>
      <c r="B52" s="3" t="s">
        <v>143</v>
      </c>
      <c r="C52" s="84"/>
      <c r="D52" s="84"/>
      <c r="E52" s="84">
        <v>6</v>
      </c>
      <c r="F52" s="56">
        <v>58</v>
      </c>
      <c r="G52" s="84">
        <v>19</v>
      </c>
      <c r="H52" s="66">
        <v>39</v>
      </c>
      <c r="I52" s="84">
        <f t="shared" si="5"/>
        <v>22</v>
      </c>
      <c r="J52" s="84">
        <v>17</v>
      </c>
      <c r="K52" s="83"/>
      <c r="L52" s="84"/>
      <c r="M52" s="66">
        <f t="shared" si="9"/>
        <v>0</v>
      </c>
      <c r="N52" s="83"/>
      <c r="O52" s="84"/>
      <c r="P52" s="60">
        <f t="shared" si="1"/>
        <v>0</v>
      </c>
      <c r="Q52" s="84">
        <v>39</v>
      </c>
      <c r="R52" s="84"/>
      <c r="S52" s="60">
        <f t="shared" si="2"/>
        <v>39</v>
      </c>
      <c r="T52" s="101">
        <f t="shared" si="4"/>
        <v>39</v>
      </c>
      <c r="U52" s="101"/>
      <c r="V52" s="101"/>
      <c r="W52" s="101"/>
    </row>
    <row r="53" spans="1:32" s="98" customFormat="1">
      <c r="A53" s="18" t="s">
        <v>152</v>
      </c>
      <c r="B53" s="3" t="s">
        <v>146</v>
      </c>
      <c r="C53" s="84"/>
      <c r="D53" s="84">
        <v>4</v>
      </c>
      <c r="E53" s="16"/>
      <c r="F53" s="56">
        <v>51</v>
      </c>
      <c r="G53" s="84">
        <v>17</v>
      </c>
      <c r="H53" s="66">
        <v>34</v>
      </c>
      <c r="I53" s="84">
        <v>17</v>
      </c>
      <c r="J53" s="84">
        <v>17</v>
      </c>
      <c r="K53" s="83"/>
      <c r="L53" s="84"/>
      <c r="M53" s="66">
        <f t="shared" si="9"/>
        <v>0</v>
      </c>
      <c r="N53" s="83"/>
      <c r="O53" s="84">
        <v>34</v>
      </c>
      <c r="P53" s="60">
        <f t="shared" si="1"/>
        <v>34</v>
      </c>
      <c r="Q53" s="84"/>
      <c r="R53" s="84"/>
      <c r="S53" s="60">
        <f t="shared" si="2"/>
        <v>0</v>
      </c>
      <c r="T53" s="101">
        <f t="shared" si="4"/>
        <v>34</v>
      </c>
      <c r="U53" s="101"/>
      <c r="V53" s="101"/>
      <c r="W53" s="101"/>
    </row>
    <row r="54" spans="1:32" s="98" customFormat="1">
      <c r="A54" s="99" t="s">
        <v>49</v>
      </c>
      <c r="B54" s="25" t="s">
        <v>48</v>
      </c>
      <c r="C54" s="70"/>
      <c r="D54" s="70"/>
      <c r="E54" s="70"/>
      <c r="F54" s="69">
        <f>SUM(F55:F60)</f>
        <v>375</v>
      </c>
      <c r="G54" s="69">
        <f>F54-H54</f>
        <v>125</v>
      </c>
      <c r="H54" s="74">
        <f>SUM(H55:H60)</f>
        <v>250</v>
      </c>
      <c r="I54" s="74">
        <f>SUM(I55:I60)</f>
        <v>132</v>
      </c>
      <c r="J54" s="74">
        <f>SUM(J55:J60)</f>
        <v>118</v>
      </c>
      <c r="K54" s="72"/>
      <c r="L54" s="75"/>
      <c r="M54" s="74"/>
      <c r="N54" s="72"/>
      <c r="O54" s="75"/>
      <c r="P54" s="70"/>
      <c r="Q54" s="75"/>
      <c r="R54" s="75"/>
      <c r="S54" s="75"/>
      <c r="T54" s="101">
        <f t="shared" si="4"/>
        <v>0</v>
      </c>
      <c r="U54" s="133">
        <f>H54+H62</f>
        <v>2084</v>
      </c>
      <c r="V54" s="101"/>
      <c r="W54" s="101"/>
    </row>
    <row r="55" spans="1:32" s="98" customFormat="1">
      <c r="A55" s="20" t="s">
        <v>41</v>
      </c>
      <c r="B55" s="3" t="s">
        <v>191</v>
      </c>
      <c r="C55" s="84">
        <v>2</v>
      </c>
      <c r="D55" s="84"/>
      <c r="E55" s="16"/>
      <c r="F55" s="56">
        <f>H55+G55</f>
        <v>90</v>
      </c>
      <c r="G55" s="56">
        <f>H55/2</f>
        <v>30</v>
      </c>
      <c r="H55" s="66">
        <v>60</v>
      </c>
      <c r="I55" s="84">
        <f>H55-J55</f>
        <v>22</v>
      </c>
      <c r="J55" s="83">
        <v>38</v>
      </c>
      <c r="K55" s="83">
        <v>34</v>
      </c>
      <c r="L55" s="84">
        <v>26</v>
      </c>
      <c r="M55" s="66">
        <f t="shared" ref="M55:M60" si="10">K55+L55</f>
        <v>60</v>
      </c>
      <c r="N55" s="83"/>
      <c r="O55" s="84"/>
      <c r="P55" s="60">
        <f t="shared" si="1"/>
        <v>0</v>
      </c>
      <c r="Q55" s="84"/>
      <c r="R55" s="84"/>
      <c r="S55" s="60">
        <f t="shared" si="2"/>
        <v>0</v>
      </c>
      <c r="T55" s="101">
        <f t="shared" si="4"/>
        <v>60</v>
      </c>
      <c r="U55" s="101">
        <f>6*36</f>
        <v>216</v>
      </c>
      <c r="V55" s="101"/>
      <c r="W55" s="101"/>
    </row>
    <row r="56" spans="1:32" s="98" customFormat="1">
      <c r="A56" s="20" t="s">
        <v>42</v>
      </c>
      <c r="B56" s="3" t="s">
        <v>185</v>
      </c>
      <c r="C56" s="84"/>
      <c r="D56" s="84">
        <v>5</v>
      </c>
      <c r="E56" s="16"/>
      <c r="F56" s="56">
        <f t="shared" ref="F56:F60" si="11">H56+G56</f>
        <v>51</v>
      </c>
      <c r="G56" s="56">
        <f t="shared" ref="G56:G60" si="12">H56/2</f>
        <v>17</v>
      </c>
      <c r="H56" s="66">
        <v>34</v>
      </c>
      <c r="I56" s="84">
        <f t="shared" ref="I56:I60" si="13">H56-J56</f>
        <v>16</v>
      </c>
      <c r="J56" s="83">
        <v>18</v>
      </c>
      <c r="K56" s="83"/>
      <c r="L56" s="84"/>
      <c r="M56" s="66">
        <f t="shared" si="10"/>
        <v>0</v>
      </c>
      <c r="N56" s="83"/>
      <c r="O56" s="84"/>
      <c r="P56" s="60">
        <f t="shared" si="1"/>
        <v>0</v>
      </c>
      <c r="Q56" s="84">
        <v>34</v>
      </c>
      <c r="R56" s="84"/>
      <c r="S56" s="60">
        <f t="shared" si="2"/>
        <v>34</v>
      </c>
      <c r="T56" s="101">
        <f t="shared" si="4"/>
        <v>34</v>
      </c>
      <c r="U56" s="133">
        <f>U54+U55</f>
        <v>2300</v>
      </c>
      <c r="V56" s="101"/>
      <c r="W56" s="101"/>
    </row>
    <row r="57" spans="1:32" s="98" customFormat="1">
      <c r="A57" s="20" t="s">
        <v>43</v>
      </c>
      <c r="B57" s="3" t="s">
        <v>192</v>
      </c>
      <c r="C57" s="84"/>
      <c r="D57" s="84">
        <v>1</v>
      </c>
      <c r="E57" s="16"/>
      <c r="F57" s="56">
        <f t="shared" si="11"/>
        <v>72</v>
      </c>
      <c r="G57" s="56">
        <f t="shared" si="12"/>
        <v>24</v>
      </c>
      <c r="H57" s="66">
        <v>48</v>
      </c>
      <c r="I57" s="84">
        <f t="shared" si="13"/>
        <v>26</v>
      </c>
      <c r="J57" s="83">
        <v>22</v>
      </c>
      <c r="K57" s="83">
        <v>48</v>
      </c>
      <c r="L57" s="84"/>
      <c r="M57" s="66">
        <f t="shared" si="10"/>
        <v>48</v>
      </c>
      <c r="N57" s="83"/>
      <c r="O57" s="84"/>
      <c r="P57" s="60">
        <f t="shared" si="1"/>
        <v>0</v>
      </c>
      <c r="Q57" s="84"/>
      <c r="R57" s="84"/>
      <c r="S57" s="60">
        <f t="shared" si="2"/>
        <v>0</v>
      </c>
      <c r="T57" s="101">
        <f t="shared" si="4"/>
        <v>48</v>
      </c>
    </row>
    <row r="58" spans="1:32" s="98" customFormat="1">
      <c r="A58" s="20" t="s">
        <v>44</v>
      </c>
      <c r="B58" s="20" t="s">
        <v>193</v>
      </c>
      <c r="C58" s="84"/>
      <c r="D58" s="84">
        <v>2</v>
      </c>
      <c r="E58" s="16"/>
      <c r="F58" s="56">
        <f t="shared" si="11"/>
        <v>54</v>
      </c>
      <c r="G58" s="56">
        <f t="shared" si="12"/>
        <v>18</v>
      </c>
      <c r="H58" s="66">
        <v>36</v>
      </c>
      <c r="I58" s="84">
        <f t="shared" si="13"/>
        <v>20</v>
      </c>
      <c r="J58" s="83">
        <v>16</v>
      </c>
      <c r="K58" s="83"/>
      <c r="L58" s="84">
        <v>36</v>
      </c>
      <c r="M58" s="66">
        <f t="shared" si="10"/>
        <v>36</v>
      </c>
      <c r="N58" s="83"/>
      <c r="O58" s="84"/>
      <c r="P58" s="60">
        <f t="shared" si="1"/>
        <v>0</v>
      </c>
      <c r="Q58" s="84"/>
      <c r="R58" s="84"/>
      <c r="S58" s="60">
        <f t="shared" si="2"/>
        <v>0</v>
      </c>
      <c r="T58" s="101">
        <f t="shared" si="4"/>
        <v>36</v>
      </c>
    </row>
    <row r="59" spans="1:32" s="98" customFormat="1">
      <c r="A59" s="20" t="s">
        <v>45</v>
      </c>
      <c r="B59" s="3" t="s">
        <v>194</v>
      </c>
      <c r="C59" s="84"/>
      <c r="D59" s="84">
        <v>5</v>
      </c>
      <c r="E59" s="16"/>
      <c r="F59" s="56">
        <f t="shared" si="11"/>
        <v>54</v>
      </c>
      <c r="G59" s="56">
        <f t="shared" si="12"/>
        <v>18</v>
      </c>
      <c r="H59" s="66">
        <v>36</v>
      </c>
      <c r="I59" s="84">
        <f t="shared" si="13"/>
        <v>28</v>
      </c>
      <c r="J59" s="83">
        <v>8</v>
      </c>
      <c r="K59" s="83"/>
      <c r="L59" s="84"/>
      <c r="M59" s="66">
        <f t="shared" si="10"/>
        <v>0</v>
      </c>
      <c r="N59" s="83"/>
      <c r="O59" s="84"/>
      <c r="P59" s="60">
        <f t="shared" si="1"/>
        <v>0</v>
      </c>
      <c r="Q59" s="84">
        <v>36</v>
      </c>
      <c r="R59" s="84"/>
      <c r="S59" s="60">
        <f t="shared" si="2"/>
        <v>36</v>
      </c>
      <c r="T59" s="101">
        <f t="shared" si="4"/>
        <v>36</v>
      </c>
    </row>
    <row r="60" spans="1:32" s="98" customFormat="1">
      <c r="A60" s="20" t="s">
        <v>46</v>
      </c>
      <c r="B60" s="3" t="s">
        <v>104</v>
      </c>
      <c r="C60" s="84"/>
      <c r="D60" s="84">
        <v>3</v>
      </c>
      <c r="E60" s="16"/>
      <c r="F60" s="56">
        <f t="shared" si="11"/>
        <v>54</v>
      </c>
      <c r="G60" s="56">
        <f t="shared" si="12"/>
        <v>18</v>
      </c>
      <c r="H60" s="66">
        <v>36</v>
      </c>
      <c r="I60" s="84">
        <f t="shared" si="13"/>
        <v>20</v>
      </c>
      <c r="J60" s="83">
        <v>16</v>
      </c>
      <c r="K60" s="83"/>
      <c r="L60" s="84"/>
      <c r="M60" s="66">
        <f t="shared" si="10"/>
        <v>0</v>
      </c>
      <c r="N60" s="83">
        <v>36</v>
      </c>
      <c r="O60" s="84"/>
      <c r="P60" s="60">
        <f t="shared" si="1"/>
        <v>36</v>
      </c>
      <c r="Q60" s="84"/>
      <c r="R60" s="84"/>
      <c r="S60" s="60">
        <f t="shared" si="2"/>
        <v>0</v>
      </c>
      <c r="T60" s="101">
        <f t="shared" si="4"/>
        <v>36</v>
      </c>
    </row>
    <row r="61" spans="1:32" s="102" customFormat="1">
      <c r="A61" s="96" t="s">
        <v>2</v>
      </c>
      <c r="B61" s="80" t="s">
        <v>3</v>
      </c>
      <c r="C61" s="79"/>
      <c r="D61" s="79"/>
      <c r="E61" s="26"/>
      <c r="F61" s="57"/>
      <c r="G61" s="57"/>
      <c r="H61" s="65"/>
      <c r="I61" s="57"/>
      <c r="J61" s="57"/>
      <c r="K61" s="83"/>
      <c r="L61" s="84"/>
      <c r="M61" s="66"/>
      <c r="N61" s="83"/>
      <c r="O61" s="84"/>
      <c r="P61" s="60"/>
      <c r="Q61" s="84"/>
      <c r="R61" s="84"/>
      <c r="S61" s="60"/>
      <c r="T61" s="101">
        <f t="shared" si="4"/>
        <v>0</v>
      </c>
    </row>
    <row r="62" spans="1:32" s="98" customFormat="1">
      <c r="A62" s="96" t="s">
        <v>4</v>
      </c>
      <c r="B62" s="80" t="s">
        <v>5</v>
      </c>
      <c r="C62" s="79"/>
      <c r="D62" s="79"/>
      <c r="E62" s="79"/>
      <c r="F62" s="57">
        <f>F63+F70</f>
        <v>1293</v>
      </c>
      <c r="G62" s="57">
        <f t="shared" ref="G62:J62" si="14">G63+G70</f>
        <v>167</v>
      </c>
      <c r="H62" s="65">
        <f>H63+H70+H74</f>
        <v>1834</v>
      </c>
      <c r="I62" s="57">
        <f t="shared" si="14"/>
        <v>118</v>
      </c>
      <c r="J62" s="57">
        <f t="shared" si="14"/>
        <v>70</v>
      </c>
      <c r="K62" s="83"/>
      <c r="L62" s="84"/>
      <c r="M62" s="66"/>
      <c r="N62" s="83"/>
      <c r="O62" s="84"/>
      <c r="P62" s="60"/>
      <c r="Q62" s="84"/>
      <c r="R62" s="84"/>
      <c r="S62" s="60"/>
      <c r="T62" s="101">
        <f t="shared" si="4"/>
        <v>0</v>
      </c>
    </row>
    <row r="63" spans="1:32" s="105" customFormat="1" ht="25.5">
      <c r="A63" s="99" t="s">
        <v>6</v>
      </c>
      <c r="B63" s="25" t="s">
        <v>195</v>
      </c>
      <c r="C63" s="70">
        <v>2</v>
      </c>
      <c r="D63" s="70"/>
      <c r="E63" s="70"/>
      <c r="F63" s="113">
        <f>SUM(F64:F69)</f>
        <v>573</v>
      </c>
      <c r="G63" s="113">
        <f>SUM(G64:G69)</f>
        <v>119</v>
      </c>
      <c r="H63" s="74">
        <f>SUM(H64:H69)</f>
        <v>454</v>
      </c>
      <c r="I63" s="74">
        <f t="shared" ref="I63:J63" si="15">I64+I68+I69</f>
        <v>74</v>
      </c>
      <c r="J63" s="74">
        <f t="shared" si="15"/>
        <v>18</v>
      </c>
      <c r="K63" s="72"/>
      <c r="L63" s="75"/>
      <c r="M63" s="74"/>
      <c r="N63" s="72"/>
      <c r="O63" s="75"/>
      <c r="P63" s="70"/>
      <c r="Q63" s="75"/>
      <c r="R63" s="75"/>
      <c r="S63" s="75"/>
      <c r="T63" s="101">
        <f t="shared" si="4"/>
        <v>0</v>
      </c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</row>
    <row r="64" spans="1:32" s="98" customFormat="1" ht="15.75" customHeight="1">
      <c r="A64" s="20" t="s">
        <v>7</v>
      </c>
      <c r="B64" s="3" t="s">
        <v>198</v>
      </c>
      <c r="C64" s="84">
        <v>1</v>
      </c>
      <c r="D64" s="84"/>
      <c r="E64" s="16"/>
      <c r="F64" s="56">
        <f>G64+H64</f>
        <v>138</v>
      </c>
      <c r="G64" s="56">
        <f>H64/2</f>
        <v>46</v>
      </c>
      <c r="H64" s="66">
        <v>92</v>
      </c>
      <c r="I64" s="56">
        <v>74</v>
      </c>
      <c r="J64" s="82">
        <v>18</v>
      </c>
      <c r="K64" s="83">
        <v>92</v>
      </c>
      <c r="L64" s="84"/>
      <c r="M64" s="66">
        <f>K64+L64</f>
        <v>92</v>
      </c>
      <c r="N64" s="83"/>
      <c r="O64" s="84"/>
      <c r="P64" s="60">
        <f t="shared" si="1"/>
        <v>0</v>
      </c>
      <c r="Q64" s="84"/>
      <c r="R64" s="84"/>
      <c r="S64" s="60">
        <f t="shared" si="2"/>
        <v>0</v>
      </c>
      <c r="T64" s="101">
        <f t="shared" si="4"/>
        <v>92</v>
      </c>
    </row>
    <row r="65" spans="1:32" s="98" customFormat="1">
      <c r="A65" s="20" t="s">
        <v>64</v>
      </c>
      <c r="B65" s="3" t="s">
        <v>199</v>
      </c>
      <c r="C65" s="84">
        <v>2</v>
      </c>
      <c r="D65" s="84"/>
      <c r="E65" s="16"/>
      <c r="F65" s="56">
        <f t="shared" ref="F65:F69" si="16">G65+H65</f>
        <v>93</v>
      </c>
      <c r="G65" s="56">
        <f t="shared" ref="G65:G67" si="17">H65/2</f>
        <v>31</v>
      </c>
      <c r="H65" s="66">
        <v>62</v>
      </c>
      <c r="I65" s="56">
        <f t="shared" ref="I65:I67" si="18">H65-J65</f>
        <v>44</v>
      </c>
      <c r="J65" s="82">
        <v>18</v>
      </c>
      <c r="K65" s="83"/>
      <c r="L65" s="84">
        <v>62</v>
      </c>
      <c r="M65" s="66">
        <f t="shared" ref="M65:M67" si="19">K65+L65</f>
        <v>62</v>
      </c>
      <c r="N65" s="83"/>
      <c r="O65" s="84"/>
      <c r="P65" s="60">
        <f t="shared" si="1"/>
        <v>0</v>
      </c>
      <c r="Q65" s="84"/>
      <c r="R65" s="84"/>
      <c r="S65" s="60">
        <f t="shared" si="2"/>
        <v>0</v>
      </c>
      <c r="T65" s="101">
        <f t="shared" si="4"/>
        <v>62</v>
      </c>
    </row>
    <row r="66" spans="1:32" s="98" customFormat="1" ht="25.5">
      <c r="A66" s="20" t="s">
        <v>196</v>
      </c>
      <c r="B66" s="3" t="s">
        <v>200</v>
      </c>
      <c r="C66" s="84"/>
      <c r="D66" s="84">
        <v>2</v>
      </c>
      <c r="E66" s="16"/>
      <c r="F66" s="56">
        <f t="shared" si="16"/>
        <v>72</v>
      </c>
      <c r="G66" s="56">
        <f t="shared" si="17"/>
        <v>24</v>
      </c>
      <c r="H66" s="66">
        <v>48</v>
      </c>
      <c r="I66" s="56">
        <v>30</v>
      </c>
      <c r="J66" s="82">
        <v>18</v>
      </c>
      <c r="K66" s="83">
        <v>26</v>
      </c>
      <c r="L66" s="84">
        <v>22</v>
      </c>
      <c r="M66" s="66">
        <f t="shared" si="19"/>
        <v>48</v>
      </c>
      <c r="N66" s="83"/>
      <c r="O66" s="84"/>
      <c r="P66" s="60">
        <f t="shared" si="1"/>
        <v>0</v>
      </c>
      <c r="Q66" s="84"/>
      <c r="R66" s="84"/>
      <c r="S66" s="60">
        <f t="shared" si="2"/>
        <v>0</v>
      </c>
      <c r="T66" s="101">
        <f t="shared" si="4"/>
        <v>48</v>
      </c>
    </row>
    <row r="67" spans="1:32" s="98" customFormat="1">
      <c r="A67" s="20" t="s">
        <v>197</v>
      </c>
      <c r="B67" s="3" t="s">
        <v>201</v>
      </c>
      <c r="C67" s="84"/>
      <c r="D67" s="84">
        <v>2</v>
      </c>
      <c r="E67" s="16"/>
      <c r="F67" s="56">
        <f t="shared" si="16"/>
        <v>54</v>
      </c>
      <c r="G67" s="56">
        <f t="shared" si="17"/>
        <v>18</v>
      </c>
      <c r="H67" s="66">
        <v>36</v>
      </c>
      <c r="I67" s="56">
        <f t="shared" si="18"/>
        <v>20</v>
      </c>
      <c r="J67" s="82">
        <v>16</v>
      </c>
      <c r="K67" s="83"/>
      <c r="L67" s="84">
        <v>36</v>
      </c>
      <c r="M67" s="66">
        <f t="shared" si="19"/>
        <v>36</v>
      </c>
      <c r="N67" s="83"/>
      <c r="O67" s="84"/>
      <c r="P67" s="60">
        <f t="shared" si="1"/>
        <v>0</v>
      </c>
      <c r="Q67" s="84"/>
      <c r="R67" s="84"/>
      <c r="S67" s="60">
        <f t="shared" si="2"/>
        <v>0</v>
      </c>
      <c r="T67" s="101">
        <f t="shared" si="4"/>
        <v>36</v>
      </c>
    </row>
    <row r="68" spans="1:32" s="98" customFormat="1">
      <c r="A68" s="20" t="s">
        <v>59</v>
      </c>
      <c r="B68" s="3" t="s">
        <v>53</v>
      </c>
      <c r="C68" s="84"/>
      <c r="D68" s="84">
        <v>2</v>
      </c>
      <c r="E68" s="16"/>
      <c r="F68" s="56">
        <f t="shared" si="16"/>
        <v>144</v>
      </c>
      <c r="G68" s="84"/>
      <c r="H68" s="66">
        <v>144</v>
      </c>
      <c r="I68" s="84"/>
      <c r="J68" s="83"/>
      <c r="K68" s="83">
        <v>36</v>
      </c>
      <c r="L68" s="84">
        <v>108</v>
      </c>
      <c r="M68" s="66">
        <f>K68+L68</f>
        <v>144</v>
      </c>
      <c r="N68" s="83"/>
      <c r="O68" s="84"/>
      <c r="P68" s="60">
        <f t="shared" si="1"/>
        <v>0</v>
      </c>
      <c r="Q68" s="84"/>
      <c r="R68" s="84"/>
      <c r="S68" s="60">
        <f t="shared" si="2"/>
        <v>0</v>
      </c>
      <c r="T68" s="101">
        <f t="shared" si="4"/>
        <v>144</v>
      </c>
    </row>
    <row r="69" spans="1:32" s="98" customFormat="1">
      <c r="A69" s="20" t="s">
        <v>83</v>
      </c>
      <c r="B69" s="3" t="s">
        <v>108</v>
      </c>
      <c r="C69" s="84"/>
      <c r="D69" s="84">
        <v>2</v>
      </c>
      <c r="E69" s="78"/>
      <c r="F69" s="56">
        <f t="shared" si="16"/>
        <v>72</v>
      </c>
      <c r="G69" s="84"/>
      <c r="H69" s="66">
        <v>72</v>
      </c>
      <c r="I69" s="84"/>
      <c r="J69" s="83"/>
      <c r="K69" s="83"/>
      <c r="L69" s="84">
        <v>72</v>
      </c>
      <c r="M69" s="66">
        <f>K69+L69</f>
        <v>72</v>
      </c>
      <c r="N69" s="83"/>
      <c r="O69" s="84"/>
      <c r="P69" s="60">
        <f>N69+O69</f>
        <v>0</v>
      </c>
      <c r="Q69" s="84"/>
      <c r="R69" s="84"/>
      <c r="S69" s="60">
        <f t="shared" si="2"/>
        <v>0</v>
      </c>
      <c r="T69" s="101">
        <f t="shared" si="4"/>
        <v>72</v>
      </c>
    </row>
    <row r="70" spans="1:32" s="105" customFormat="1" ht="25.5" customHeight="1">
      <c r="A70" s="24" t="s">
        <v>8</v>
      </c>
      <c r="B70" s="25" t="s">
        <v>202</v>
      </c>
      <c r="C70" s="70">
        <v>4</v>
      </c>
      <c r="D70" s="70"/>
      <c r="E70" s="70"/>
      <c r="F70" s="69">
        <f>SUM(F71:F73)</f>
        <v>720</v>
      </c>
      <c r="G70" s="74">
        <f>SUM(G71:G73)</f>
        <v>48</v>
      </c>
      <c r="H70" s="74">
        <f>SUM(H71:H73)</f>
        <v>672</v>
      </c>
      <c r="I70" s="74">
        <f>SUM(I71:I73)</f>
        <v>44</v>
      </c>
      <c r="J70" s="74">
        <f>SUM(J71:J73)</f>
        <v>52</v>
      </c>
      <c r="K70" s="72"/>
      <c r="L70" s="75"/>
      <c r="M70" s="75"/>
      <c r="N70" s="72"/>
      <c r="O70" s="75"/>
      <c r="P70" s="70"/>
      <c r="Q70" s="75"/>
      <c r="R70" s="75"/>
      <c r="S70" s="75"/>
      <c r="T70" s="101">
        <f t="shared" si="4"/>
        <v>0</v>
      </c>
      <c r="U70" s="104"/>
      <c r="V70" s="104"/>
      <c r="W70" s="104"/>
      <c r="X70" s="104"/>
      <c r="Y70" s="104"/>
      <c r="Z70" s="98"/>
      <c r="AA70" s="98"/>
      <c r="AB70" s="98"/>
      <c r="AC70" s="98"/>
      <c r="AD70" s="98"/>
      <c r="AE70" s="98"/>
      <c r="AF70" s="98"/>
    </row>
    <row r="71" spans="1:32" s="98" customFormat="1" ht="25.5">
      <c r="A71" s="20" t="s">
        <v>9</v>
      </c>
      <c r="B71" s="3" t="s">
        <v>204</v>
      </c>
      <c r="C71" s="84">
        <v>4</v>
      </c>
      <c r="D71" s="84"/>
      <c r="E71" s="16"/>
      <c r="F71" s="56">
        <f>G71+H71</f>
        <v>144</v>
      </c>
      <c r="G71" s="84">
        <f>H71/2</f>
        <v>48</v>
      </c>
      <c r="H71" s="66">
        <v>96</v>
      </c>
      <c r="I71" s="84">
        <f>H71-J71</f>
        <v>44</v>
      </c>
      <c r="J71" s="83">
        <v>52</v>
      </c>
      <c r="K71" s="83"/>
      <c r="L71" s="84"/>
      <c r="M71" s="66">
        <f t="shared" ref="M71:M78" si="20">K71+L71</f>
        <v>0</v>
      </c>
      <c r="N71" s="83">
        <v>34</v>
      </c>
      <c r="O71" s="84">
        <v>62</v>
      </c>
      <c r="P71" s="60">
        <f>N71+O71</f>
        <v>96</v>
      </c>
      <c r="Q71" s="84"/>
      <c r="R71" s="84"/>
      <c r="S71" s="60">
        <f t="shared" si="2"/>
        <v>0</v>
      </c>
      <c r="T71" s="101">
        <f t="shared" si="4"/>
        <v>96</v>
      </c>
    </row>
    <row r="72" spans="1:32" s="98" customFormat="1">
      <c r="A72" s="20" t="s">
        <v>60</v>
      </c>
      <c r="B72" s="3" t="s">
        <v>186</v>
      </c>
      <c r="C72" s="84"/>
      <c r="D72" s="84">
        <v>4</v>
      </c>
      <c r="E72" s="16"/>
      <c r="F72" s="56">
        <v>432</v>
      </c>
      <c r="G72" s="84"/>
      <c r="H72" s="66">
        <v>432</v>
      </c>
      <c r="I72" s="84"/>
      <c r="J72" s="83"/>
      <c r="K72" s="84"/>
      <c r="L72" s="84"/>
      <c r="M72" s="66">
        <f t="shared" si="20"/>
        <v>0</v>
      </c>
      <c r="N72" s="83">
        <v>204</v>
      </c>
      <c r="O72" s="84">
        <v>228</v>
      </c>
      <c r="P72" s="60">
        <f t="shared" ref="P72:P78" si="21">N72+O72</f>
        <v>432</v>
      </c>
      <c r="Q72" s="84"/>
      <c r="R72" s="84"/>
      <c r="S72" s="60">
        <f t="shared" si="2"/>
        <v>0</v>
      </c>
      <c r="T72" s="101">
        <f t="shared" si="4"/>
        <v>432</v>
      </c>
    </row>
    <row r="73" spans="1:32" s="98" customFormat="1" ht="13.5" customHeight="1">
      <c r="A73" s="20" t="s">
        <v>84</v>
      </c>
      <c r="B73" s="3" t="s">
        <v>187</v>
      </c>
      <c r="C73" s="84"/>
      <c r="D73" s="84">
        <v>4</v>
      </c>
      <c r="E73" s="16"/>
      <c r="F73" s="56">
        <v>144</v>
      </c>
      <c r="G73" s="84"/>
      <c r="H73" s="66">
        <v>144</v>
      </c>
      <c r="I73" s="84"/>
      <c r="J73" s="83"/>
      <c r="K73" s="84"/>
      <c r="L73" s="84"/>
      <c r="M73" s="66">
        <f t="shared" si="20"/>
        <v>0</v>
      </c>
      <c r="N73" s="83"/>
      <c r="O73" s="84">
        <v>144</v>
      </c>
      <c r="P73" s="60">
        <f t="shared" si="21"/>
        <v>144</v>
      </c>
      <c r="Q73" s="84"/>
      <c r="R73" s="84"/>
      <c r="S73" s="60">
        <f t="shared" si="2"/>
        <v>0</v>
      </c>
      <c r="T73" s="101">
        <f t="shared" si="4"/>
        <v>144</v>
      </c>
    </row>
    <row r="74" spans="1:32" s="98" customFormat="1" ht="25.5">
      <c r="A74" s="99" t="s">
        <v>76</v>
      </c>
      <c r="B74" s="25" t="s">
        <v>203</v>
      </c>
      <c r="C74" s="70">
        <v>6</v>
      </c>
      <c r="D74" s="70"/>
      <c r="E74" s="112"/>
      <c r="F74" s="69">
        <f>SUM(F75:F77)</f>
        <v>756</v>
      </c>
      <c r="G74" s="70">
        <v>48</v>
      </c>
      <c r="H74" s="74">
        <f>SUM(H75:H77)</f>
        <v>708</v>
      </c>
      <c r="I74" s="70"/>
      <c r="J74" s="74"/>
      <c r="K74" s="70"/>
      <c r="L74" s="70"/>
      <c r="M74" s="70"/>
      <c r="N74" s="74"/>
      <c r="O74" s="70"/>
      <c r="P74" s="70"/>
      <c r="Q74" s="70"/>
      <c r="R74" s="70"/>
      <c r="S74" s="70"/>
      <c r="T74" s="101">
        <f t="shared" si="4"/>
        <v>0</v>
      </c>
    </row>
    <row r="75" spans="1:32" s="98" customFormat="1" ht="25.5">
      <c r="A75" s="20" t="s">
        <v>77</v>
      </c>
      <c r="B75" s="3" t="s">
        <v>205</v>
      </c>
      <c r="C75" s="88">
        <v>6</v>
      </c>
      <c r="D75" s="88"/>
      <c r="E75" s="16"/>
      <c r="F75" s="56">
        <f>G75+H75</f>
        <v>144</v>
      </c>
      <c r="G75" s="88">
        <f>H75/2</f>
        <v>48</v>
      </c>
      <c r="H75" s="66">
        <v>96</v>
      </c>
      <c r="I75" s="88">
        <v>52</v>
      </c>
      <c r="J75" s="87">
        <f>H75-I75</f>
        <v>44</v>
      </c>
      <c r="K75" s="88"/>
      <c r="L75" s="88"/>
      <c r="M75" s="66">
        <f t="shared" si="20"/>
        <v>0</v>
      </c>
      <c r="N75" s="87"/>
      <c r="O75" s="88"/>
      <c r="P75" s="60">
        <f t="shared" si="21"/>
        <v>0</v>
      </c>
      <c r="Q75" s="88">
        <v>34</v>
      </c>
      <c r="R75" s="88">
        <v>62</v>
      </c>
      <c r="S75" s="60">
        <f t="shared" si="2"/>
        <v>96</v>
      </c>
      <c r="T75" s="101">
        <f t="shared" si="4"/>
        <v>96</v>
      </c>
    </row>
    <row r="76" spans="1:32" s="98" customFormat="1">
      <c r="A76" s="20" t="s">
        <v>81</v>
      </c>
      <c r="B76" s="3" t="s">
        <v>186</v>
      </c>
      <c r="C76" s="88"/>
      <c r="D76" s="88">
        <v>6</v>
      </c>
      <c r="E76" s="16"/>
      <c r="F76" s="56">
        <v>468</v>
      </c>
      <c r="G76" s="88"/>
      <c r="H76" s="66">
        <v>468</v>
      </c>
      <c r="I76" s="88"/>
      <c r="J76" s="87"/>
      <c r="K76" s="88"/>
      <c r="L76" s="88"/>
      <c r="M76" s="66">
        <f t="shared" si="20"/>
        <v>0</v>
      </c>
      <c r="N76" s="87"/>
      <c r="O76" s="88"/>
      <c r="P76" s="60">
        <f t="shared" si="21"/>
        <v>0</v>
      </c>
      <c r="Q76" s="88">
        <v>204</v>
      </c>
      <c r="R76" s="88">
        <v>264</v>
      </c>
      <c r="S76" s="60">
        <f t="shared" si="2"/>
        <v>468</v>
      </c>
      <c r="T76" s="101">
        <f t="shared" si="4"/>
        <v>468</v>
      </c>
    </row>
    <row r="77" spans="1:32" s="98" customFormat="1" ht="13.5" customHeight="1">
      <c r="A77" s="20" t="s">
        <v>86</v>
      </c>
      <c r="B77" s="3" t="s">
        <v>187</v>
      </c>
      <c r="C77" s="88"/>
      <c r="D77" s="88">
        <v>6</v>
      </c>
      <c r="E77" s="16"/>
      <c r="F77" s="56">
        <v>144</v>
      </c>
      <c r="G77" s="88"/>
      <c r="H77" s="66">
        <v>144</v>
      </c>
      <c r="I77" s="88"/>
      <c r="J77" s="87"/>
      <c r="K77" s="88"/>
      <c r="L77" s="88"/>
      <c r="M77" s="66">
        <f t="shared" si="20"/>
        <v>0</v>
      </c>
      <c r="N77" s="87"/>
      <c r="O77" s="88"/>
      <c r="P77" s="60">
        <f t="shared" si="21"/>
        <v>0</v>
      </c>
      <c r="Q77" s="88"/>
      <c r="R77" s="88">
        <v>144</v>
      </c>
      <c r="S77" s="60">
        <f t="shared" si="2"/>
        <v>144</v>
      </c>
      <c r="T77" s="101">
        <f t="shared" si="4"/>
        <v>144</v>
      </c>
    </row>
    <row r="78" spans="1:32" s="98" customFormat="1" ht="13.5" customHeight="1">
      <c r="A78" s="96" t="s">
        <v>54</v>
      </c>
      <c r="B78" s="21" t="s">
        <v>93</v>
      </c>
      <c r="C78" s="55"/>
      <c r="D78" s="55"/>
      <c r="E78" s="106">
        <v>5</v>
      </c>
      <c r="F78" s="56">
        <v>60</v>
      </c>
      <c r="G78" s="115">
        <f t="shared" si="0"/>
        <v>20</v>
      </c>
      <c r="H78" s="66">
        <f>M78+P78+S78</f>
        <v>40</v>
      </c>
      <c r="I78" s="115">
        <f>H78-J78</f>
        <v>4</v>
      </c>
      <c r="J78" s="114">
        <v>36</v>
      </c>
      <c r="K78" s="107"/>
      <c r="L78" s="79"/>
      <c r="M78" s="66">
        <f t="shared" si="20"/>
        <v>0</v>
      </c>
      <c r="N78" s="107"/>
      <c r="O78" s="79"/>
      <c r="P78" s="60">
        <f t="shared" si="21"/>
        <v>0</v>
      </c>
      <c r="Q78" s="88"/>
      <c r="R78" s="115">
        <v>40</v>
      </c>
      <c r="S78" s="60">
        <f t="shared" si="2"/>
        <v>40</v>
      </c>
      <c r="T78" s="101">
        <f t="shared" si="4"/>
        <v>40</v>
      </c>
    </row>
    <row r="79" spans="1:32" s="98" customFormat="1">
      <c r="A79" s="99"/>
      <c r="B79" s="22" t="s">
        <v>47</v>
      </c>
      <c r="C79" s="69">
        <f>COUNT(C33:C78)</f>
        <v>11</v>
      </c>
      <c r="D79" s="69">
        <f t="shared" ref="D79:E79" si="22">COUNT(D33:D78)</f>
        <v>25</v>
      </c>
      <c r="E79" s="69">
        <f t="shared" si="22"/>
        <v>5</v>
      </c>
      <c r="F79" s="69">
        <f>F78+F62+F54+F31</f>
        <v>4808</v>
      </c>
      <c r="G79" s="69">
        <f>G78+G62+G54+G31</f>
        <v>1340</v>
      </c>
      <c r="H79" s="69">
        <f>H78+H62+H54+H31</f>
        <v>4176</v>
      </c>
      <c r="I79" s="69">
        <f>I78+I62+I54+I31</f>
        <v>1378</v>
      </c>
      <c r="J79" s="69">
        <f>J78+J62+J54+J31</f>
        <v>1152</v>
      </c>
      <c r="K79" s="75">
        <f t="shared" ref="K79:L79" si="23">SUM(K33:K78)</f>
        <v>612</v>
      </c>
      <c r="L79" s="75">
        <f t="shared" si="23"/>
        <v>828</v>
      </c>
      <c r="M79" s="70">
        <f>SUM(M33:M78)</f>
        <v>1440</v>
      </c>
      <c r="N79" s="75">
        <f t="shared" ref="N79:S79" si="24">SUM(N33:N78)</f>
        <v>612</v>
      </c>
      <c r="O79" s="75">
        <f t="shared" si="24"/>
        <v>792</v>
      </c>
      <c r="P79" s="70">
        <f t="shared" si="24"/>
        <v>1404</v>
      </c>
      <c r="Q79" s="75">
        <f t="shared" si="24"/>
        <v>612</v>
      </c>
      <c r="R79" s="75">
        <f t="shared" si="24"/>
        <v>720</v>
      </c>
      <c r="S79" s="70">
        <f t="shared" si="24"/>
        <v>1332</v>
      </c>
      <c r="T79" s="101">
        <f t="shared" si="4"/>
        <v>4176</v>
      </c>
    </row>
    <row r="80" spans="1:32" s="98" customFormat="1">
      <c r="A80" s="96" t="s">
        <v>61</v>
      </c>
      <c r="B80" s="2" t="s">
        <v>55</v>
      </c>
      <c r="C80" s="2"/>
      <c r="D80" s="2"/>
      <c r="E80" s="7"/>
      <c r="F80" s="10"/>
      <c r="G80" s="10"/>
      <c r="H80" s="108" t="s">
        <v>120</v>
      </c>
      <c r="I80" s="10"/>
      <c r="J80" s="3"/>
      <c r="K80" s="3">
        <f>K79/K28</f>
        <v>36</v>
      </c>
      <c r="L80" s="3">
        <f>L79/L28</f>
        <v>36</v>
      </c>
      <c r="M80" s="3"/>
      <c r="N80" s="3">
        <f>N79/N28</f>
        <v>36</v>
      </c>
      <c r="O80" s="3">
        <f>O79/O28</f>
        <v>36</v>
      </c>
      <c r="P80" s="3"/>
      <c r="Q80" s="3">
        <f>Q79/Q28</f>
        <v>36</v>
      </c>
      <c r="R80" s="3">
        <f>R79/R28</f>
        <v>36</v>
      </c>
      <c r="S80" s="109"/>
    </row>
    <row r="81" spans="1:30" s="5" customFormat="1" ht="12.75" customHeight="1">
      <c r="A81" s="207" t="s">
        <v>121</v>
      </c>
      <c r="B81" s="208"/>
      <c r="C81" s="208"/>
      <c r="D81" s="208"/>
      <c r="E81" s="208"/>
      <c r="F81" s="208"/>
      <c r="G81" s="209"/>
      <c r="H81" s="216" t="s">
        <v>38</v>
      </c>
      <c r="I81" s="230" t="s">
        <v>188</v>
      </c>
      <c r="J81" s="231"/>
      <c r="K81" s="231"/>
      <c r="L81" s="231"/>
      <c r="M81" s="231"/>
      <c r="N81" s="231"/>
      <c r="O81" s="231"/>
      <c r="P81" s="231"/>
      <c r="Q81" s="231"/>
      <c r="R81" s="231"/>
      <c r="S81" s="232"/>
      <c r="T81" s="8"/>
      <c r="U81" s="8"/>
      <c r="V81" s="110"/>
      <c r="W81" s="110"/>
      <c r="X81" s="110"/>
      <c r="Y81" s="110"/>
      <c r="Z81" s="110"/>
      <c r="AA81" s="110"/>
      <c r="AB81" s="110"/>
      <c r="AC81" s="110"/>
      <c r="AD81" s="110"/>
    </row>
    <row r="82" spans="1:30" s="5" customFormat="1" ht="12.75" customHeight="1">
      <c r="A82" s="210"/>
      <c r="B82" s="211"/>
      <c r="C82" s="211"/>
      <c r="D82" s="211"/>
      <c r="E82" s="211"/>
      <c r="F82" s="211"/>
      <c r="G82" s="212"/>
      <c r="H82" s="216"/>
      <c r="I82" s="233"/>
      <c r="J82" s="234"/>
      <c r="K82" s="234"/>
      <c r="L82" s="234"/>
      <c r="M82" s="235"/>
      <c r="N82" s="79" t="s">
        <v>154</v>
      </c>
      <c r="O82" s="79" t="s">
        <v>155</v>
      </c>
      <c r="P82" s="79" t="s">
        <v>156</v>
      </c>
      <c r="Q82" s="79" t="s">
        <v>157</v>
      </c>
      <c r="R82" s="79" t="s">
        <v>158</v>
      </c>
      <c r="S82" s="79" t="s">
        <v>159</v>
      </c>
      <c r="T82" s="8"/>
      <c r="U82" s="8"/>
    </row>
    <row r="83" spans="1:30">
      <c r="A83" s="210"/>
      <c r="B83" s="211"/>
      <c r="C83" s="211"/>
      <c r="D83" s="211"/>
      <c r="E83" s="211"/>
      <c r="F83" s="211"/>
      <c r="G83" s="212"/>
      <c r="H83" s="216"/>
      <c r="I83" s="227" t="s">
        <v>39</v>
      </c>
      <c r="J83" s="228"/>
      <c r="K83" s="228"/>
      <c r="L83" s="228"/>
      <c r="M83" s="229"/>
      <c r="N83" s="83">
        <f>SUM(K33:K43)+SUM(K45:K47)+SUM(K49:K53)+SUM(K55:K60)+SUM(K64:K67)</f>
        <v>576</v>
      </c>
      <c r="O83" s="116">
        <f>SUM(L33:L43)+SUM(L45:L47)+SUM(L49:L53)+SUM(L55:L60)+SUM(L64:L67)</f>
        <v>648</v>
      </c>
      <c r="P83" s="116">
        <f>SUM(N33:N43)+SUM(N45:N47)+SUM(N49:N53)+SUM(N55:N60)+SUM(N71)</f>
        <v>408</v>
      </c>
      <c r="Q83" s="116">
        <f t="shared" ref="Q83" si="25">SUM(O33:O43)+SUM(O45:O47)+SUM(O49:O53)+SUM(O55:O60)+SUM(O71)</f>
        <v>420</v>
      </c>
      <c r="R83" s="116">
        <f>SUM(Q33:Q43)+SUM(Q45:Q47)+SUM(Q49:Q53)+SUM(Q55:Q60)+SUM(Q75)</f>
        <v>408</v>
      </c>
      <c r="S83" s="116">
        <f>SUM(R33:R43)+SUM(R45:R47)+SUM(R49:R53)+SUM(R55:R60)+SUM(R75)</f>
        <v>272</v>
      </c>
    </row>
    <row r="84" spans="1:30">
      <c r="A84" s="210"/>
      <c r="B84" s="211"/>
      <c r="C84" s="211"/>
      <c r="D84" s="211"/>
      <c r="E84" s="211"/>
      <c r="F84" s="211"/>
      <c r="G84" s="212"/>
      <c r="H84" s="216"/>
      <c r="I84" s="227" t="s">
        <v>40</v>
      </c>
      <c r="J84" s="228"/>
      <c r="K84" s="228"/>
      <c r="L84" s="228"/>
      <c r="M84" s="229"/>
      <c r="N84" s="83">
        <f>K68</f>
        <v>36</v>
      </c>
      <c r="O84" s="83">
        <f>L68</f>
        <v>108</v>
      </c>
      <c r="P84" s="83">
        <f>N72</f>
        <v>204</v>
      </c>
      <c r="Q84" s="83">
        <f>O72</f>
        <v>228</v>
      </c>
      <c r="R84" s="83">
        <f>Q76</f>
        <v>204</v>
      </c>
      <c r="S84" s="83">
        <f>R76</f>
        <v>264</v>
      </c>
    </row>
    <row r="85" spans="1:30">
      <c r="A85" s="210"/>
      <c r="B85" s="211"/>
      <c r="C85" s="211"/>
      <c r="D85" s="211"/>
      <c r="E85" s="211"/>
      <c r="F85" s="211"/>
      <c r="G85" s="212"/>
      <c r="H85" s="216"/>
      <c r="I85" s="227" t="s">
        <v>189</v>
      </c>
      <c r="J85" s="228"/>
      <c r="K85" s="228"/>
      <c r="L85" s="228"/>
      <c r="M85" s="229"/>
      <c r="N85" s="83">
        <v>0</v>
      </c>
      <c r="O85" s="83">
        <f>L69</f>
        <v>72</v>
      </c>
      <c r="P85" s="83">
        <v>0</v>
      </c>
      <c r="Q85" s="83">
        <f>O73</f>
        <v>144</v>
      </c>
      <c r="R85" s="83">
        <v>0</v>
      </c>
      <c r="S85" s="83">
        <f>R77</f>
        <v>144</v>
      </c>
    </row>
    <row r="86" spans="1:30" ht="12.75" customHeight="1">
      <c r="A86" s="210"/>
      <c r="B86" s="211"/>
      <c r="C86" s="211"/>
      <c r="D86" s="211"/>
      <c r="E86" s="211"/>
      <c r="F86" s="211"/>
      <c r="G86" s="212"/>
      <c r="H86" s="216"/>
      <c r="I86" s="227" t="s">
        <v>52</v>
      </c>
      <c r="J86" s="228"/>
      <c r="K86" s="228"/>
      <c r="L86" s="228"/>
      <c r="M86" s="229"/>
      <c r="N86" s="83">
        <f>COUNTIF(C33:C78,1)</f>
        <v>1</v>
      </c>
      <c r="O86" s="116">
        <f>COUNTIF(C33:C78,2)</f>
        <v>3</v>
      </c>
      <c r="P86" s="116">
        <f>COUNTIF(C33:C78,3)</f>
        <v>1</v>
      </c>
      <c r="Q86" s="116">
        <f>COUNTIF(C33:C78,4)</f>
        <v>4</v>
      </c>
      <c r="R86" s="116">
        <f>COUNTIF(C33:C78,5)</f>
        <v>0</v>
      </c>
      <c r="S86" s="116">
        <f>COUNTIF(C33:C78,6)</f>
        <v>2</v>
      </c>
    </row>
    <row r="87" spans="1:30">
      <c r="A87" s="210"/>
      <c r="B87" s="211"/>
      <c r="C87" s="211"/>
      <c r="D87" s="211"/>
      <c r="E87" s="211"/>
      <c r="F87" s="211"/>
      <c r="G87" s="212"/>
      <c r="H87" s="216"/>
      <c r="I87" s="227" t="s">
        <v>190</v>
      </c>
      <c r="J87" s="228"/>
      <c r="K87" s="228"/>
      <c r="L87" s="228"/>
      <c r="M87" s="229"/>
      <c r="N87" s="83">
        <f>COUNTIF(D33:D78,1)</f>
        <v>2</v>
      </c>
      <c r="O87" s="116">
        <f>COUNTIF(D33:D78,2)</f>
        <v>7</v>
      </c>
      <c r="P87" s="116">
        <f>COUNTIF(D33:D78,3)</f>
        <v>2</v>
      </c>
      <c r="Q87" s="116">
        <f>COUNTIF(D33:D78,4)</f>
        <v>6</v>
      </c>
      <c r="R87" s="116">
        <f>COUNTIF(D33:D78,5)</f>
        <v>3</v>
      </c>
      <c r="S87" s="116">
        <f>COUNTIF(D33:D78,6)</f>
        <v>5</v>
      </c>
    </row>
    <row r="88" spans="1:30" ht="12.75" customHeight="1">
      <c r="A88" s="213"/>
      <c r="B88" s="214"/>
      <c r="C88" s="214"/>
      <c r="D88" s="214"/>
      <c r="E88" s="214"/>
      <c r="F88" s="214"/>
      <c r="G88" s="215"/>
      <c r="H88" s="216"/>
      <c r="I88" s="227" t="s">
        <v>51</v>
      </c>
      <c r="J88" s="228"/>
      <c r="K88" s="228"/>
      <c r="L88" s="228"/>
      <c r="M88" s="229"/>
      <c r="N88" s="83">
        <f>COUNTIF(E33:E78,1)</f>
        <v>0</v>
      </c>
      <c r="O88" s="116">
        <f>COUNTIF(E33:E78,2)</f>
        <v>0</v>
      </c>
      <c r="P88" s="116">
        <f>COUNTIF(E33:E78,3)</f>
        <v>0</v>
      </c>
      <c r="Q88" s="116">
        <f>COUNTIF(E33:E78,4)</f>
        <v>0</v>
      </c>
      <c r="R88" s="116">
        <f>COUNTIF(E33:E78,5)</f>
        <v>3</v>
      </c>
      <c r="S88" s="116">
        <f>COUNTIF(E33:E78,6)</f>
        <v>2</v>
      </c>
    </row>
    <row r="89" spans="1:30">
      <c r="M89" s="8"/>
      <c r="P89" s="8"/>
      <c r="S89" s="8"/>
    </row>
    <row r="90" spans="1:30">
      <c r="M90" s="8"/>
      <c r="P90" s="8"/>
      <c r="S90" s="8"/>
    </row>
    <row r="91" spans="1:30">
      <c r="M91" s="8"/>
      <c r="P91" s="8"/>
      <c r="S91" s="8"/>
    </row>
    <row r="92" spans="1:30">
      <c r="M92" s="8"/>
      <c r="P92" s="8"/>
      <c r="S92" s="8"/>
    </row>
    <row r="93" spans="1:30">
      <c r="M93" s="8"/>
      <c r="P93" s="8"/>
      <c r="S93" s="8"/>
    </row>
    <row r="94" spans="1:30">
      <c r="M94" s="8"/>
      <c r="P94" s="8"/>
      <c r="S94" s="8"/>
    </row>
    <row r="95" spans="1:30">
      <c r="M95" s="8"/>
      <c r="P95" s="8"/>
      <c r="S95" s="8"/>
    </row>
    <row r="96" spans="1:30">
      <c r="M96" s="8"/>
      <c r="P96" s="8"/>
      <c r="S96" s="8"/>
    </row>
    <row r="97" spans="13:19">
      <c r="M97" s="8"/>
      <c r="P97" s="8"/>
      <c r="S97" s="8"/>
    </row>
    <row r="98" spans="13:19">
      <c r="M98" s="8"/>
      <c r="P98" s="8"/>
      <c r="S98" s="8"/>
    </row>
    <row r="99" spans="13:19">
      <c r="M99" s="8"/>
      <c r="P99" s="8"/>
      <c r="S99" s="8"/>
    </row>
    <row r="100" spans="13:19">
      <c r="M100" s="8"/>
      <c r="P100" s="8"/>
      <c r="S100" s="8"/>
    </row>
    <row r="101" spans="13:19">
      <c r="M101" s="8"/>
      <c r="P101" s="8"/>
      <c r="S101" s="8"/>
    </row>
    <row r="102" spans="13:19">
      <c r="M102" s="8"/>
      <c r="P102" s="8"/>
      <c r="S102" s="8"/>
    </row>
    <row r="103" spans="13:19">
      <c r="M103" s="8"/>
      <c r="P103" s="8"/>
      <c r="S103" s="8"/>
    </row>
    <row r="104" spans="13:19">
      <c r="M104" s="8"/>
      <c r="P104" s="8"/>
      <c r="S104" s="8"/>
    </row>
    <row r="105" spans="13:19">
      <c r="M105" s="8"/>
      <c r="P105" s="8"/>
      <c r="S105" s="8"/>
    </row>
    <row r="106" spans="13:19">
      <c r="M106" s="8"/>
      <c r="P106" s="8"/>
      <c r="S106" s="8"/>
    </row>
    <row r="107" spans="13:19">
      <c r="M107" s="8"/>
      <c r="P107" s="8"/>
      <c r="S107" s="8"/>
    </row>
    <row r="108" spans="13:19">
      <c r="M108" s="8"/>
      <c r="P108" s="8"/>
      <c r="S108" s="8"/>
    </row>
    <row r="109" spans="13:19">
      <c r="M109" s="8"/>
      <c r="P109" s="8"/>
      <c r="S109" s="8"/>
    </row>
    <row r="110" spans="13:19">
      <c r="M110" s="8"/>
      <c r="P110" s="8"/>
      <c r="S110" s="8"/>
    </row>
    <row r="111" spans="13:19">
      <c r="M111" s="8"/>
      <c r="P111" s="8"/>
      <c r="S111" s="8"/>
    </row>
    <row r="112" spans="13:19">
      <c r="M112" s="8"/>
      <c r="P112" s="8"/>
      <c r="S112" s="8"/>
    </row>
    <row r="113" spans="13:19">
      <c r="M113" s="8"/>
      <c r="P113" s="8"/>
      <c r="S113" s="8"/>
    </row>
    <row r="114" spans="13:19">
      <c r="M114" s="8"/>
      <c r="P114" s="8"/>
      <c r="S114" s="8"/>
    </row>
  </sheetData>
  <mergeCells count="75">
    <mergeCell ref="O28:O29"/>
    <mergeCell ref="Q28:Q29"/>
    <mergeCell ref="L28:L29"/>
    <mergeCell ref="N28:N29"/>
    <mergeCell ref="H28:H29"/>
    <mergeCell ref="I28:J28"/>
    <mergeCell ref="K28:K29"/>
    <mergeCell ref="I86:M86"/>
    <mergeCell ref="I87:M87"/>
    <mergeCell ref="A81:G88"/>
    <mergeCell ref="H81:H88"/>
    <mergeCell ref="I81:S81"/>
    <mergeCell ref="I82:M82"/>
    <mergeCell ref="I83:M83"/>
    <mergeCell ref="I84:M84"/>
    <mergeCell ref="I85:M85"/>
    <mergeCell ref="I88:M88"/>
    <mergeCell ref="A24:S24"/>
    <mergeCell ref="A25:A29"/>
    <mergeCell ref="B25:B29"/>
    <mergeCell ref="C25:E28"/>
    <mergeCell ref="F25:J25"/>
    <mergeCell ref="K25:S25"/>
    <mergeCell ref="F26:F29"/>
    <mergeCell ref="G26:G29"/>
    <mergeCell ref="H26:J27"/>
    <mergeCell ref="K26:L26"/>
    <mergeCell ref="R28:R29"/>
    <mergeCell ref="M26:M29"/>
    <mergeCell ref="N26:O26"/>
    <mergeCell ref="P26:P29"/>
    <mergeCell ref="Q26:R26"/>
    <mergeCell ref="S26:S29"/>
    <mergeCell ref="R23:S23"/>
    <mergeCell ref="C22:F22"/>
    <mergeCell ref="G22:I22"/>
    <mergeCell ref="J22:L22"/>
    <mergeCell ref="M22:O22"/>
    <mergeCell ref="P22:Q22"/>
    <mergeCell ref="R22:S22"/>
    <mergeCell ref="C23:F23"/>
    <mergeCell ref="G23:I23"/>
    <mergeCell ref="J23:L23"/>
    <mergeCell ref="M23:O23"/>
    <mergeCell ref="P23:Q23"/>
    <mergeCell ref="R21:S21"/>
    <mergeCell ref="C20:F20"/>
    <mergeCell ref="G20:I20"/>
    <mergeCell ref="J20:L20"/>
    <mergeCell ref="M20:O20"/>
    <mergeCell ref="P20:Q20"/>
    <mergeCell ref="R20:S20"/>
    <mergeCell ref="C21:F21"/>
    <mergeCell ref="G21:I21"/>
    <mergeCell ref="J21:L21"/>
    <mergeCell ref="M21:O21"/>
    <mergeCell ref="P21:Q21"/>
    <mergeCell ref="R19:S19"/>
    <mergeCell ref="A12:S12"/>
    <mergeCell ref="A13:S13"/>
    <mergeCell ref="A14:S14"/>
    <mergeCell ref="A15:S15"/>
    <mergeCell ref="A16:S16"/>
    <mergeCell ref="A18:S18"/>
    <mergeCell ref="C19:F19"/>
    <mergeCell ref="G19:I19"/>
    <mergeCell ref="J19:L19"/>
    <mergeCell ref="M19:O19"/>
    <mergeCell ref="P19:Q19"/>
    <mergeCell ref="A11:S11"/>
    <mergeCell ref="A6:S6"/>
    <mergeCell ref="A7:S7"/>
    <mergeCell ref="A8:S8"/>
    <mergeCell ref="A9:S9"/>
    <mergeCell ref="A10:S10"/>
  </mergeCells>
  <conditionalFormatting sqref="T33:T79">
    <cfRule type="cellIs" dxfId="11" priority="3" operator="equal">
      <formula>$H$33</formula>
    </cfRule>
  </conditionalFormatting>
  <conditionalFormatting sqref="T34">
    <cfRule type="cellIs" dxfId="10" priority="2" operator="equal">
      <formula>$H$34</formula>
    </cfRule>
  </conditionalFormatting>
  <conditionalFormatting sqref="T35:T79">
    <cfRule type="cellIs" dxfId="9" priority="1" operator="equal">
      <formula>H35</formula>
    </cfRule>
  </conditionalFormatting>
  <printOptions horizontalCentered="1"/>
  <pageMargins left="0.19685039370078741" right="0.19685039370078741" top="0.39370078740157483" bottom="0.39370078740157483" header="0.51181102362204722" footer="0.51181102362204722"/>
  <pageSetup paperSize="9" scale="95" orientation="landscape" verticalDpi="200" r:id="rId1"/>
  <headerFooter alignWithMargins="0"/>
  <rowBreaks count="2" manualBreakCount="2">
    <brk id="23" max="16383" man="1"/>
    <brk id="60" max="18" man="1"/>
  </rowBreaks>
  <colBreaks count="1" manualBreakCount="1">
    <brk id="1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AJ114"/>
  <sheetViews>
    <sheetView topLeftCell="A28" zoomScaleSheetLayoutView="74" workbookViewId="0">
      <selection activeCell="A48" sqref="A48:XFD52"/>
    </sheetView>
  </sheetViews>
  <sheetFormatPr defaultRowHeight="12.75"/>
  <cols>
    <col min="1" max="1" width="10.42578125" style="8" customWidth="1"/>
    <col min="2" max="2" width="45.42578125" style="8" customWidth="1"/>
    <col min="3" max="4" width="4.7109375" style="8" customWidth="1"/>
    <col min="5" max="5" width="4.7109375" style="9" customWidth="1"/>
    <col min="6" max="12" width="5.7109375" style="8" customWidth="1"/>
    <col min="13" max="13" width="5.7109375" style="111" customWidth="1"/>
    <col min="14" max="15" width="5.7109375" style="8" customWidth="1"/>
    <col min="16" max="16" width="5.7109375" style="111" customWidth="1"/>
    <col min="17" max="18" width="5.7109375" style="8" customWidth="1"/>
    <col min="19" max="19" width="5.7109375" style="111" customWidth="1"/>
    <col min="20" max="21" width="9.140625" style="8"/>
    <col min="22" max="22" width="55.5703125" style="8" bestFit="1" customWidth="1"/>
    <col min="23" max="23" width="9.140625" style="8"/>
    <col min="24" max="24" width="0.28515625" style="8" customWidth="1"/>
    <col min="25" max="16384" width="9.140625" style="8"/>
  </cols>
  <sheetData>
    <row r="1" spans="1:19" s="12" customFormat="1" ht="17.25" customHeight="1">
      <c r="A1" s="129"/>
      <c r="B1" s="34" t="s">
        <v>210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34" t="s">
        <v>161</v>
      </c>
      <c r="N1" s="33"/>
      <c r="P1" s="129"/>
      <c r="Q1" s="129"/>
      <c r="R1" s="129"/>
      <c r="S1" s="129"/>
    </row>
    <row r="2" spans="1:19" s="12" customFormat="1" ht="17.25" customHeight="1">
      <c r="A2" s="129"/>
      <c r="B2" s="34" t="s">
        <v>212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34" t="s">
        <v>206</v>
      </c>
      <c r="N2" s="129"/>
      <c r="P2" s="129"/>
      <c r="Q2" s="129"/>
      <c r="R2" s="129"/>
      <c r="S2" s="129"/>
    </row>
    <row r="3" spans="1:19" s="12" customFormat="1" ht="17.25" customHeight="1">
      <c r="A3" s="129"/>
      <c r="B3" s="34" t="s">
        <v>211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34" t="s">
        <v>163</v>
      </c>
      <c r="N3" s="129"/>
      <c r="P3" s="129"/>
      <c r="Q3" s="129"/>
      <c r="R3" s="129"/>
      <c r="S3" s="129"/>
    </row>
    <row r="4" spans="1:19" s="12" customFormat="1" ht="17.25" customHeight="1">
      <c r="A4" s="129"/>
      <c r="B4" s="34" t="s">
        <v>215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34" t="s">
        <v>215</v>
      </c>
      <c r="N4" s="129"/>
      <c r="P4" s="129"/>
      <c r="Q4" s="129"/>
      <c r="R4" s="129"/>
      <c r="S4" s="129"/>
    </row>
    <row r="5" spans="1:19" s="12" customFormat="1" ht="56.25" customHeight="1">
      <c r="A5" s="129"/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34"/>
      <c r="P5" s="129"/>
      <c r="Q5" s="129"/>
      <c r="R5" s="129"/>
      <c r="S5" s="129"/>
    </row>
    <row r="6" spans="1:19" s="12" customFormat="1" ht="17.25" customHeight="1">
      <c r="A6" s="186" t="s">
        <v>119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</row>
    <row r="7" spans="1:19" s="12" customFormat="1" ht="33.75" customHeight="1">
      <c r="A7" s="187" t="s">
        <v>164</v>
      </c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</row>
    <row r="8" spans="1:19" s="12" customFormat="1" ht="17.25" customHeight="1">
      <c r="A8" s="186" t="s">
        <v>165</v>
      </c>
      <c r="B8" s="186"/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</row>
    <row r="9" spans="1:19" s="12" customFormat="1" ht="17.25" customHeight="1">
      <c r="A9" s="186" t="s">
        <v>166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</row>
    <row r="10" spans="1:19" s="12" customFormat="1" ht="17.25" customHeight="1">
      <c r="A10" s="186" t="s">
        <v>167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</row>
    <row r="11" spans="1:19" s="12" customFormat="1" ht="17.25" customHeight="1">
      <c r="A11" s="186" t="s">
        <v>213</v>
      </c>
      <c r="B11" s="186"/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</row>
    <row r="12" spans="1:19" s="12" customFormat="1" ht="17.25" customHeight="1">
      <c r="A12" s="186" t="s">
        <v>214</v>
      </c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</row>
    <row r="13" spans="1:19" s="12" customFormat="1" ht="17.25" customHeight="1">
      <c r="A13" s="186" t="s">
        <v>168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</row>
    <row r="14" spans="1:19" s="12" customFormat="1" ht="17.25" customHeight="1">
      <c r="A14" s="186" t="s">
        <v>169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</row>
    <row r="15" spans="1:19" s="12" customFormat="1" ht="17.25" customHeight="1">
      <c r="A15" s="186" t="s">
        <v>170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</row>
    <row r="16" spans="1:19" s="12" customFormat="1" ht="38.25" customHeight="1">
      <c r="A16" s="186" t="s">
        <v>216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</row>
    <row r="17" spans="1:36" s="91" customFormat="1" ht="96" customHeight="1">
      <c r="A17" s="236"/>
      <c r="B17" s="236"/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90"/>
      <c r="U17" s="90"/>
      <c r="V17" s="90"/>
      <c r="W17" s="90"/>
      <c r="X17" s="90"/>
      <c r="Y17" s="90"/>
    </row>
    <row r="18" spans="1:36" s="12" customFormat="1" ht="17.25" customHeight="1">
      <c r="A18" s="191" t="s">
        <v>23</v>
      </c>
      <c r="B18" s="192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</row>
    <row r="19" spans="1:36" s="12" customFormat="1" ht="40.5" customHeight="1">
      <c r="A19" s="127" t="s">
        <v>178</v>
      </c>
      <c r="B19" s="127" t="s">
        <v>179</v>
      </c>
      <c r="C19" s="225" t="s">
        <v>20</v>
      </c>
      <c r="D19" s="225"/>
      <c r="E19" s="225"/>
      <c r="F19" s="225"/>
      <c r="G19" s="196" t="s">
        <v>10</v>
      </c>
      <c r="H19" s="196"/>
      <c r="I19" s="196"/>
      <c r="J19" s="196" t="s">
        <v>11</v>
      </c>
      <c r="K19" s="196"/>
      <c r="L19" s="196"/>
      <c r="M19" s="196" t="s">
        <v>21</v>
      </c>
      <c r="N19" s="196"/>
      <c r="O19" s="196"/>
      <c r="P19" s="196" t="s">
        <v>18</v>
      </c>
      <c r="Q19" s="196"/>
      <c r="R19" s="196" t="s">
        <v>22</v>
      </c>
      <c r="S19" s="196"/>
      <c r="T19" s="92"/>
    </row>
    <row r="20" spans="1:36" s="5" customFormat="1" ht="14.25" customHeight="1">
      <c r="A20" s="132" t="s">
        <v>1</v>
      </c>
      <c r="B20" s="127">
        <v>34</v>
      </c>
      <c r="C20" s="225">
        <v>4</v>
      </c>
      <c r="D20" s="225"/>
      <c r="E20" s="225"/>
      <c r="F20" s="225"/>
      <c r="G20" s="225">
        <v>2</v>
      </c>
      <c r="H20" s="225"/>
      <c r="I20" s="225"/>
      <c r="J20" s="196">
        <v>0</v>
      </c>
      <c r="K20" s="196"/>
      <c r="L20" s="196"/>
      <c r="M20" s="196">
        <v>0</v>
      </c>
      <c r="N20" s="196"/>
      <c r="O20" s="196"/>
      <c r="P20" s="196">
        <v>11</v>
      </c>
      <c r="Q20" s="196"/>
      <c r="R20" s="226">
        <v>52</v>
      </c>
      <c r="S20" s="226"/>
    </row>
    <row r="21" spans="1:36" s="12" customFormat="1" ht="13.5" customHeight="1">
      <c r="A21" s="132" t="s">
        <v>56</v>
      </c>
      <c r="B21" s="132">
        <v>23</v>
      </c>
      <c r="C21" s="226">
        <v>12</v>
      </c>
      <c r="D21" s="226"/>
      <c r="E21" s="226"/>
      <c r="F21" s="226"/>
      <c r="G21" s="226">
        <v>4</v>
      </c>
      <c r="H21" s="226"/>
      <c r="I21" s="226"/>
      <c r="J21" s="226">
        <v>1</v>
      </c>
      <c r="K21" s="226"/>
      <c r="L21" s="226"/>
      <c r="M21" s="226">
        <v>0</v>
      </c>
      <c r="N21" s="226"/>
      <c r="O21" s="226"/>
      <c r="P21" s="226">
        <v>11</v>
      </c>
      <c r="Q21" s="226"/>
      <c r="R21" s="226">
        <v>52</v>
      </c>
      <c r="S21" s="226"/>
    </row>
    <row r="22" spans="1:36" s="12" customFormat="1" ht="13.5" customHeight="1">
      <c r="A22" s="132" t="s">
        <v>57</v>
      </c>
      <c r="B22" s="132">
        <v>20</v>
      </c>
      <c r="C22" s="226">
        <v>13</v>
      </c>
      <c r="D22" s="226"/>
      <c r="E22" s="226"/>
      <c r="F22" s="226"/>
      <c r="G22" s="226">
        <v>4</v>
      </c>
      <c r="H22" s="226"/>
      <c r="I22" s="226"/>
      <c r="J22" s="226">
        <v>0</v>
      </c>
      <c r="K22" s="226"/>
      <c r="L22" s="226"/>
      <c r="M22" s="226">
        <v>3</v>
      </c>
      <c r="N22" s="226"/>
      <c r="O22" s="226"/>
      <c r="P22" s="226">
        <v>2</v>
      </c>
      <c r="Q22" s="226"/>
      <c r="R22" s="226">
        <v>42</v>
      </c>
      <c r="S22" s="226"/>
    </row>
    <row r="23" spans="1:36" s="12" customFormat="1" ht="12.75" customHeight="1">
      <c r="A23" s="131" t="s">
        <v>38</v>
      </c>
      <c r="B23" s="131">
        <f>SUM(B20:B22)</f>
        <v>77</v>
      </c>
      <c r="C23" s="206">
        <f>SUM(C20:F22)</f>
        <v>29</v>
      </c>
      <c r="D23" s="206"/>
      <c r="E23" s="206"/>
      <c r="F23" s="206"/>
      <c r="G23" s="206">
        <f>SUM(G20:I22)</f>
        <v>10</v>
      </c>
      <c r="H23" s="206"/>
      <c r="I23" s="206"/>
      <c r="J23" s="206">
        <f>SUM(J20:L22)</f>
        <v>1</v>
      </c>
      <c r="K23" s="206"/>
      <c r="L23" s="206"/>
      <c r="M23" s="206">
        <f>SUM(M20:O22)</f>
        <v>3</v>
      </c>
      <c r="N23" s="206"/>
      <c r="O23" s="206"/>
      <c r="P23" s="206">
        <f>SUM(P20:Q22)</f>
        <v>24</v>
      </c>
      <c r="Q23" s="206"/>
      <c r="R23" s="206">
        <f>SUM(R20:S22)</f>
        <v>146</v>
      </c>
      <c r="S23" s="206"/>
    </row>
    <row r="24" spans="1:36" s="12" customFormat="1" ht="15" customHeight="1">
      <c r="A24" s="191" t="s">
        <v>209</v>
      </c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</row>
    <row r="25" spans="1:36" s="12" customFormat="1" ht="12.75" customHeight="1">
      <c r="A25" s="189" t="s">
        <v>0</v>
      </c>
      <c r="B25" s="189" t="s">
        <v>180</v>
      </c>
      <c r="C25" s="189" t="s">
        <v>25</v>
      </c>
      <c r="D25" s="189"/>
      <c r="E25" s="189"/>
      <c r="F25" s="189" t="s">
        <v>26</v>
      </c>
      <c r="G25" s="189"/>
      <c r="H25" s="189"/>
      <c r="I25" s="189"/>
      <c r="J25" s="189"/>
      <c r="K25" s="189" t="s">
        <v>153</v>
      </c>
      <c r="L25" s="189"/>
      <c r="M25" s="189"/>
      <c r="N25" s="189"/>
      <c r="O25" s="189"/>
      <c r="P25" s="189"/>
      <c r="Q25" s="189"/>
      <c r="R25" s="189"/>
      <c r="S25" s="189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1"/>
    </row>
    <row r="26" spans="1:36" s="12" customFormat="1" ht="13.5" customHeight="1">
      <c r="A26" s="189"/>
      <c r="B26" s="189"/>
      <c r="C26" s="189"/>
      <c r="D26" s="189"/>
      <c r="E26" s="189"/>
      <c r="F26" s="223" t="s">
        <v>27</v>
      </c>
      <c r="G26" s="223" t="s">
        <v>145</v>
      </c>
      <c r="H26" s="189" t="s">
        <v>28</v>
      </c>
      <c r="I26" s="189"/>
      <c r="J26" s="189"/>
      <c r="K26" s="189" t="s">
        <v>1</v>
      </c>
      <c r="L26" s="189"/>
      <c r="M26" s="188" t="s">
        <v>160</v>
      </c>
      <c r="N26" s="189" t="s">
        <v>56</v>
      </c>
      <c r="O26" s="189"/>
      <c r="P26" s="188" t="s">
        <v>16</v>
      </c>
      <c r="Q26" s="189" t="s">
        <v>57</v>
      </c>
      <c r="R26" s="189"/>
      <c r="S26" s="188" t="s">
        <v>17</v>
      </c>
    </row>
    <row r="27" spans="1:36" s="12" customFormat="1">
      <c r="A27" s="189"/>
      <c r="B27" s="189"/>
      <c r="C27" s="189"/>
      <c r="D27" s="189"/>
      <c r="E27" s="189"/>
      <c r="F27" s="223"/>
      <c r="G27" s="223"/>
      <c r="H27" s="189"/>
      <c r="I27" s="189"/>
      <c r="J27" s="189"/>
      <c r="K27" s="128" t="s">
        <v>154</v>
      </c>
      <c r="L27" s="128" t="s">
        <v>155</v>
      </c>
      <c r="M27" s="188"/>
      <c r="N27" s="128" t="s">
        <v>156</v>
      </c>
      <c r="O27" s="128" t="s">
        <v>157</v>
      </c>
      <c r="P27" s="188"/>
      <c r="Q27" s="128" t="s">
        <v>158</v>
      </c>
      <c r="R27" s="128" t="s">
        <v>159</v>
      </c>
      <c r="S27" s="188"/>
    </row>
    <row r="28" spans="1:36" s="12" customFormat="1" ht="21" customHeight="1">
      <c r="A28" s="189"/>
      <c r="B28" s="189"/>
      <c r="C28" s="189"/>
      <c r="D28" s="189"/>
      <c r="E28" s="189"/>
      <c r="F28" s="223"/>
      <c r="G28" s="223"/>
      <c r="H28" s="188" t="s">
        <v>29</v>
      </c>
      <c r="I28" s="189" t="s">
        <v>30</v>
      </c>
      <c r="J28" s="189"/>
      <c r="K28" s="189">
        <v>17</v>
      </c>
      <c r="L28" s="189">
        <v>23</v>
      </c>
      <c r="M28" s="188"/>
      <c r="N28" s="189">
        <v>17</v>
      </c>
      <c r="O28" s="189">
        <v>22</v>
      </c>
      <c r="P28" s="188"/>
      <c r="Q28" s="189">
        <v>17</v>
      </c>
      <c r="R28" s="189">
        <v>20</v>
      </c>
      <c r="S28" s="188"/>
    </row>
    <row r="29" spans="1:36" s="12" customFormat="1" ht="80.25">
      <c r="A29" s="189"/>
      <c r="B29" s="189"/>
      <c r="C29" s="120" t="s">
        <v>175</v>
      </c>
      <c r="D29" s="120" t="s">
        <v>176</v>
      </c>
      <c r="E29" s="93" t="s">
        <v>177</v>
      </c>
      <c r="F29" s="223"/>
      <c r="G29" s="223"/>
      <c r="H29" s="188"/>
      <c r="I29" s="6" t="s">
        <v>32</v>
      </c>
      <c r="J29" s="94" t="s">
        <v>31</v>
      </c>
      <c r="K29" s="189"/>
      <c r="L29" s="189"/>
      <c r="M29" s="188"/>
      <c r="N29" s="189"/>
      <c r="O29" s="189"/>
      <c r="P29" s="188"/>
      <c r="Q29" s="189"/>
      <c r="R29" s="189"/>
      <c r="S29" s="188"/>
      <c r="T29" s="12">
        <f>K28+L28+N28+O28+Q28+R28</f>
        <v>116</v>
      </c>
      <c r="V29"/>
    </row>
    <row r="30" spans="1:36" s="15" customFormat="1" ht="13.5">
      <c r="A30" s="4">
        <v>1</v>
      </c>
      <c r="B30" s="4">
        <v>2</v>
      </c>
      <c r="C30" s="4">
        <v>3</v>
      </c>
      <c r="D30" s="4">
        <v>4</v>
      </c>
      <c r="E30" s="4">
        <v>5</v>
      </c>
      <c r="F30" s="4">
        <v>6</v>
      </c>
      <c r="G30" s="4">
        <v>7</v>
      </c>
      <c r="H30" s="95">
        <v>8</v>
      </c>
      <c r="I30" s="4">
        <v>9</v>
      </c>
      <c r="J30" s="4">
        <v>10</v>
      </c>
      <c r="K30" s="4">
        <v>11</v>
      </c>
      <c r="L30" s="4">
        <v>12</v>
      </c>
      <c r="M30" s="95">
        <v>13</v>
      </c>
      <c r="N30" s="4">
        <v>14</v>
      </c>
      <c r="O30" s="4">
        <v>15</v>
      </c>
      <c r="P30" s="95">
        <v>16</v>
      </c>
      <c r="Q30" s="4">
        <v>17</v>
      </c>
      <c r="R30" s="4">
        <v>18</v>
      </c>
      <c r="S30" s="95">
        <v>19</v>
      </c>
      <c r="T30" s="14"/>
    </row>
    <row r="31" spans="1:36" s="98" customFormat="1" ht="13.5" customHeight="1">
      <c r="A31" s="96" t="s">
        <v>34</v>
      </c>
      <c r="B31" s="134" t="s">
        <v>217</v>
      </c>
      <c r="C31" s="57"/>
      <c r="D31" s="57"/>
      <c r="E31" s="57"/>
      <c r="F31" s="57">
        <f>F32+F44+F48</f>
        <v>0</v>
      </c>
      <c r="G31" s="128">
        <f>F31-H31</f>
        <v>0</v>
      </c>
      <c r="H31" s="60">
        <f>H32+H44+H48</f>
        <v>0</v>
      </c>
      <c r="I31" s="57">
        <f>I32+I44+I48</f>
        <v>0</v>
      </c>
      <c r="J31" s="57">
        <f>J32+J44+J48</f>
        <v>0</v>
      </c>
      <c r="K31" s="127">
        <f>K79/K28</f>
        <v>13.882352941176471</v>
      </c>
      <c r="L31" s="127">
        <f>L79/L28</f>
        <v>15.739130434782609</v>
      </c>
      <c r="M31" s="63"/>
      <c r="N31" s="127">
        <f>N79/N28</f>
        <v>16.117647058823529</v>
      </c>
      <c r="O31" s="127">
        <f>O79/O28</f>
        <v>19.727272727272727</v>
      </c>
      <c r="P31" s="63"/>
      <c r="Q31" s="127">
        <f>Q79/Q28</f>
        <v>18.117647058823529</v>
      </c>
      <c r="R31" s="127">
        <f>R79/R28</f>
        <v>25.5</v>
      </c>
      <c r="S31" s="60"/>
      <c r="T31" s="97">
        <v>2052</v>
      </c>
    </row>
    <row r="32" spans="1:36" s="98" customFormat="1" ht="13.5" customHeight="1">
      <c r="A32" s="99" t="s">
        <v>124</v>
      </c>
      <c r="B32" s="25" t="s">
        <v>231</v>
      </c>
      <c r="C32" s="100"/>
      <c r="D32" s="100"/>
      <c r="E32" s="100"/>
      <c r="F32" s="70">
        <f>SUM(F33:F43)</f>
        <v>0</v>
      </c>
      <c r="G32" s="69">
        <f t="shared" ref="G32:G78" si="0">F32-H32</f>
        <v>0</v>
      </c>
      <c r="H32" s="70">
        <f>SUM(H33:H43)</f>
        <v>0</v>
      </c>
      <c r="I32" s="69">
        <f>SUM(I33:I43)</f>
        <v>0</v>
      </c>
      <c r="J32" s="70">
        <f>SUM(J33:J43)</f>
        <v>0</v>
      </c>
      <c r="K32" s="70"/>
      <c r="L32" s="70"/>
      <c r="M32" s="70">
        <f>SUM(M33:M47)</f>
        <v>0</v>
      </c>
      <c r="N32" s="70"/>
      <c r="O32" s="70"/>
      <c r="P32" s="70"/>
      <c r="Q32" s="75"/>
      <c r="R32" s="70"/>
      <c r="S32" s="75"/>
      <c r="V32" s="25" t="s">
        <v>35</v>
      </c>
      <c r="W32" s="100"/>
      <c r="X32" s="100"/>
      <c r="Y32" s="100"/>
      <c r="Z32" s="70">
        <f>SUM(Z33:Z43)</f>
        <v>1950</v>
      </c>
      <c r="AA32" s="69">
        <f t="shared" ref="AA32" si="1">Z32-AB32</f>
        <v>651</v>
      </c>
      <c r="AB32" s="70">
        <f>SUM(AB33:AB43)</f>
        <v>1299</v>
      </c>
    </row>
    <row r="33" spans="1:28" s="98" customFormat="1" ht="12.75" customHeight="1">
      <c r="A33" s="20" t="s">
        <v>125</v>
      </c>
      <c r="B33" s="3" t="s">
        <v>87</v>
      </c>
      <c r="C33" s="127"/>
      <c r="D33" s="127"/>
      <c r="E33" s="16"/>
      <c r="F33" s="127"/>
      <c r="G33" s="56"/>
      <c r="H33" s="66"/>
      <c r="I33" s="127"/>
      <c r="J33" s="127"/>
      <c r="K33" s="126"/>
      <c r="L33" s="127"/>
      <c r="M33" s="66"/>
      <c r="N33" s="126"/>
      <c r="O33" s="127"/>
      <c r="P33" s="60"/>
      <c r="Q33" s="127"/>
      <c r="R33" s="127"/>
      <c r="S33" s="60"/>
      <c r="T33" s="101">
        <f>M33+P33+S33</f>
        <v>0</v>
      </c>
      <c r="U33" s="101"/>
      <c r="V33" s="3" t="s">
        <v>87</v>
      </c>
      <c r="W33" s="127">
        <v>3</v>
      </c>
      <c r="X33" s="127"/>
      <c r="Y33" s="16"/>
      <c r="Z33" s="127">
        <v>171</v>
      </c>
      <c r="AA33" s="56">
        <v>57</v>
      </c>
      <c r="AB33" s="66">
        <v>114</v>
      </c>
    </row>
    <row r="34" spans="1:28" s="98" customFormat="1" ht="12" customHeight="1">
      <c r="A34" s="20" t="s">
        <v>126</v>
      </c>
      <c r="B34" s="3" t="s">
        <v>218</v>
      </c>
      <c r="C34" s="127"/>
      <c r="D34" s="127"/>
      <c r="E34" s="16"/>
      <c r="F34" s="56"/>
      <c r="G34" s="56"/>
      <c r="H34" s="66"/>
      <c r="I34" s="56"/>
      <c r="J34" s="56"/>
      <c r="K34" s="126"/>
      <c r="L34" s="127"/>
      <c r="M34" s="66"/>
      <c r="N34" s="126"/>
      <c r="O34" s="127"/>
      <c r="P34" s="60"/>
      <c r="Q34" s="127"/>
      <c r="R34" s="127"/>
      <c r="S34" s="60"/>
      <c r="T34" s="101">
        <f t="shared" ref="T34:T79" si="2">M34+P34+S34</f>
        <v>0</v>
      </c>
      <c r="U34" s="101"/>
      <c r="V34" s="3" t="s">
        <v>88</v>
      </c>
      <c r="W34" s="127"/>
      <c r="X34" s="127">
        <v>4</v>
      </c>
      <c r="Y34" s="16"/>
      <c r="Z34" s="56">
        <v>256</v>
      </c>
      <c r="AA34" s="56">
        <v>85</v>
      </c>
      <c r="AB34" s="66">
        <v>171</v>
      </c>
    </row>
    <row r="35" spans="1:28" s="98" customFormat="1" ht="14.25" customHeight="1">
      <c r="A35" s="20" t="s">
        <v>127</v>
      </c>
      <c r="B35" s="3" t="s">
        <v>219</v>
      </c>
      <c r="C35" s="127"/>
      <c r="D35" s="127"/>
      <c r="E35" s="16"/>
      <c r="F35" s="56"/>
      <c r="G35" s="56"/>
      <c r="H35" s="66"/>
      <c r="I35" s="127"/>
      <c r="J35" s="127"/>
      <c r="K35" s="126"/>
      <c r="L35" s="127"/>
      <c r="M35" s="66"/>
      <c r="N35" s="126"/>
      <c r="O35" s="127"/>
      <c r="P35" s="60"/>
      <c r="Q35" s="127"/>
      <c r="R35" s="127"/>
      <c r="S35" s="60"/>
      <c r="T35" s="101">
        <f t="shared" si="2"/>
        <v>0</v>
      </c>
      <c r="U35" s="101"/>
      <c r="V35" s="3" t="s">
        <v>181</v>
      </c>
      <c r="W35" s="127"/>
      <c r="X35" s="127">
        <v>6</v>
      </c>
      <c r="Y35" s="16"/>
      <c r="Z35" s="56">
        <v>257</v>
      </c>
      <c r="AA35" s="56">
        <v>86</v>
      </c>
      <c r="AB35" s="66">
        <v>171</v>
      </c>
    </row>
    <row r="36" spans="1:28" s="98" customFormat="1" ht="12.75" customHeight="1">
      <c r="A36" s="20" t="s">
        <v>128</v>
      </c>
      <c r="B36" s="3" t="s">
        <v>220</v>
      </c>
      <c r="C36" s="127"/>
      <c r="D36" s="127"/>
      <c r="E36" s="16"/>
      <c r="F36" s="56"/>
      <c r="G36" s="56"/>
      <c r="H36" s="66"/>
      <c r="I36" s="127"/>
      <c r="J36" s="126"/>
      <c r="K36" s="126"/>
      <c r="L36" s="127"/>
      <c r="M36" s="66"/>
      <c r="N36" s="126"/>
      <c r="O36" s="127"/>
      <c r="P36" s="60"/>
      <c r="Q36" s="127"/>
      <c r="R36" s="127"/>
      <c r="S36" s="60"/>
      <c r="T36" s="101">
        <f t="shared" si="2"/>
        <v>0</v>
      </c>
      <c r="U36" s="101"/>
      <c r="V36" s="3" t="s">
        <v>90</v>
      </c>
      <c r="W36" s="127"/>
      <c r="X36" s="127">
        <v>4</v>
      </c>
      <c r="Y36" s="16"/>
      <c r="Z36" s="56">
        <v>257</v>
      </c>
      <c r="AA36" s="56">
        <v>86</v>
      </c>
      <c r="AB36" s="66">
        <v>171</v>
      </c>
    </row>
    <row r="37" spans="1:28" s="98" customFormat="1">
      <c r="A37" s="20" t="s">
        <v>129</v>
      </c>
      <c r="B37" s="3" t="s">
        <v>227</v>
      </c>
      <c r="C37" s="127"/>
      <c r="D37" s="127"/>
      <c r="E37" s="16"/>
      <c r="F37" s="56"/>
      <c r="G37" s="56"/>
      <c r="H37" s="66"/>
      <c r="I37" s="127"/>
      <c r="J37" s="127"/>
      <c r="K37" s="126"/>
      <c r="L37" s="127"/>
      <c r="M37" s="66"/>
      <c r="N37" s="126"/>
      <c r="O37" s="127"/>
      <c r="P37" s="60"/>
      <c r="Q37" s="127"/>
      <c r="R37" s="127"/>
      <c r="S37" s="60"/>
      <c r="T37" s="101">
        <f t="shared" si="2"/>
        <v>0</v>
      </c>
      <c r="U37" s="101"/>
      <c r="V37" s="3" t="s">
        <v>123</v>
      </c>
      <c r="W37" s="127"/>
      <c r="X37" s="127">
        <v>6</v>
      </c>
      <c r="Y37" s="16"/>
      <c r="Z37" s="56">
        <v>257</v>
      </c>
      <c r="AA37" s="56">
        <v>86</v>
      </c>
      <c r="AB37" s="66">
        <v>171</v>
      </c>
    </row>
    <row r="38" spans="1:28" s="98" customFormat="1">
      <c r="A38" s="20" t="s">
        <v>130</v>
      </c>
      <c r="B38" s="3" t="s">
        <v>221</v>
      </c>
      <c r="C38" s="127"/>
      <c r="D38" s="127"/>
      <c r="E38" s="16"/>
      <c r="F38" s="127"/>
      <c r="G38" s="56"/>
      <c r="H38" s="66"/>
      <c r="I38" s="127"/>
      <c r="J38" s="127"/>
      <c r="K38" s="126"/>
      <c r="L38" s="127"/>
      <c r="M38" s="66"/>
      <c r="N38" s="126"/>
      <c r="O38" s="127"/>
      <c r="P38" s="60"/>
      <c r="Q38" s="127"/>
      <c r="R38" s="127"/>
      <c r="S38" s="60"/>
      <c r="T38" s="101">
        <f t="shared" si="2"/>
        <v>0</v>
      </c>
      <c r="U38" s="101"/>
      <c r="V38" s="3" t="s">
        <v>91</v>
      </c>
      <c r="W38" s="127"/>
      <c r="X38" s="127">
        <v>2</v>
      </c>
      <c r="Y38" s="16"/>
      <c r="Z38" s="127">
        <v>171</v>
      </c>
      <c r="AA38" s="56">
        <v>57</v>
      </c>
      <c r="AB38" s="66">
        <v>114</v>
      </c>
    </row>
    <row r="39" spans="1:28" s="98" customFormat="1">
      <c r="A39" s="20" t="s">
        <v>131</v>
      </c>
      <c r="B39" s="3" t="s">
        <v>222</v>
      </c>
      <c r="C39" s="127"/>
      <c r="D39" s="127"/>
      <c r="E39" s="16"/>
      <c r="F39" s="127"/>
      <c r="G39" s="56"/>
      <c r="H39" s="66"/>
      <c r="I39" s="127"/>
      <c r="J39" s="127"/>
      <c r="K39" s="126"/>
      <c r="L39" s="127"/>
      <c r="M39" s="66"/>
      <c r="N39" s="126"/>
      <c r="O39" s="127"/>
      <c r="P39" s="60"/>
      <c r="Q39" s="127"/>
      <c r="R39" s="127"/>
      <c r="S39" s="60"/>
      <c r="T39" s="101">
        <f t="shared" si="2"/>
        <v>0</v>
      </c>
      <c r="U39" s="101"/>
      <c r="V39" s="3" t="s">
        <v>92</v>
      </c>
      <c r="W39" s="127"/>
      <c r="X39" s="127">
        <v>1</v>
      </c>
      <c r="Y39" s="16"/>
      <c r="Z39" s="127">
        <v>54</v>
      </c>
      <c r="AA39" s="56">
        <v>18</v>
      </c>
      <c r="AB39" s="66">
        <v>36</v>
      </c>
    </row>
    <row r="40" spans="1:28" s="98" customFormat="1">
      <c r="A40" s="20" t="s">
        <v>132</v>
      </c>
      <c r="B40" s="3" t="s">
        <v>223</v>
      </c>
      <c r="C40" s="127"/>
      <c r="D40" s="127"/>
      <c r="E40" s="16"/>
      <c r="F40" s="127"/>
      <c r="G40" s="56"/>
      <c r="H40" s="66"/>
      <c r="I40" s="127"/>
      <c r="J40" s="127"/>
      <c r="K40" s="126"/>
      <c r="L40" s="127"/>
      <c r="M40" s="66"/>
      <c r="N40" s="126"/>
      <c r="O40" s="127"/>
      <c r="P40" s="60"/>
      <c r="Q40" s="127"/>
      <c r="R40" s="127"/>
      <c r="S40" s="60"/>
      <c r="T40" s="101">
        <f t="shared" si="2"/>
        <v>0</v>
      </c>
      <c r="U40" s="101"/>
      <c r="V40" s="3" t="s">
        <v>122</v>
      </c>
      <c r="W40" s="127"/>
      <c r="X40" s="127">
        <v>3</v>
      </c>
      <c r="Y40" s="16"/>
      <c r="Z40" s="127">
        <v>54</v>
      </c>
      <c r="AA40" s="56">
        <v>18</v>
      </c>
      <c r="AB40" s="66">
        <v>36</v>
      </c>
    </row>
    <row r="41" spans="1:28" s="98" customFormat="1">
      <c r="A41" s="20" t="s">
        <v>133</v>
      </c>
      <c r="B41" s="3" t="s">
        <v>224</v>
      </c>
      <c r="C41" s="127"/>
      <c r="D41" s="127"/>
      <c r="E41" s="16"/>
      <c r="F41" s="56"/>
      <c r="G41" s="56"/>
      <c r="H41" s="66"/>
      <c r="I41" s="127"/>
      <c r="J41" s="127"/>
      <c r="K41" s="126"/>
      <c r="L41" s="127"/>
      <c r="M41" s="66"/>
      <c r="N41" s="126"/>
      <c r="O41" s="127"/>
      <c r="P41" s="60"/>
      <c r="Q41" s="127"/>
      <c r="R41" s="127"/>
      <c r="S41" s="60"/>
      <c r="T41" s="101">
        <f t="shared" si="2"/>
        <v>0</v>
      </c>
      <c r="U41" s="101"/>
      <c r="V41" s="3" t="s">
        <v>93</v>
      </c>
      <c r="W41" s="127"/>
      <c r="X41" s="127">
        <v>5</v>
      </c>
      <c r="Y41" s="16"/>
      <c r="Z41" s="56">
        <v>257</v>
      </c>
      <c r="AA41" s="56">
        <v>86</v>
      </c>
      <c r="AB41" s="66">
        <v>171</v>
      </c>
    </row>
    <row r="42" spans="1:28" s="98" customFormat="1">
      <c r="A42" s="20" t="s">
        <v>134</v>
      </c>
      <c r="B42" s="3" t="s">
        <v>229</v>
      </c>
      <c r="C42" s="127"/>
      <c r="D42" s="127"/>
      <c r="E42" s="16"/>
      <c r="F42" s="127"/>
      <c r="G42" s="56"/>
      <c r="H42" s="66"/>
      <c r="I42" s="127"/>
      <c r="J42" s="127"/>
      <c r="K42" s="126"/>
      <c r="L42" s="127"/>
      <c r="M42" s="66"/>
      <c r="N42" s="126"/>
      <c r="O42" s="127"/>
      <c r="P42" s="60"/>
      <c r="Q42" s="127"/>
      <c r="R42" s="127"/>
      <c r="S42" s="60"/>
      <c r="T42" s="101">
        <f t="shared" si="2"/>
        <v>0</v>
      </c>
      <c r="U42" s="101"/>
      <c r="V42" s="3" t="s">
        <v>182</v>
      </c>
      <c r="W42" s="127"/>
      <c r="X42" s="127">
        <v>6</v>
      </c>
      <c r="Y42" s="16"/>
      <c r="Z42" s="127">
        <v>108</v>
      </c>
      <c r="AA42" s="56">
        <v>36</v>
      </c>
      <c r="AB42" s="66">
        <v>72</v>
      </c>
    </row>
    <row r="43" spans="1:28" s="98" customFormat="1">
      <c r="A43" s="20" t="s">
        <v>135</v>
      </c>
      <c r="B43" s="3" t="s">
        <v>230</v>
      </c>
      <c r="C43" s="127"/>
      <c r="D43" s="127"/>
      <c r="E43" s="16"/>
      <c r="F43" s="127"/>
      <c r="G43" s="56"/>
      <c r="H43" s="66"/>
      <c r="I43" s="127"/>
      <c r="J43" s="127"/>
      <c r="K43" s="126"/>
      <c r="L43" s="127"/>
      <c r="M43" s="66"/>
      <c r="N43" s="126"/>
      <c r="O43" s="127"/>
      <c r="P43" s="60"/>
      <c r="Q43" s="127"/>
      <c r="R43" s="127"/>
      <c r="S43" s="60"/>
      <c r="T43" s="101">
        <f t="shared" si="2"/>
        <v>0</v>
      </c>
      <c r="U43" s="101"/>
      <c r="V43" s="20" t="s">
        <v>183</v>
      </c>
      <c r="W43" s="127"/>
      <c r="X43" s="127">
        <v>2</v>
      </c>
      <c r="Y43" s="16"/>
      <c r="Z43" s="127">
        <v>108</v>
      </c>
      <c r="AA43" s="56">
        <v>36</v>
      </c>
      <c r="AB43" s="66">
        <v>72</v>
      </c>
    </row>
    <row r="44" spans="1:28" s="102" customFormat="1">
      <c r="A44" s="99" t="s">
        <v>124</v>
      </c>
      <c r="B44" s="25" t="s">
        <v>226</v>
      </c>
      <c r="C44" s="70"/>
      <c r="D44" s="70"/>
      <c r="E44" s="70"/>
      <c r="F44" s="69"/>
      <c r="G44" s="69"/>
      <c r="H44" s="69"/>
      <c r="I44" s="69"/>
      <c r="J44" s="69"/>
      <c r="K44" s="72"/>
      <c r="L44" s="75"/>
      <c r="M44" s="74"/>
      <c r="N44" s="72"/>
      <c r="O44" s="75"/>
      <c r="P44" s="70"/>
      <c r="Q44" s="75"/>
      <c r="R44" s="75"/>
      <c r="S44" s="75"/>
      <c r="T44" s="101">
        <f t="shared" si="2"/>
        <v>0</v>
      </c>
      <c r="U44" s="101"/>
      <c r="V44" s="25" t="s">
        <v>36</v>
      </c>
      <c r="W44" s="70"/>
      <c r="X44" s="70"/>
      <c r="Y44" s="70"/>
      <c r="Z44" s="69">
        <f t="shared" ref="Z44:AA44" si="3">SUM(Z45:Z47)</f>
        <v>860</v>
      </c>
      <c r="AA44" s="69">
        <f t="shared" si="3"/>
        <v>287</v>
      </c>
      <c r="AB44" s="69">
        <f>SUM(AB45:AB47)</f>
        <v>573</v>
      </c>
    </row>
    <row r="45" spans="1:28" s="98" customFormat="1">
      <c r="A45" s="20" t="s">
        <v>136</v>
      </c>
      <c r="B45" s="3" t="s">
        <v>220</v>
      </c>
      <c r="C45" s="127"/>
      <c r="D45" s="127"/>
      <c r="E45" s="16"/>
      <c r="F45" s="56"/>
      <c r="G45" s="56"/>
      <c r="H45" s="66"/>
      <c r="I45" s="127"/>
      <c r="J45" s="127"/>
      <c r="K45" s="126"/>
      <c r="L45" s="127"/>
      <c r="M45" s="66"/>
      <c r="N45" s="126"/>
      <c r="O45" s="127"/>
      <c r="P45" s="60"/>
      <c r="Q45" s="127"/>
      <c r="R45" s="127"/>
      <c r="S45" s="60"/>
      <c r="T45" s="101">
        <f t="shared" si="2"/>
        <v>0</v>
      </c>
      <c r="U45" s="101"/>
      <c r="V45" s="3" t="s">
        <v>144</v>
      </c>
      <c r="W45" s="127">
        <v>4</v>
      </c>
      <c r="X45" s="127"/>
      <c r="Y45" s="16"/>
      <c r="Z45" s="56">
        <v>428</v>
      </c>
      <c r="AA45" s="56">
        <v>143</v>
      </c>
      <c r="AB45" s="66">
        <v>285</v>
      </c>
    </row>
    <row r="46" spans="1:28" s="98" customFormat="1">
      <c r="A46" s="20" t="s">
        <v>137</v>
      </c>
      <c r="B46" s="3" t="s">
        <v>184</v>
      </c>
      <c r="C46" s="127"/>
      <c r="D46" s="127"/>
      <c r="E46" s="16"/>
      <c r="F46" s="127"/>
      <c r="G46" s="127"/>
      <c r="H46" s="66"/>
      <c r="I46" s="56"/>
      <c r="J46" s="56"/>
      <c r="K46" s="126"/>
      <c r="L46" s="127"/>
      <c r="M46" s="66"/>
      <c r="N46" s="126"/>
      <c r="O46" s="127"/>
      <c r="P46" s="60"/>
      <c r="Q46" s="127"/>
      <c r="R46" s="127"/>
      <c r="S46" s="60"/>
      <c r="T46" s="101">
        <f t="shared" si="2"/>
        <v>0</v>
      </c>
      <c r="U46" s="101"/>
      <c r="V46" s="3" t="s">
        <v>96</v>
      </c>
      <c r="W46" s="127"/>
      <c r="X46" s="127">
        <v>4</v>
      </c>
      <c r="Y46" s="16"/>
      <c r="Z46" s="127">
        <v>270</v>
      </c>
      <c r="AA46" s="127">
        <v>90</v>
      </c>
      <c r="AB46" s="66">
        <v>180</v>
      </c>
    </row>
    <row r="47" spans="1:28" s="98" customFormat="1">
      <c r="A47" s="20" t="s">
        <v>138</v>
      </c>
      <c r="B47" s="3" t="s">
        <v>225</v>
      </c>
      <c r="C47" s="127"/>
      <c r="D47" s="127"/>
      <c r="E47" s="16"/>
      <c r="F47" s="127"/>
      <c r="G47" s="127"/>
      <c r="H47" s="66"/>
      <c r="I47" s="127"/>
      <c r="J47" s="127"/>
      <c r="K47" s="126"/>
      <c r="L47" s="127"/>
      <c r="M47" s="66"/>
      <c r="N47" s="126"/>
      <c r="O47" s="127"/>
      <c r="P47" s="60"/>
      <c r="Q47" s="127"/>
      <c r="R47" s="127"/>
      <c r="S47" s="60"/>
      <c r="T47" s="101">
        <f t="shared" si="2"/>
        <v>0</v>
      </c>
      <c r="U47" s="101"/>
      <c r="V47" s="3" t="s">
        <v>184</v>
      </c>
      <c r="W47" s="127">
        <v>4</v>
      </c>
      <c r="X47" s="127"/>
      <c r="Y47" s="16"/>
      <c r="Z47" s="127">
        <v>162</v>
      </c>
      <c r="AA47" s="127">
        <v>54</v>
      </c>
      <c r="AB47" s="66">
        <v>108</v>
      </c>
    </row>
    <row r="48" spans="1:28" s="102" customFormat="1">
      <c r="A48" s="24" t="s">
        <v>147</v>
      </c>
      <c r="B48" s="25" t="s">
        <v>139</v>
      </c>
      <c r="C48" s="70"/>
      <c r="D48" s="70"/>
      <c r="E48" s="70"/>
      <c r="F48" s="74"/>
      <c r="G48" s="74"/>
      <c r="H48" s="74"/>
      <c r="I48" s="70"/>
      <c r="J48" s="70"/>
      <c r="K48" s="72"/>
      <c r="L48" s="75"/>
      <c r="M48" s="74"/>
      <c r="N48" s="72"/>
      <c r="O48" s="75"/>
      <c r="P48" s="70"/>
      <c r="Q48" s="75"/>
      <c r="R48" s="75"/>
      <c r="S48" s="75"/>
      <c r="T48" s="101">
        <f t="shared" si="2"/>
        <v>0</v>
      </c>
      <c r="U48" s="103"/>
      <c r="V48" s="25" t="s">
        <v>139</v>
      </c>
      <c r="W48" s="70"/>
      <c r="X48" s="70"/>
      <c r="Y48" s="70"/>
      <c r="Z48" s="74">
        <f t="shared" ref="Z48:AA48" si="4">SUM(Z49:Z53)</f>
        <v>270</v>
      </c>
      <c r="AA48" s="74">
        <f t="shared" si="4"/>
        <v>90</v>
      </c>
      <c r="AB48" s="74">
        <f>SUM(AB49:AB53)</f>
        <v>180</v>
      </c>
    </row>
    <row r="49" spans="1:32" s="98" customFormat="1">
      <c r="A49" s="18" t="s">
        <v>148</v>
      </c>
      <c r="B49" s="3" t="s">
        <v>140</v>
      </c>
      <c r="C49" s="127"/>
      <c r="D49" s="127"/>
      <c r="E49" s="59"/>
      <c r="F49" s="127"/>
      <c r="G49" s="127"/>
      <c r="H49" s="66"/>
      <c r="I49" s="127"/>
      <c r="J49" s="127"/>
      <c r="K49" s="126"/>
      <c r="L49" s="127"/>
      <c r="M49" s="66"/>
      <c r="N49" s="126"/>
      <c r="O49" s="127"/>
      <c r="P49" s="60"/>
      <c r="Q49" s="127"/>
      <c r="R49" s="127"/>
      <c r="S49" s="60"/>
      <c r="T49" s="101">
        <f t="shared" si="2"/>
        <v>0</v>
      </c>
      <c r="U49" s="101"/>
      <c r="V49" s="3" t="s">
        <v>140</v>
      </c>
      <c r="W49" s="127"/>
      <c r="X49" s="127"/>
      <c r="Y49" s="59">
        <v>5</v>
      </c>
      <c r="Z49" s="127">
        <v>51</v>
      </c>
      <c r="AA49" s="127">
        <v>17</v>
      </c>
      <c r="AB49" s="66">
        <v>34</v>
      </c>
    </row>
    <row r="50" spans="1:32" s="98" customFormat="1">
      <c r="A50" s="18" t="s">
        <v>149</v>
      </c>
      <c r="B50" s="3" t="s">
        <v>228</v>
      </c>
      <c r="C50" s="127"/>
      <c r="D50" s="127"/>
      <c r="E50" s="127"/>
      <c r="F50" s="56"/>
      <c r="G50" s="56"/>
      <c r="H50" s="66"/>
      <c r="I50" s="127"/>
      <c r="J50" s="127"/>
      <c r="K50" s="126"/>
      <c r="L50" s="127"/>
      <c r="M50" s="66"/>
      <c r="N50" s="126"/>
      <c r="O50" s="127"/>
      <c r="P50" s="60"/>
      <c r="Q50" s="127"/>
      <c r="R50" s="127"/>
      <c r="S50" s="60"/>
      <c r="T50" s="101">
        <f t="shared" si="2"/>
        <v>0</v>
      </c>
      <c r="U50" s="101"/>
      <c r="V50" s="3" t="s">
        <v>141</v>
      </c>
      <c r="W50" s="127"/>
      <c r="X50" s="127"/>
      <c r="Y50" s="127">
        <v>6</v>
      </c>
      <c r="Z50" s="56">
        <v>59</v>
      </c>
      <c r="AA50" s="56">
        <v>20</v>
      </c>
      <c r="AB50" s="66">
        <v>39</v>
      </c>
    </row>
    <row r="51" spans="1:32" s="98" customFormat="1">
      <c r="A51" s="18" t="s">
        <v>150</v>
      </c>
      <c r="B51" s="3"/>
      <c r="C51" s="127"/>
      <c r="D51" s="127"/>
      <c r="E51" s="127"/>
      <c r="F51" s="127"/>
      <c r="G51" s="127"/>
      <c r="H51" s="66"/>
      <c r="I51" s="127"/>
      <c r="J51" s="127"/>
      <c r="K51" s="126"/>
      <c r="L51" s="127"/>
      <c r="M51" s="66"/>
      <c r="N51" s="126"/>
      <c r="O51" s="127"/>
      <c r="P51" s="60"/>
      <c r="Q51" s="127"/>
      <c r="R51" s="127"/>
      <c r="S51" s="60"/>
      <c r="T51" s="101">
        <f t="shared" si="2"/>
        <v>0</v>
      </c>
      <c r="U51" s="101"/>
      <c r="V51" s="3" t="s">
        <v>142</v>
      </c>
      <c r="W51" s="127"/>
      <c r="X51" s="127"/>
      <c r="Y51" s="127">
        <v>5</v>
      </c>
      <c r="Z51" s="127">
        <v>51</v>
      </c>
      <c r="AA51" s="127">
        <v>17</v>
      </c>
      <c r="AB51" s="66">
        <v>34</v>
      </c>
    </row>
    <row r="52" spans="1:32" s="98" customFormat="1">
      <c r="A52" s="18" t="s">
        <v>151</v>
      </c>
      <c r="B52" s="3"/>
      <c r="C52" s="127"/>
      <c r="D52" s="127"/>
      <c r="E52" s="127"/>
      <c r="F52" s="56"/>
      <c r="G52" s="127"/>
      <c r="H52" s="66"/>
      <c r="I52" s="127"/>
      <c r="J52" s="127"/>
      <c r="K52" s="126"/>
      <c r="L52" s="127"/>
      <c r="M52" s="66"/>
      <c r="N52" s="126"/>
      <c r="O52" s="127"/>
      <c r="P52" s="60"/>
      <c r="Q52" s="127"/>
      <c r="R52" s="127"/>
      <c r="S52" s="60"/>
      <c r="T52" s="101">
        <f t="shared" si="2"/>
        <v>0</v>
      </c>
      <c r="U52" s="101"/>
      <c r="V52" s="3" t="s">
        <v>143</v>
      </c>
      <c r="W52" s="127"/>
      <c r="X52" s="127"/>
      <c r="Y52" s="127">
        <v>6</v>
      </c>
      <c r="Z52" s="56">
        <v>58</v>
      </c>
      <c r="AA52" s="127">
        <v>19</v>
      </c>
      <c r="AB52" s="66">
        <v>39</v>
      </c>
    </row>
    <row r="53" spans="1:32" s="98" customFormat="1">
      <c r="A53" s="18"/>
      <c r="B53" s="3" t="s">
        <v>146</v>
      </c>
      <c r="C53" s="127"/>
      <c r="D53" s="127"/>
      <c r="E53" s="16"/>
      <c r="F53" s="56"/>
      <c r="G53" s="127"/>
      <c r="H53" s="66"/>
      <c r="I53" s="127"/>
      <c r="J53" s="127"/>
      <c r="K53" s="126"/>
      <c r="L53" s="127"/>
      <c r="M53" s="66"/>
      <c r="N53" s="126"/>
      <c r="O53" s="127"/>
      <c r="P53" s="60"/>
      <c r="Q53" s="127"/>
      <c r="R53" s="127"/>
      <c r="S53" s="60"/>
      <c r="T53" s="101">
        <f t="shared" si="2"/>
        <v>0</v>
      </c>
      <c r="U53" s="101"/>
      <c r="V53" s="3" t="s">
        <v>146</v>
      </c>
      <c r="W53" s="127"/>
      <c r="X53" s="127">
        <v>4</v>
      </c>
      <c r="Y53" s="16"/>
      <c r="Z53" s="56">
        <v>51</v>
      </c>
      <c r="AA53" s="127">
        <v>17</v>
      </c>
      <c r="AB53" s="66">
        <v>34</v>
      </c>
    </row>
    <row r="54" spans="1:32" s="98" customFormat="1">
      <c r="A54" s="99" t="s">
        <v>49</v>
      </c>
      <c r="B54" s="25" t="s">
        <v>48</v>
      </c>
      <c r="C54" s="70"/>
      <c r="D54" s="70"/>
      <c r="E54" s="70"/>
      <c r="F54" s="69">
        <f>SUM(F55:F60)</f>
        <v>375</v>
      </c>
      <c r="G54" s="69">
        <f>F54-H54</f>
        <v>125</v>
      </c>
      <c r="H54" s="74">
        <f>SUM(H55:H60)</f>
        <v>250</v>
      </c>
      <c r="I54" s="74">
        <f>SUM(I55:I60)</f>
        <v>132</v>
      </c>
      <c r="J54" s="74">
        <f>SUM(J55:J60)</f>
        <v>118</v>
      </c>
      <c r="K54" s="72"/>
      <c r="L54" s="75"/>
      <c r="M54" s="74"/>
      <c r="N54" s="72"/>
      <c r="O54" s="75"/>
      <c r="P54" s="70"/>
      <c r="Q54" s="75"/>
      <c r="R54" s="75"/>
      <c r="S54" s="75"/>
      <c r="T54" s="101">
        <f t="shared" si="2"/>
        <v>0</v>
      </c>
      <c r="U54" s="133">
        <f>H54+H62</f>
        <v>2084</v>
      </c>
      <c r="V54" s="101"/>
      <c r="W54" s="101"/>
    </row>
    <row r="55" spans="1:32" s="98" customFormat="1">
      <c r="A55" s="20" t="s">
        <v>41</v>
      </c>
      <c r="B55" s="3" t="s">
        <v>191</v>
      </c>
      <c r="C55" s="127">
        <v>2</v>
      </c>
      <c r="D55" s="127"/>
      <c r="E55" s="16"/>
      <c r="F55" s="56">
        <f>H55+G55</f>
        <v>90</v>
      </c>
      <c r="G55" s="56">
        <f>H55/2</f>
        <v>30</v>
      </c>
      <c r="H55" s="66">
        <v>60</v>
      </c>
      <c r="I55" s="127">
        <f>H55-J55</f>
        <v>22</v>
      </c>
      <c r="J55" s="126">
        <v>38</v>
      </c>
      <c r="K55" s="126">
        <v>34</v>
      </c>
      <c r="L55" s="127">
        <v>26</v>
      </c>
      <c r="M55" s="66">
        <f t="shared" ref="M55:M60" si="5">K55+L55</f>
        <v>60</v>
      </c>
      <c r="N55" s="126"/>
      <c r="O55" s="127"/>
      <c r="P55" s="60">
        <f t="shared" ref="P55:P68" si="6">N55+O55</f>
        <v>0</v>
      </c>
      <c r="Q55" s="127"/>
      <c r="R55" s="127"/>
      <c r="S55" s="60">
        <f t="shared" ref="S55:S78" si="7">Q55+R55</f>
        <v>0</v>
      </c>
      <c r="T55" s="101">
        <f t="shared" si="2"/>
        <v>60</v>
      </c>
      <c r="U55" s="101">
        <f>6*36</f>
        <v>216</v>
      </c>
      <c r="V55" s="101"/>
      <c r="W55" s="101"/>
    </row>
    <row r="56" spans="1:32" s="98" customFormat="1">
      <c r="A56" s="20" t="s">
        <v>42</v>
      </c>
      <c r="B56" s="3" t="s">
        <v>185</v>
      </c>
      <c r="C56" s="127"/>
      <c r="D56" s="127">
        <v>5</v>
      </c>
      <c r="E56" s="16"/>
      <c r="F56" s="56">
        <f t="shared" ref="F56:F60" si="8">H56+G56</f>
        <v>51</v>
      </c>
      <c r="G56" s="56">
        <f t="shared" ref="G56:G60" si="9">H56/2</f>
        <v>17</v>
      </c>
      <c r="H56" s="66">
        <v>34</v>
      </c>
      <c r="I56" s="127">
        <f t="shared" ref="I56:I60" si="10">H56-J56</f>
        <v>16</v>
      </c>
      <c r="J56" s="126">
        <v>18</v>
      </c>
      <c r="K56" s="126"/>
      <c r="L56" s="127"/>
      <c r="M56" s="66">
        <f t="shared" si="5"/>
        <v>0</v>
      </c>
      <c r="N56" s="126"/>
      <c r="O56" s="127"/>
      <c r="P56" s="60">
        <f t="shared" si="6"/>
        <v>0</v>
      </c>
      <c r="Q56" s="127">
        <v>34</v>
      </c>
      <c r="R56" s="127"/>
      <c r="S56" s="60">
        <f t="shared" si="7"/>
        <v>34</v>
      </c>
      <c r="T56" s="101">
        <f t="shared" si="2"/>
        <v>34</v>
      </c>
      <c r="U56" s="133">
        <f>U54+U55</f>
        <v>2300</v>
      </c>
      <c r="V56" s="101"/>
      <c r="W56" s="101"/>
    </row>
    <row r="57" spans="1:32" s="98" customFormat="1">
      <c r="A57" s="20" t="s">
        <v>43</v>
      </c>
      <c r="B57" s="3" t="s">
        <v>192</v>
      </c>
      <c r="C57" s="127"/>
      <c r="D57" s="127">
        <v>1</v>
      </c>
      <c r="E57" s="16"/>
      <c r="F57" s="56">
        <f t="shared" si="8"/>
        <v>72</v>
      </c>
      <c r="G57" s="56">
        <f t="shared" si="9"/>
        <v>24</v>
      </c>
      <c r="H57" s="66">
        <v>48</v>
      </c>
      <c r="I57" s="127">
        <f t="shared" si="10"/>
        <v>26</v>
      </c>
      <c r="J57" s="126">
        <v>22</v>
      </c>
      <c r="K57" s="126">
        <v>48</v>
      </c>
      <c r="L57" s="127"/>
      <c r="M57" s="66">
        <f t="shared" si="5"/>
        <v>48</v>
      </c>
      <c r="N57" s="126"/>
      <c r="O57" s="127"/>
      <c r="P57" s="60">
        <f t="shared" si="6"/>
        <v>0</v>
      </c>
      <c r="Q57" s="127"/>
      <c r="R57" s="127"/>
      <c r="S57" s="60">
        <f t="shared" si="7"/>
        <v>0</v>
      </c>
      <c r="T57" s="101">
        <f t="shared" si="2"/>
        <v>48</v>
      </c>
    </row>
    <row r="58" spans="1:32" s="98" customFormat="1">
      <c r="A58" s="20" t="s">
        <v>44</v>
      </c>
      <c r="B58" s="20" t="s">
        <v>193</v>
      </c>
      <c r="C58" s="127"/>
      <c r="D58" s="127">
        <v>2</v>
      </c>
      <c r="E58" s="16"/>
      <c r="F58" s="56">
        <f t="shared" si="8"/>
        <v>54</v>
      </c>
      <c r="G58" s="56">
        <f t="shared" si="9"/>
        <v>18</v>
      </c>
      <c r="H58" s="66">
        <v>36</v>
      </c>
      <c r="I58" s="127">
        <f t="shared" si="10"/>
        <v>20</v>
      </c>
      <c r="J58" s="126">
        <v>16</v>
      </c>
      <c r="K58" s="126"/>
      <c r="L58" s="127">
        <v>36</v>
      </c>
      <c r="M58" s="66">
        <f t="shared" si="5"/>
        <v>36</v>
      </c>
      <c r="N58" s="126"/>
      <c r="O58" s="127"/>
      <c r="P58" s="60">
        <f t="shared" si="6"/>
        <v>0</v>
      </c>
      <c r="Q58" s="127"/>
      <c r="R58" s="127"/>
      <c r="S58" s="60">
        <f t="shared" si="7"/>
        <v>0</v>
      </c>
      <c r="T58" s="101">
        <f t="shared" si="2"/>
        <v>36</v>
      </c>
    </row>
    <row r="59" spans="1:32" s="98" customFormat="1">
      <c r="A59" s="20" t="s">
        <v>45</v>
      </c>
      <c r="B59" s="3" t="s">
        <v>194</v>
      </c>
      <c r="C59" s="127"/>
      <c r="D59" s="127">
        <v>5</v>
      </c>
      <c r="E59" s="16"/>
      <c r="F59" s="56">
        <f t="shared" si="8"/>
        <v>54</v>
      </c>
      <c r="G59" s="56">
        <f t="shared" si="9"/>
        <v>18</v>
      </c>
      <c r="H59" s="66">
        <v>36</v>
      </c>
      <c r="I59" s="127">
        <f t="shared" si="10"/>
        <v>28</v>
      </c>
      <c r="J59" s="126">
        <v>8</v>
      </c>
      <c r="K59" s="126"/>
      <c r="L59" s="127"/>
      <c r="M59" s="66">
        <f t="shared" si="5"/>
        <v>0</v>
      </c>
      <c r="N59" s="126"/>
      <c r="O59" s="127"/>
      <c r="P59" s="60">
        <f t="shared" si="6"/>
        <v>0</v>
      </c>
      <c r="Q59" s="127">
        <v>36</v>
      </c>
      <c r="R59" s="127"/>
      <c r="S59" s="60">
        <f t="shared" si="7"/>
        <v>36</v>
      </c>
      <c r="T59" s="101">
        <f t="shared" si="2"/>
        <v>36</v>
      </c>
    </row>
    <row r="60" spans="1:32" s="98" customFormat="1">
      <c r="A60" s="20" t="s">
        <v>46</v>
      </c>
      <c r="B60" s="3" t="s">
        <v>104</v>
      </c>
      <c r="C60" s="127"/>
      <c r="D60" s="127">
        <v>3</v>
      </c>
      <c r="E60" s="16"/>
      <c r="F60" s="56">
        <f t="shared" si="8"/>
        <v>54</v>
      </c>
      <c r="G60" s="56">
        <f t="shared" si="9"/>
        <v>18</v>
      </c>
      <c r="H60" s="66">
        <v>36</v>
      </c>
      <c r="I60" s="127">
        <f t="shared" si="10"/>
        <v>20</v>
      </c>
      <c r="J60" s="126">
        <v>16</v>
      </c>
      <c r="K60" s="126"/>
      <c r="L60" s="127"/>
      <c r="M60" s="66">
        <f t="shared" si="5"/>
        <v>0</v>
      </c>
      <c r="N60" s="126">
        <v>36</v>
      </c>
      <c r="O60" s="127"/>
      <c r="P60" s="60">
        <f t="shared" si="6"/>
        <v>36</v>
      </c>
      <c r="Q60" s="127"/>
      <c r="R60" s="127"/>
      <c r="S60" s="60">
        <f t="shared" si="7"/>
        <v>0</v>
      </c>
      <c r="T60" s="101">
        <f t="shared" si="2"/>
        <v>36</v>
      </c>
    </row>
    <row r="61" spans="1:32" s="102" customFormat="1">
      <c r="A61" s="96" t="s">
        <v>2</v>
      </c>
      <c r="B61" s="131" t="s">
        <v>3</v>
      </c>
      <c r="C61" s="128"/>
      <c r="D61" s="128"/>
      <c r="E61" s="26"/>
      <c r="F61" s="57"/>
      <c r="G61" s="57"/>
      <c r="H61" s="65"/>
      <c r="I61" s="57"/>
      <c r="J61" s="57"/>
      <c r="K61" s="126"/>
      <c r="L61" s="127"/>
      <c r="M61" s="66"/>
      <c r="N61" s="126"/>
      <c r="O61" s="127"/>
      <c r="P61" s="60"/>
      <c r="Q61" s="127"/>
      <c r="R61" s="127"/>
      <c r="S61" s="60"/>
      <c r="T61" s="101">
        <f t="shared" si="2"/>
        <v>0</v>
      </c>
    </row>
    <row r="62" spans="1:32" s="98" customFormat="1">
      <c r="A62" s="96" t="s">
        <v>4</v>
      </c>
      <c r="B62" s="131" t="s">
        <v>5</v>
      </c>
      <c r="C62" s="128"/>
      <c r="D62" s="128"/>
      <c r="E62" s="128"/>
      <c r="F62" s="57">
        <f>F63+F70</f>
        <v>1293</v>
      </c>
      <c r="G62" s="57">
        <f t="shared" ref="G62:J62" si="11">G63+G70</f>
        <v>167</v>
      </c>
      <c r="H62" s="65">
        <f>H63+H70+H74</f>
        <v>1834</v>
      </c>
      <c r="I62" s="57">
        <f t="shared" si="11"/>
        <v>118</v>
      </c>
      <c r="J62" s="57">
        <f t="shared" si="11"/>
        <v>70</v>
      </c>
      <c r="K62" s="126"/>
      <c r="L62" s="127"/>
      <c r="M62" s="66"/>
      <c r="N62" s="126"/>
      <c r="O62" s="127"/>
      <c r="P62" s="60"/>
      <c r="Q62" s="127"/>
      <c r="R62" s="127"/>
      <c r="S62" s="60"/>
      <c r="T62" s="101">
        <f t="shared" si="2"/>
        <v>0</v>
      </c>
    </row>
    <row r="63" spans="1:32" s="105" customFormat="1" ht="25.5">
      <c r="A63" s="99" t="s">
        <v>6</v>
      </c>
      <c r="B63" s="25" t="s">
        <v>195</v>
      </c>
      <c r="C63" s="70">
        <v>2</v>
      </c>
      <c r="D63" s="70"/>
      <c r="E63" s="70"/>
      <c r="F63" s="113">
        <f>SUM(F64:F69)</f>
        <v>573</v>
      </c>
      <c r="G63" s="113">
        <f>SUM(G64:G69)</f>
        <v>119</v>
      </c>
      <c r="H63" s="74">
        <f>SUM(H64:H69)</f>
        <v>454</v>
      </c>
      <c r="I63" s="74">
        <f t="shared" ref="I63:J63" si="12">I64+I68+I69</f>
        <v>74</v>
      </c>
      <c r="J63" s="74">
        <f t="shared" si="12"/>
        <v>18</v>
      </c>
      <c r="K63" s="72"/>
      <c r="L63" s="75"/>
      <c r="M63" s="74"/>
      <c r="N63" s="72"/>
      <c r="O63" s="75"/>
      <c r="P63" s="70"/>
      <c r="Q63" s="75"/>
      <c r="R63" s="75"/>
      <c r="S63" s="75"/>
      <c r="T63" s="101">
        <f t="shared" si="2"/>
        <v>0</v>
      </c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</row>
    <row r="64" spans="1:32" s="98" customFormat="1" ht="15.75" customHeight="1">
      <c r="A64" s="20" t="s">
        <v>7</v>
      </c>
      <c r="B64" s="3" t="s">
        <v>198</v>
      </c>
      <c r="C64" s="127">
        <v>1</v>
      </c>
      <c r="D64" s="127"/>
      <c r="E64" s="16"/>
      <c r="F64" s="56">
        <f>G64+H64</f>
        <v>138</v>
      </c>
      <c r="G64" s="56">
        <f>H64/2</f>
        <v>46</v>
      </c>
      <c r="H64" s="66">
        <v>92</v>
      </c>
      <c r="I64" s="56">
        <v>74</v>
      </c>
      <c r="J64" s="130">
        <v>18</v>
      </c>
      <c r="K64" s="126">
        <v>92</v>
      </c>
      <c r="L64" s="127"/>
      <c r="M64" s="66">
        <f>K64+L64</f>
        <v>92</v>
      </c>
      <c r="N64" s="126"/>
      <c r="O64" s="127"/>
      <c r="P64" s="60">
        <f t="shared" si="6"/>
        <v>0</v>
      </c>
      <c r="Q64" s="127"/>
      <c r="R64" s="127"/>
      <c r="S64" s="60">
        <f t="shared" si="7"/>
        <v>0</v>
      </c>
      <c r="T64" s="101">
        <f t="shared" si="2"/>
        <v>92</v>
      </c>
    </row>
    <row r="65" spans="1:32" s="98" customFormat="1">
      <c r="A65" s="20" t="s">
        <v>64</v>
      </c>
      <c r="B65" s="3" t="s">
        <v>199</v>
      </c>
      <c r="C65" s="127">
        <v>2</v>
      </c>
      <c r="D65" s="127"/>
      <c r="E65" s="16"/>
      <c r="F65" s="56">
        <f t="shared" ref="F65:F69" si="13">G65+H65</f>
        <v>93</v>
      </c>
      <c r="G65" s="56">
        <f t="shared" ref="G65:G67" si="14">H65/2</f>
        <v>31</v>
      </c>
      <c r="H65" s="66">
        <v>62</v>
      </c>
      <c r="I65" s="56">
        <f t="shared" ref="I65:I67" si="15">H65-J65</f>
        <v>44</v>
      </c>
      <c r="J65" s="130">
        <v>18</v>
      </c>
      <c r="K65" s="126"/>
      <c r="L65" s="127">
        <v>62</v>
      </c>
      <c r="M65" s="66">
        <f t="shared" ref="M65:M67" si="16">K65+L65</f>
        <v>62</v>
      </c>
      <c r="N65" s="126"/>
      <c r="O65" s="127"/>
      <c r="P65" s="60">
        <f t="shared" si="6"/>
        <v>0</v>
      </c>
      <c r="Q65" s="127"/>
      <c r="R65" s="127"/>
      <c r="S65" s="60">
        <f t="shared" si="7"/>
        <v>0</v>
      </c>
      <c r="T65" s="101">
        <f t="shared" si="2"/>
        <v>62</v>
      </c>
    </row>
    <row r="66" spans="1:32" s="98" customFormat="1" ht="25.5">
      <c r="A66" s="20" t="s">
        <v>196</v>
      </c>
      <c r="B66" s="3" t="s">
        <v>200</v>
      </c>
      <c r="C66" s="127"/>
      <c r="D66" s="127">
        <v>2</v>
      </c>
      <c r="E66" s="16"/>
      <c r="F66" s="56">
        <f t="shared" si="13"/>
        <v>72</v>
      </c>
      <c r="G66" s="56">
        <f t="shared" si="14"/>
        <v>24</v>
      </c>
      <c r="H66" s="66">
        <v>48</v>
      </c>
      <c r="I66" s="56">
        <v>30</v>
      </c>
      <c r="J66" s="130">
        <v>18</v>
      </c>
      <c r="K66" s="126">
        <v>26</v>
      </c>
      <c r="L66" s="127">
        <v>22</v>
      </c>
      <c r="M66" s="66">
        <f t="shared" si="16"/>
        <v>48</v>
      </c>
      <c r="N66" s="126"/>
      <c r="O66" s="127"/>
      <c r="P66" s="60">
        <f t="shared" si="6"/>
        <v>0</v>
      </c>
      <c r="Q66" s="127"/>
      <c r="R66" s="127"/>
      <c r="S66" s="60">
        <f t="shared" si="7"/>
        <v>0</v>
      </c>
      <c r="T66" s="101">
        <f t="shared" si="2"/>
        <v>48</v>
      </c>
    </row>
    <row r="67" spans="1:32" s="98" customFormat="1">
      <c r="A67" s="20" t="s">
        <v>197</v>
      </c>
      <c r="B67" s="3" t="s">
        <v>201</v>
      </c>
      <c r="C67" s="127"/>
      <c r="D67" s="127">
        <v>2</v>
      </c>
      <c r="E67" s="16"/>
      <c r="F67" s="56">
        <f t="shared" si="13"/>
        <v>54</v>
      </c>
      <c r="G67" s="56">
        <f t="shared" si="14"/>
        <v>18</v>
      </c>
      <c r="H67" s="66">
        <v>36</v>
      </c>
      <c r="I67" s="56">
        <f t="shared" si="15"/>
        <v>20</v>
      </c>
      <c r="J67" s="130">
        <v>16</v>
      </c>
      <c r="K67" s="126"/>
      <c r="L67" s="127">
        <v>36</v>
      </c>
      <c r="M67" s="66">
        <f t="shared" si="16"/>
        <v>36</v>
      </c>
      <c r="N67" s="126"/>
      <c r="O67" s="127"/>
      <c r="P67" s="60">
        <f t="shared" si="6"/>
        <v>0</v>
      </c>
      <c r="Q67" s="127"/>
      <c r="R67" s="127"/>
      <c r="S67" s="60">
        <f t="shared" si="7"/>
        <v>0</v>
      </c>
      <c r="T67" s="101">
        <f t="shared" si="2"/>
        <v>36</v>
      </c>
    </row>
    <row r="68" spans="1:32" s="98" customFormat="1">
      <c r="A68" s="20" t="s">
        <v>59</v>
      </c>
      <c r="B68" s="3" t="s">
        <v>53</v>
      </c>
      <c r="C68" s="127"/>
      <c r="D68" s="127">
        <v>2</v>
      </c>
      <c r="E68" s="16"/>
      <c r="F68" s="56">
        <f t="shared" si="13"/>
        <v>144</v>
      </c>
      <c r="G68" s="127"/>
      <c r="H68" s="66">
        <v>144</v>
      </c>
      <c r="I68" s="127"/>
      <c r="J68" s="126"/>
      <c r="K68" s="126">
        <v>36</v>
      </c>
      <c r="L68" s="127">
        <v>108</v>
      </c>
      <c r="M68" s="66">
        <f>K68+L68</f>
        <v>144</v>
      </c>
      <c r="N68" s="126"/>
      <c r="O68" s="127"/>
      <c r="P68" s="60">
        <f t="shared" si="6"/>
        <v>0</v>
      </c>
      <c r="Q68" s="127"/>
      <c r="R68" s="127"/>
      <c r="S68" s="60">
        <f t="shared" si="7"/>
        <v>0</v>
      </c>
      <c r="T68" s="101">
        <f t="shared" si="2"/>
        <v>144</v>
      </c>
    </row>
    <row r="69" spans="1:32" s="98" customFormat="1">
      <c r="A69" s="20" t="s">
        <v>83</v>
      </c>
      <c r="B69" s="3" t="s">
        <v>108</v>
      </c>
      <c r="C69" s="127"/>
      <c r="D69" s="127">
        <v>2</v>
      </c>
      <c r="E69" s="117"/>
      <c r="F69" s="56">
        <f t="shared" si="13"/>
        <v>72</v>
      </c>
      <c r="G69" s="127"/>
      <c r="H69" s="66">
        <v>72</v>
      </c>
      <c r="I69" s="127"/>
      <c r="J69" s="126"/>
      <c r="K69" s="126"/>
      <c r="L69" s="127">
        <v>72</v>
      </c>
      <c r="M69" s="66">
        <f>K69+L69</f>
        <v>72</v>
      </c>
      <c r="N69" s="126"/>
      <c r="O69" s="127"/>
      <c r="P69" s="60">
        <f>N69+O69</f>
        <v>0</v>
      </c>
      <c r="Q69" s="127"/>
      <c r="R69" s="127"/>
      <c r="S69" s="60">
        <f t="shared" si="7"/>
        <v>0</v>
      </c>
      <c r="T69" s="101">
        <f t="shared" si="2"/>
        <v>72</v>
      </c>
    </row>
    <row r="70" spans="1:32" s="105" customFormat="1" ht="25.5" customHeight="1">
      <c r="A70" s="24" t="s">
        <v>8</v>
      </c>
      <c r="B70" s="25" t="s">
        <v>202</v>
      </c>
      <c r="C70" s="70">
        <v>4</v>
      </c>
      <c r="D70" s="70"/>
      <c r="E70" s="70"/>
      <c r="F70" s="69">
        <f>SUM(F71:F73)</f>
        <v>720</v>
      </c>
      <c r="G70" s="74">
        <f>SUM(G71:G73)</f>
        <v>48</v>
      </c>
      <c r="H70" s="74">
        <f>SUM(H71:H73)</f>
        <v>672</v>
      </c>
      <c r="I70" s="74">
        <f>SUM(I71:I73)</f>
        <v>44</v>
      </c>
      <c r="J70" s="74">
        <f>SUM(J71:J73)</f>
        <v>52</v>
      </c>
      <c r="K70" s="72"/>
      <c r="L70" s="75"/>
      <c r="M70" s="75"/>
      <c r="N70" s="72"/>
      <c r="O70" s="75"/>
      <c r="P70" s="70"/>
      <c r="Q70" s="75"/>
      <c r="R70" s="75"/>
      <c r="S70" s="75"/>
      <c r="T70" s="101">
        <f t="shared" si="2"/>
        <v>0</v>
      </c>
      <c r="U70" s="104"/>
      <c r="V70" s="104"/>
      <c r="W70" s="104"/>
      <c r="X70" s="104"/>
      <c r="Y70" s="104"/>
      <c r="Z70" s="98"/>
      <c r="AA70" s="98"/>
      <c r="AB70" s="98"/>
      <c r="AC70" s="98"/>
      <c r="AD70" s="98"/>
      <c r="AE70" s="98"/>
      <c r="AF70" s="98"/>
    </row>
    <row r="71" spans="1:32" s="98" customFormat="1" ht="25.5">
      <c r="A71" s="20" t="s">
        <v>9</v>
      </c>
      <c r="B71" s="3" t="s">
        <v>204</v>
      </c>
      <c r="C71" s="127">
        <v>4</v>
      </c>
      <c r="D71" s="127"/>
      <c r="E71" s="16"/>
      <c r="F71" s="56">
        <f>G71+H71</f>
        <v>144</v>
      </c>
      <c r="G71" s="127">
        <f>H71/2</f>
        <v>48</v>
      </c>
      <c r="H71" s="66">
        <v>96</v>
      </c>
      <c r="I71" s="127">
        <f>H71-J71</f>
        <v>44</v>
      </c>
      <c r="J71" s="126">
        <v>52</v>
      </c>
      <c r="K71" s="126"/>
      <c r="L71" s="127"/>
      <c r="M71" s="66">
        <f t="shared" ref="M71:M78" si="17">K71+L71</f>
        <v>0</v>
      </c>
      <c r="N71" s="126">
        <v>34</v>
      </c>
      <c r="O71" s="127">
        <v>62</v>
      </c>
      <c r="P71" s="60">
        <f>N71+O71</f>
        <v>96</v>
      </c>
      <c r="Q71" s="127"/>
      <c r="R71" s="127"/>
      <c r="S71" s="60">
        <f t="shared" si="7"/>
        <v>0</v>
      </c>
      <c r="T71" s="101">
        <f t="shared" si="2"/>
        <v>96</v>
      </c>
    </row>
    <row r="72" spans="1:32" s="98" customFormat="1">
      <c r="A72" s="20" t="s">
        <v>60</v>
      </c>
      <c r="B72" s="3" t="s">
        <v>186</v>
      </c>
      <c r="C72" s="127"/>
      <c r="D72" s="127">
        <v>4</v>
      </c>
      <c r="E72" s="16"/>
      <c r="F72" s="56">
        <v>432</v>
      </c>
      <c r="G72" s="127"/>
      <c r="H72" s="66">
        <v>432</v>
      </c>
      <c r="I72" s="127"/>
      <c r="J72" s="126"/>
      <c r="K72" s="127"/>
      <c r="L72" s="127"/>
      <c r="M72" s="66">
        <f t="shared" si="17"/>
        <v>0</v>
      </c>
      <c r="N72" s="126">
        <v>204</v>
      </c>
      <c r="O72" s="127">
        <v>228</v>
      </c>
      <c r="P72" s="60">
        <f t="shared" ref="P72:P78" si="18">N72+O72</f>
        <v>432</v>
      </c>
      <c r="Q72" s="127"/>
      <c r="R72" s="127"/>
      <c r="S72" s="60">
        <f t="shared" si="7"/>
        <v>0</v>
      </c>
      <c r="T72" s="101">
        <f t="shared" si="2"/>
        <v>432</v>
      </c>
    </row>
    <row r="73" spans="1:32" s="98" customFormat="1" ht="13.5" customHeight="1">
      <c r="A73" s="20" t="s">
        <v>84</v>
      </c>
      <c r="B73" s="3" t="s">
        <v>187</v>
      </c>
      <c r="C73" s="127"/>
      <c r="D73" s="127">
        <v>4</v>
      </c>
      <c r="E73" s="16"/>
      <c r="F73" s="56">
        <v>144</v>
      </c>
      <c r="G73" s="127"/>
      <c r="H73" s="66">
        <v>144</v>
      </c>
      <c r="I73" s="127"/>
      <c r="J73" s="126"/>
      <c r="K73" s="127"/>
      <c r="L73" s="127"/>
      <c r="M73" s="66">
        <f t="shared" si="17"/>
        <v>0</v>
      </c>
      <c r="N73" s="126"/>
      <c r="O73" s="127">
        <v>144</v>
      </c>
      <c r="P73" s="60">
        <f t="shared" si="18"/>
        <v>144</v>
      </c>
      <c r="Q73" s="127"/>
      <c r="R73" s="127"/>
      <c r="S73" s="60">
        <f t="shared" si="7"/>
        <v>0</v>
      </c>
      <c r="T73" s="101">
        <f t="shared" si="2"/>
        <v>144</v>
      </c>
    </row>
    <row r="74" spans="1:32" s="98" customFormat="1" ht="25.5">
      <c r="A74" s="99" t="s">
        <v>76</v>
      </c>
      <c r="B74" s="25" t="s">
        <v>203</v>
      </c>
      <c r="C74" s="70">
        <v>6</v>
      </c>
      <c r="D74" s="70"/>
      <c r="E74" s="112"/>
      <c r="F74" s="69">
        <f>SUM(F75:F77)</f>
        <v>756</v>
      </c>
      <c r="G74" s="70">
        <v>48</v>
      </c>
      <c r="H74" s="74">
        <f>SUM(H75:H77)</f>
        <v>708</v>
      </c>
      <c r="I74" s="70"/>
      <c r="J74" s="74"/>
      <c r="K74" s="70"/>
      <c r="L74" s="70"/>
      <c r="M74" s="70"/>
      <c r="N74" s="74"/>
      <c r="O74" s="70"/>
      <c r="P74" s="70"/>
      <c r="Q74" s="70"/>
      <c r="R74" s="70"/>
      <c r="S74" s="70"/>
      <c r="T74" s="101">
        <f t="shared" si="2"/>
        <v>0</v>
      </c>
    </row>
    <row r="75" spans="1:32" s="98" customFormat="1" ht="25.5">
      <c r="A75" s="20" t="s">
        <v>77</v>
      </c>
      <c r="B75" s="3" t="s">
        <v>205</v>
      </c>
      <c r="C75" s="127">
        <v>6</v>
      </c>
      <c r="D75" s="127"/>
      <c r="E75" s="16"/>
      <c r="F75" s="56">
        <f>G75+H75</f>
        <v>144</v>
      </c>
      <c r="G75" s="127">
        <f>H75/2</f>
        <v>48</v>
      </c>
      <c r="H75" s="66">
        <v>96</v>
      </c>
      <c r="I75" s="127">
        <v>52</v>
      </c>
      <c r="J75" s="126">
        <f>H75-I75</f>
        <v>44</v>
      </c>
      <c r="K75" s="127"/>
      <c r="L75" s="127"/>
      <c r="M75" s="66">
        <f t="shared" si="17"/>
        <v>0</v>
      </c>
      <c r="N75" s="126"/>
      <c r="O75" s="127"/>
      <c r="P75" s="60">
        <f t="shared" si="18"/>
        <v>0</v>
      </c>
      <c r="Q75" s="127">
        <v>34</v>
      </c>
      <c r="R75" s="127">
        <v>62</v>
      </c>
      <c r="S75" s="60">
        <f t="shared" si="7"/>
        <v>96</v>
      </c>
      <c r="T75" s="101">
        <f t="shared" si="2"/>
        <v>96</v>
      </c>
    </row>
    <row r="76" spans="1:32" s="98" customFormat="1">
      <c r="A76" s="20" t="s">
        <v>81</v>
      </c>
      <c r="B76" s="3" t="s">
        <v>186</v>
      </c>
      <c r="C76" s="127"/>
      <c r="D76" s="127">
        <v>6</v>
      </c>
      <c r="E76" s="16"/>
      <c r="F76" s="56">
        <v>468</v>
      </c>
      <c r="G76" s="127"/>
      <c r="H76" s="66">
        <v>468</v>
      </c>
      <c r="I76" s="127"/>
      <c r="J76" s="126"/>
      <c r="K76" s="127"/>
      <c r="L76" s="127"/>
      <c r="M76" s="66">
        <f t="shared" si="17"/>
        <v>0</v>
      </c>
      <c r="N76" s="126"/>
      <c r="O76" s="127"/>
      <c r="P76" s="60">
        <f t="shared" si="18"/>
        <v>0</v>
      </c>
      <c r="Q76" s="127">
        <v>204</v>
      </c>
      <c r="R76" s="127">
        <v>264</v>
      </c>
      <c r="S76" s="60">
        <f t="shared" si="7"/>
        <v>468</v>
      </c>
      <c r="T76" s="101">
        <f t="shared" si="2"/>
        <v>468</v>
      </c>
    </row>
    <row r="77" spans="1:32" s="98" customFormat="1" ht="13.5" customHeight="1">
      <c r="A77" s="20" t="s">
        <v>86</v>
      </c>
      <c r="B77" s="3" t="s">
        <v>187</v>
      </c>
      <c r="C77" s="127"/>
      <c r="D77" s="127">
        <v>6</v>
      </c>
      <c r="E77" s="16"/>
      <c r="F77" s="56">
        <v>144</v>
      </c>
      <c r="G77" s="127"/>
      <c r="H77" s="66">
        <v>144</v>
      </c>
      <c r="I77" s="127"/>
      <c r="J77" s="126"/>
      <c r="K77" s="127"/>
      <c r="L77" s="127"/>
      <c r="M77" s="66">
        <f t="shared" si="17"/>
        <v>0</v>
      </c>
      <c r="N77" s="126"/>
      <c r="O77" s="127"/>
      <c r="P77" s="60">
        <f t="shared" si="18"/>
        <v>0</v>
      </c>
      <c r="Q77" s="127"/>
      <c r="R77" s="127">
        <v>144</v>
      </c>
      <c r="S77" s="60">
        <f t="shared" si="7"/>
        <v>144</v>
      </c>
      <c r="T77" s="101">
        <f t="shared" si="2"/>
        <v>144</v>
      </c>
    </row>
    <row r="78" spans="1:32" s="98" customFormat="1" ht="13.5" customHeight="1">
      <c r="A78" s="96" t="s">
        <v>54</v>
      </c>
      <c r="B78" s="21" t="s">
        <v>93</v>
      </c>
      <c r="C78" s="55"/>
      <c r="D78" s="55"/>
      <c r="E78" s="106">
        <v>5</v>
      </c>
      <c r="F78" s="56">
        <v>60</v>
      </c>
      <c r="G78" s="127">
        <f t="shared" si="0"/>
        <v>20</v>
      </c>
      <c r="H78" s="66">
        <f>M78+P78+S78</f>
        <v>40</v>
      </c>
      <c r="I78" s="127">
        <f>H78-J78</f>
        <v>4</v>
      </c>
      <c r="J78" s="126">
        <v>36</v>
      </c>
      <c r="K78" s="107"/>
      <c r="L78" s="128"/>
      <c r="M78" s="66">
        <f t="shared" si="17"/>
        <v>0</v>
      </c>
      <c r="N78" s="107"/>
      <c r="O78" s="128"/>
      <c r="P78" s="60">
        <f t="shared" si="18"/>
        <v>0</v>
      </c>
      <c r="Q78" s="127"/>
      <c r="R78" s="127">
        <v>40</v>
      </c>
      <c r="S78" s="60">
        <f t="shared" si="7"/>
        <v>40</v>
      </c>
      <c r="T78" s="101">
        <f t="shared" si="2"/>
        <v>40</v>
      </c>
    </row>
    <row r="79" spans="1:32" s="98" customFormat="1">
      <c r="A79" s="99"/>
      <c r="B79" s="22" t="s">
        <v>47</v>
      </c>
      <c r="C79" s="69">
        <f>COUNT(C33:C78)</f>
        <v>8</v>
      </c>
      <c r="D79" s="69">
        <f t="shared" ref="D79:E79" si="19">COUNT(D33:D78)</f>
        <v>13</v>
      </c>
      <c r="E79" s="69">
        <f t="shared" si="19"/>
        <v>1</v>
      </c>
      <c r="F79" s="69">
        <f>F78+F62+F54+F31</f>
        <v>1728</v>
      </c>
      <c r="G79" s="69">
        <f>G78+G62+G54+G31</f>
        <v>312</v>
      </c>
      <c r="H79" s="69">
        <f>H78+H62+H54+H31</f>
        <v>2124</v>
      </c>
      <c r="I79" s="69">
        <f>I78+I62+I54+I31</f>
        <v>254</v>
      </c>
      <c r="J79" s="69">
        <f>J78+J62+J54+J31</f>
        <v>224</v>
      </c>
      <c r="K79" s="75">
        <f t="shared" ref="K79:L79" si="20">SUM(K33:K78)</f>
        <v>236</v>
      </c>
      <c r="L79" s="75">
        <f t="shared" si="20"/>
        <v>362</v>
      </c>
      <c r="M79" s="70">
        <f>SUM(M33:M78)</f>
        <v>598</v>
      </c>
      <c r="N79" s="75">
        <f t="shared" ref="N79:S79" si="21">SUM(N33:N78)</f>
        <v>274</v>
      </c>
      <c r="O79" s="75">
        <f t="shared" si="21"/>
        <v>434</v>
      </c>
      <c r="P79" s="70">
        <f t="shared" si="21"/>
        <v>708</v>
      </c>
      <c r="Q79" s="75">
        <f t="shared" si="21"/>
        <v>308</v>
      </c>
      <c r="R79" s="75">
        <f t="shared" si="21"/>
        <v>510</v>
      </c>
      <c r="S79" s="70">
        <f t="shared" si="21"/>
        <v>818</v>
      </c>
      <c r="T79" s="101">
        <f t="shared" si="2"/>
        <v>2124</v>
      </c>
    </row>
    <row r="80" spans="1:32" s="98" customFormat="1">
      <c r="A80" s="96" t="s">
        <v>61</v>
      </c>
      <c r="B80" s="2" t="s">
        <v>55</v>
      </c>
      <c r="C80" s="2"/>
      <c r="D80" s="2"/>
      <c r="E80" s="7"/>
      <c r="F80" s="10"/>
      <c r="G80" s="10"/>
      <c r="H80" s="108" t="s">
        <v>120</v>
      </c>
      <c r="I80" s="10"/>
      <c r="J80" s="3"/>
      <c r="K80" s="3">
        <f>K79/K28</f>
        <v>13.882352941176471</v>
      </c>
      <c r="L80" s="3">
        <f>L79/L28</f>
        <v>15.739130434782609</v>
      </c>
      <c r="M80" s="3"/>
      <c r="N80" s="3">
        <f>N79/N28</f>
        <v>16.117647058823529</v>
      </c>
      <c r="O80" s="3">
        <f>O79/O28</f>
        <v>19.727272727272727</v>
      </c>
      <c r="P80" s="3"/>
      <c r="Q80" s="3">
        <f>Q79/Q28</f>
        <v>18.117647058823529</v>
      </c>
      <c r="R80" s="3">
        <f>R79/R28</f>
        <v>25.5</v>
      </c>
      <c r="S80" s="109"/>
    </row>
    <row r="81" spans="1:30" s="5" customFormat="1" ht="12.75" customHeight="1">
      <c r="A81" s="207" t="s">
        <v>121</v>
      </c>
      <c r="B81" s="208"/>
      <c r="C81" s="208"/>
      <c r="D81" s="208"/>
      <c r="E81" s="208"/>
      <c r="F81" s="208"/>
      <c r="G81" s="209"/>
      <c r="H81" s="216" t="s">
        <v>38</v>
      </c>
      <c r="I81" s="230" t="s">
        <v>188</v>
      </c>
      <c r="J81" s="231"/>
      <c r="K81" s="231"/>
      <c r="L81" s="231"/>
      <c r="M81" s="231"/>
      <c r="N81" s="231"/>
      <c r="O81" s="231"/>
      <c r="P81" s="231"/>
      <c r="Q81" s="231"/>
      <c r="R81" s="231"/>
      <c r="S81" s="232"/>
      <c r="T81" s="8"/>
      <c r="U81" s="8"/>
      <c r="V81" s="110"/>
      <c r="W81" s="110"/>
      <c r="X81" s="110"/>
      <c r="Y81" s="110"/>
      <c r="Z81" s="110"/>
      <c r="AA81" s="110"/>
      <c r="AB81" s="110"/>
      <c r="AC81" s="110"/>
      <c r="AD81" s="110"/>
    </row>
    <row r="82" spans="1:30" s="5" customFormat="1" ht="12.75" customHeight="1">
      <c r="A82" s="210"/>
      <c r="B82" s="211"/>
      <c r="C82" s="211"/>
      <c r="D82" s="211"/>
      <c r="E82" s="211"/>
      <c r="F82" s="211"/>
      <c r="G82" s="212"/>
      <c r="H82" s="216"/>
      <c r="I82" s="233"/>
      <c r="J82" s="234"/>
      <c r="K82" s="234"/>
      <c r="L82" s="234"/>
      <c r="M82" s="235"/>
      <c r="N82" s="128" t="s">
        <v>154</v>
      </c>
      <c r="O82" s="128" t="s">
        <v>155</v>
      </c>
      <c r="P82" s="128" t="s">
        <v>156</v>
      </c>
      <c r="Q82" s="128" t="s">
        <v>157</v>
      </c>
      <c r="R82" s="128" t="s">
        <v>158</v>
      </c>
      <c r="S82" s="128" t="s">
        <v>159</v>
      </c>
      <c r="T82" s="8"/>
      <c r="U82" s="8"/>
    </row>
    <row r="83" spans="1:30">
      <c r="A83" s="210"/>
      <c r="B83" s="211"/>
      <c r="C83" s="211"/>
      <c r="D83" s="211"/>
      <c r="E83" s="211"/>
      <c r="F83" s="211"/>
      <c r="G83" s="212"/>
      <c r="H83" s="216"/>
      <c r="I83" s="227" t="s">
        <v>39</v>
      </c>
      <c r="J83" s="228"/>
      <c r="K83" s="228"/>
      <c r="L83" s="228"/>
      <c r="M83" s="229"/>
      <c r="N83" s="126">
        <f>SUM(K33:K43)+SUM(K45:K47)+SUM(K49:K53)+SUM(K55:K60)+SUM(K64:K67)</f>
        <v>200</v>
      </c>
      <c r="O83" s="126">
        <f>SUM(L33:L43)+SUM(L45:L47)+SUM(L49:L53)+SUM(L55:L60)+SUM(L64:L67)</f>
        <v>182</v>
      </c>
      <c r="P83" s="126">
        <f>SUM(N33:N43)+SUM(N45:N47)+SUM(N49:N53)+SUM(N55:N60)+SUM(N71)</f>
        <v>70</v>
      </c>
      <c r="Q83" s="126">
        <f t="shared" ref="Q83" si="22">SUM(O33:O43)+SUM(O45:O47)+SUM(O49:O53)+SUM(O55:O60)+SUM(O71)</f>
        <v>62</v>
      </c>
      <c r="R83" s="126">
        <f>SUM(Q33:Q43)+SUM(Q45:Q47)+SUM(Q49:Q53)+SUM(Q55:Q60)+SUM(Q75)</f>
        <v>104</v>
      </c>
      <c r="S83" s="126">
        <f>SUM(R33:R43)+SUM(R45:R47)+SUM(R49:R53)+SUM(R55:R60)+SUM(R75)</f>
        <v>62</v>
      </c>
    </row>
    <row r="84" spans="1:30">
      <c r="A84" s="210"/>
      <c r="B84" s="211"/>
      <c r="C84" s="211"/>
      <c r="D84" s="211"/>
      <c r="E84" s="211"/>
      <c r="F84" s="211"/>
      <c r="G84" s="212"/>
      <c r="H84" s="216"/>
      <c r="I84" s="227" t="s">
        <v>40</v>
      </c>
      <c r="J84" s="228"/>
      <c r="K84" s="228"/>
      <c r="L84" s="228"/>
      <c r="M84" s="229"/>
      <c r="N84" s="126">
        <f>K68</f>
        <v>36</v>
      </c>
      <c r="O84" s="126">
        <f>L68</f>
        <v>108</v>
      </c>
      <c r="P84" s="126">
        <f>N72</f>
        <v>204</v>
      </c>
      <c r="Q84" s="126">
        <f>O72</f>
        <v>228</v>
      </c>
      <c r="R84" s="126">
        <f>Q76</f>
        <v>204</v>
      </c>
      <c r="S84" s="126">
        <f>R76</f>
        <v>264</v>
      </c>
    </row>
    <row r="85" spans="1:30">
      <c r="A85" s="210"/>
      <c r="B85" s="211"/>
      <c r="C85" s="211"/>
      <c r="D85" s="211"/>
      <c r="E85" s="211"/>
      <c r="F85" s="211"/>
      <c r="G85" s="212"/>
      <c r="H85" s="216"/>
      <c r="I85" s="227" t="s">
        <v>189</v>
      </c>
      <c r="J85" s="228"/>
      <c r="K85" s="228"/>
      <c r="L85" s="228"/>
      <c r="M85" s="229"/>
      <c r="N85" s="126">
        <v>0</v>
      </c>
      <c r="O85" s="126">
        <f>L69</f>
        <v>72</v>
      </c>
      <c r="P85" s="126">
        <v>0</v>
      </c>
      <c r="Q85" s="126">
        <f>O73</f>
        <v>144</v>
      </c>
      <c r="R85" s="126">
        <v>0</v>
      </c>
      <c r="S85" s="126">
        <f>R77</f>
        <v>144</v>
      </c>
    </row>
    <row r="86" spans="1:30" ht="12.75" customHeight="1">
      <c r="A86" s="210"/>
      <c r="B86" s="211"/>
      <c r="C86" s="211"/>
      <c r="D86" s="211"/>
      <c r="E86" s="211"/>
      <c r="F86" s="211"/>
      <c r="G86" s="212"/>
      <c r="H86" s="216"/>
      <c r="I86" s="227" t="s">
        <v>52</v>
      </c>
      <c r="J86" s="228"/>
      <c r="K86" s="228"/>
      <c r="L86" s="228"/>
      <c r="M86" s="229"/>
      <c r="N86" s="126">
        <f>COUNTIF(C33:C78,1)</f>
        <v>1</v>
      </c>
      <c r="O86" s="126">
        <f>COUNTIF(C33:C78,2)</f>
        <v>3</v>
      </c>
      <c r="P86" s="126">
        <f>COUNTIF(C33:C78,3)</f>
        <v>0</v>
      </c>
      <c r="Q86" s="126">
        <f>COUNTIF(C33:C78,4)</f>
        <v>2</v>
      </c>
      <c r="R86" s="126">
        <f>COUNTIF(C33:C78,5)</f>
        <v>0</v>
      </c>
      <c r="S86" s="126">
        <f>COUNTIF(C33:C78,6)</f>
        <v>2</v>
      </c>
    </row>
    <row r="87" spans="1:30">
      <c r="A87" s="210"/>
      <c r="B87" s="211"/>
      <c r="C87" s="211"/>
      <c r="D87" s="211"/>
      <c r="E87" s="211"/>
      <c r="F87" s="211"/>
      <c r="G87" s="212"/>
      <c r="H87" s="216"/>
      <c r="I87" s="227" t="s">
        <v>190</v>
      </c>
      <c r="J87" s="228"/>
      <c r="K87" s="228"/>
      <c r="L87" s="228"/>
      <c r="M87" s="229"/>
      <c r="N87" s="126">
        <f>COUNTIF(D33:D78,1)</f>
        <v>1</v>
      </c>
      <c r="O87" s="126">
        <f>COUNTIF(D33:D78,2)</f>
        <v>5</v>
      </c>
      <c r="P87" s="126">
        <f>COUNTIF(D33:D78,3)</f>
        <v>1</v>
      </c>
      <c r="Q87" s="126">
        <f>COUNTIF(D33:D78,4)</f>
        <v>2</v>
      </c>
      <c r="R87" s="126">
        <f>COUNTIF(D33:D78,5)</f>
        <v>2</v>
      </c>
      <c r="S87" s="126">
        <f>COUNTIF(D33:D78,6)</f>
        <v>2</v>
      </c>
    </row>
    <row r="88" spans="1:30" ht="12.75" customHeight="1">
      <c r="A88" s="213"/>
      <c r="B88" s="214"/>
      <c r="C88" s="214"/>
      <c r="D88" s="214"/>
      <c r="E88" s="214"/>
      <c r="F88" s="214"/>
      <c r="G88" s="215"/>
      <c r="H88" s="216"/>
      <c r="I88" s="227" t="s">
        <v>51</v>
      </c>
      <c r="J88" s="228"/>
      <c r="K88" s="228"/>
      <c r="L88" s="228"/>
      <c r="M88" s="229"/>
      <c r="N88" s="126">
        <f>COUNTIF(E33:E78,1)</f>
        <v>0</v>
      </c>
      <c r="O88" s="126">
        <f>COUNTIF(E33:E78,2)</f>
        <v>0</v>
      </c>
      <c r="P88" s="126">
        <f>COUNTIF(E33:E78,3)</f>
        <v>0</v>
      </c>
      <c r="Q88" s="126">
        <f>COUNTIF(E33:E78,4)</f>
        <v>0</v>
      </c>
      <c r="R88" s="126">
        <f>COUNTIF(E33:E78,5)</f>
        <v>1</v>
      </c>
      <c r="S88" s="126">
        <f>COUNTIF(E33:E78,6)</f>
        <v>0</v>
      </c>
    </row>
    <row r="89" spans="1:30">
      <c r="M89" s="8"/>
      <c r="P89" s="8"/>
      <c r="S89" s="8"/>
    </row>
    <row r="90" spans="1:30">
      <c r="M90" s="8"/>
      <c r="P90" s="8"/>
      <c r="S90" s="8"/>
    </row>
    <row r="91" spans="1:30">
      <c r="M91" s="8"/>
      <c r="P91" s="8"/>
      <c r="S91" s="8"/>
    </row>
    <row r="92" spans="1:30">
      <c r="M92" s="8"/>
      <c r="P92" s="8"/>
      <c r="S92" s="8"/>
    </row>
    <row r="93" spans="1:30">
      <c r="M93" s="8"/>
      <c r="P93" s="8"/>
      <c r="S93" s="8"/>
    </row>
    <row r="94" spans="1:30">
      <c r="M94" s="8"/>
      <c r="P94" s="8"/>
      <c r="S94" s="8"/>
    </row>
    <row r="95" spans="1:30">
      <c r="M95" s="8"/>
      <c r="P95" s="8"/>
      <c r="S95" s="8"/>
    </row>
    <row r="96" spans="1:30">
      <c r="M96" s="8"/>
      <c r="P96" s="8"/>
      <c r="S96" s="8"/>
    </row>
    <row r="97" spans="13:19">
      <c r="M97" s="8"/>
      <c r="P97" s="8"/>
      <c r="S97" s="8"/>
    </row>
    <row r="98" spans="13:19">
      <c r="M98" s="8"/>
      <c r="P98" s="8"/>
      <c r="S98" s="8"/>
    </row>
    <row r="99" spans="13:19">
      <c r="M99" s="8"/>
      <c r="P99" s="8"/>
      <c r="S99" s="8"/>
    </row>
    <row r="100" spans="13:19">
      <c r="M100" s="8"/>
      <c r="P100" s="8"/>
      <c r="S100" s="8"/>
    </row>
    <row r="101" spans="13:19">
      <c r="M101" s="8"/>
      <c r="P101" s="8"/>
      <c r="S101" s="8"/>
    </row>
    <row r="102" spans="13:19">
      <c r="M102" s="8"/>
      <c r="P102" s="8"/>
      <c r="S102" s="8"/>
    </row>
    <row r="103" spans="13:19">
      <c r="M103" s="8"/>
      <c r="P103" s="8"/>
      <c r="S103" s="8"/>
    </row>
    <row r="104" spans="13:19">
      <c r="M104" s="8"/>
      <c r="P104" s="8"/>
      <c r="S104" s="8"/>
    </row>
    <row r="105" spans="13:19">
      <c r="M105" s="8"/>
      <c r="P105" s="8"/>
      <c r="S105" s="8"/>
    </row>
    <row r="106" spans="13:19">
      <c r="M106" s="8"/>
      <c r="P106" s="8"/>
      <c r="S106" s="8"/>
    </row>
    <row r="107" spans="13:19">
      <c r="M107" s="8"/>
      <c r="P107" s="8"/>
      <c r="S107" s="8"/>
    </row>
    <row r="108" spans="13:19">
      <c r="M108" s="8"/>
      <c r="P108" s="8"/>
      <c r="S108" s="8"/>
    </row>
    <row r="109" spans="13:19">
      <c r="M109" s="8"/>
      <c r="P109" s="8"/>
      <c r="S109" s="8"/>
    </row>
    <row r="110" spans="13:19">
      <c r="M110" s="8"/>
      <c r="P110" s="8"/>
      <c r="S110" s="8"/>
    </row>
    <row r="111" spans="13:19">
      <c r="M111" s="8"/>
      <c r="P111" s="8"/>
      <c r="S111" s="8"/>
    </row>
    <row r="112" spans="13:19">
      <c r="M112" s="8"/>
      <c r="P112" s="8"/>
      <c r="S112" s="8"/>
    </row>
    <row r="113" spans="13:19">
      <c r="M113" s="8"/>
      <c r="P113" s="8"/>
      <c r="S113" s="8"/>
    </row>
    <row r="114" spans="13:19">
      <c r="M114" s="8"/>
      <c r="P114" s="8"/>
      <c r="S114" s="8"/>
    </row>
  </sheetData>
  <mergeCells count="76">
    <mergeCell ref="A17:S17"/>
    <mergeCell ref="A6:S6"/>
    <mergeCell ref="A7:S7"/>
    <mergeCell ref="A8:S8"/>
    <mergeCell ref="A9:S9"/>
    <mergeCell ref="A10:S10"/>
    <mergeCell ref="A11:S11"/>
    <mergeCell ref="A12:S12"/>
    <mergeCell ref="A13:S13"/>
    <mergeCell ref="A14:S14"/>
    <mergeCell ref="A15:S15"/>
    <mergeCell ref="A16:S16"/>
    <mergeCell ref="A18:S18"/>
    <mergeCell ref="C19:F19"/>
    <mergeCell ref="G19:I19"/>
    <mergeCell ref="J19:L19"/>
    <mergeCell ref="M19:O19"/>
    <mergeCell ref="P19:Q19"/>
    <mergeCell ref="R19:S19"/>
    <mergeCell ref="R21:S21"/>
    <mergeCell ref="C20:F20"/>
    <mergeCell ref="G20:I20"/>
    <mergeCell ref="J20:L20"/>
    <mergeCell ref="M20:O20"/>
    <mergeCell ref="P20:Q20"/>
    <mergeCell ref="R20:S20"/>
    <mergeCell ref="C21:F21"/>
    <mergeCell ref="G21:I21"/>
    <mergeCell ref="J21:L21"/>
    <mergeCell ref="M21:O21"/>
    <mergeCell ref="P21:Q21"/>
    <mergeCell ref="R23:S23"/>
    <mergeCell ref="C22:F22"/>
    <mergeCell ref="G22:I22"/>
    <mergeCell ref="J22:L22"/>
    <mergeCell ref="M22:O22"/>
    <mergeCell ref="P22:Q22"/>
    <mergeCell ref="R22:S22"/>
    <mergeCell ref="C23:F23"/>
    <mergeCell ref="G23:I23"/>
    <mergeCell ref="J23:L23"/>
    <mergeCell ref="M23:O23"/>
    <mergeCell ref="P23:Q23"/>
    <mergeCell ref="A24:S24"/>
    <mergeCell ref="A25:A29"/>
    <mergeCell ref="B25:B29"/>
    <mergeCell ref="C25:E28"/>
    <mergeCell ref="F25:J25"/>
    <mergeCell ref="K25:S25"/>
    <mergeCell ref="F26:F29"/>
    <mergeCell ref="G26:G29"/>
    <mergeCell ref="H26:J27"/>
    <mergeCell ref="K26:L26"/>
    <mergeCell ref="R28:R29"/>
    <mergeCell ref="M26:M29"/>
    <mergeCell ref="N26:O26"/>
    <mergeCell ref="P26:P29"/>
    <mergeCell ref="Q26:R26"/>
    <mergeCell ref="S26:S29"/>
    <mergeCell ref="I86:M86"/>
    <mergeCell ref="I87:M87"/>
    <mergeCell ref="A81:G88"/>
    <mergeCell ref="H81:H88"/>
    <mergeCell ref="I81:S81"/>
    <mergeCell ref="I82:M82"/>
    <mergeCell ref="I83:M83"/>
    <mergeCell ref="I84:M84"/>
    <mergeCell ref="I85:M85"/>
    <mergeCell ref="I88:M88"/>
    <mergeCell ref="O28:O29"/>
    <mergeCell ref="Q28:Q29"/>
    <mergeCell ref="L28:L29"/>
    <mergeCell ref="N28:N29"/>
    <mergeCell ref="H28:H29"/>
    <mergeCell ref="I28:J28"/>
    <mergeCell ref="K28:K29"/>
  </mergeCells>
  <conditionalFormatting sqref="T33:T79">
    <cfRule type="cellIs" dxfId="8" priority="3" operator="equal">
      <formula>$H$33</formula>
    </cfRule>
  </conditionalFormatting>
  <conditionalFormatting sqref="T34">
    <cfRule type="cellIs" dxfId="7" priority="2" operator="equal">
      <formula>$H$34</formula>
    </cfRule>
  </conditionalFormatting>
  <conditionalFormatting sqref="T35:T79">
    <cfRule type="cellIs" dxfId="6" priority="1" operator="equal">
      <formula>H35</formula>
    </cfRule>
  </conditionalFormatting>
  <printOptions horizontalCentered="1"/>
  <pageMargins left="0.19685039370078741" right="0.19685039370078741" top="0.39370078740157483" bottom="0.39370078740157483" header="0.51181102362204722" footer="0.51181102362204722"/>
  <pageSetup paperSize="9" scale="95" orientation="landscape" verticalDpi="200" r:id="rId1"/>
  <headerFooter alignWithMargins="0"/>
  <rowBreaks count="2" manualBreakCount="2">
    <brk id="23" max="16383" man="1"/>
    <brk id="60" max="18" man="1"/>
  </rowBreaks>
  <colBreaks count="1" manualBreakCount="1">
    <brk id="1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AK115"/>
  <sheetViews>
    <sheetView tabSelected="1" topLeftCell="A37" zoomScale="115" zoomScaleNormal="115" zoomScaleSheetLayoutView="74" workbookViewId="0">
      <selection activeCell="C65" sqref="C65"/>
    </sheetView>
  </sheetViews>
  <sheetFormatPr defaultRowHeight="12.75"/>
  <cols>
    <col min="1" max="1" width="10.42578125" style="8" customWidth="1"/>
    <col min="2" max="2" width="45.42578125" style="8" customWidth="1"/>
    <col min="3" max="4" width="4.7109375" style="8" customWidth="1"/>
    <col min="5" max="5" width="4.7109375" style="9" customWidth="1"/>
    <col min="6" max="8" width="5.7109375" style="8" customWidth="1"/>
    <col min="9" max="9" width="4.7109375" style="8" customWidth="1"/>
    <col min="10" max="10" width="4.5703125" style="8" customWidth="1"/>
    <col min="11" max="11" width="4.140625" style="8" customWidth="1"/>
    <col min="12" max="13" width="5.7109375" style="8" customWidth="1"/>
    <col min="14" max="14" width="5.7109375" style="111" customWidth="1"/>
    <col min="15" max="16" width="5.7109375" style="8" customWidth="1"/>
    <col min="17" max="17" width="5.7109375" style="111" customWidth="1"/>
    <col min="18" max="19" width="5.7109375" style="8" customWidth="1"/>
    <col min="20" max="20" width="5.7109375" style="111" customWidth="1"/>
    <col min="21" max="21" width="9.140625" style="8"/>
    <col min="22" max="22" width="10.28515625" style="8" bestFit="1" customWidth="1"/>
    <col min="23" max="23" width="22.42578125" style="8" customWidth="1"/>
    <col min="24" max="24" width="9.140625" style="8"/>
    <col min="25" max="25" width="0.28515625" style="8" customWidth="1"/>
    <col min="26" max="16384" width="9.140625" style="8"/>
  </cols>
  <sheetData>
    <row r="1" spans="1:20" s="12" customFormat="1" ht="17.25" customHeight="1">
      <c r="A1" s="124"/>
      <c r="B1" s="34" t="s">
        <v>210</v>
      </c>
      <c r="C1" s="124"/>
      <c r="D1" s="124"/>
      <c r="E1" s="124"/>
      <c r="F1" s="124"/>
      <c r="G1" s="124"/>
      <c r="H1" s="124"/>
      <c r="I1" s="124"/>
      <c r="J1" s="145"/>
      <c r="K1" s="124"/>
      <c r="L1" s="124"/>
      <c r="M1" s="124"/>
      <c r="N1" s="34" t="s">
        <v>161</v>
      </c>
      <c r="O1" s="33"/>
      <c r="Q1" s="124"/>
      <c r="R1" s="124"/>
      <c r="S1" s="124"/>
      <c r="T1" s="124"/>
    </row>
    <row r="2" spans="1:20" s="12" customFormat="1" ht="31.5" customHeight="1">
      <c r="A2" s="124"/>
      <c r="B2" s="157" t="s">
        <v>244</v>
      </c>
      <c r="C2" s="124"/>
      <c r="D2" s="124"/>
      <c r="E2" s="124"/>
      <c r="F2" s="124"/>
      <c r="G2" s="124"/>
      <c r="H2" s="124"/>
      <c r="I2" s="124"/>
      <c r="J2" s="145"/>
      <c r="K2" s="124"/>
      <c r="L2" s="124"/>
      <c r="M2" s="124"/>
      <c r="N2" s="34" t="s">
        <v>206</v>
      </c>
      <c r="O2" s="124"/>
      <c r="Q2" s="124"/>
      <c r="R2" s="124"/>
      <c r="S2" s="124"/>
      <c r="T2" s="124"/>
    </row>
    <row r="3" spans="1:20" s="12" customFormat="1" ht="17.25" customHeight="1">
      <c r="A3" s="124"/>
      <c r="B3" s="34" t="s">
        <v>243</v>
      </c>
      <c r="C3" s="124"/>
      <c r="D3" s="124"/>
      <c r="E3" s="124"/>
      <c r="F3" s="124"/>
      <c r="G3" s="124"/>
      <c r="H3" s="124"/>
      <c r="I3" s="124"/>
      <c r="J3" s="145"/>
      <c r="K3" s="124"/>
      <c r="L3" s="124"/>
      <c r="M3" s="124"/>
      <c r="N3" s="34" t="s">
        <v>163</v>
      </c>
      <c r="O3" s="124"/>
      <c r="Q3" s="124"/>
      <c r="R3" s="124"/>
      <c r="S3" s="124"/>
      <c r="T3" s="124"/>
    </row>
    <row r="4" spans="1:20" s="12" customFormat="1" ht="17.25" customHeight="1">
      <c r="A4" s="124"/>
      <c r="B4" s="34" t="s">
        <v>236</v>
      </c>
      <c r="C4" s="124"/>
      <c r="D4" s="124"/>
      <c r="E4" s="124"/>
      <c r="F4" s="124"/>
      <c r="G4" s="124"/>
      <c r="H4" s="124"/>
      <c r="I4" s="124"/>
      <c r="J4" s="145"/>
      <c r="K4" s="124"/>
      <c r="L4" s="124"/>
      <c r="M4" s="124"/>
      <c r="N4" s="34" t="s">
        <v>236</v>
      </c>
      <c r="O4" s="124"/>
      <c r="Q4" s="124"/>
      <c r="R4" s="124"/>
      <c r="S4" s="124"/>
      <c r="T4" s="124"/>
    </row>
    <row r="5" spans="1:20" s="12" customFormat="1" ht="56.25" customHeight="1">
      <c r="A5" s="124"/>
      <c r="B5" s="124"/>
      <c r="C5" s="124"/>
      <c r="D5" s="124"/>
      <c r="E5" s="124"/>
      <c r="F5" s="124"/>
      <c r="G5" s="124"/>
      <c r="H5" s="124"/>
      <c r="I5" s="124"/>
      <c r="J5" s="145"/>
      <c r="K5" s="124"/>
      <c r="L5" s="124"/>
      <c r="M5" s="124"/>
      <c r="N5" s="124"/>
      <c r="O5" s="124"/>
      <c r="P5" s="34"/>
      <c r="Q5" s="124"/>
      <c r="R5" s="124"/>
      <c r="S5" s="124"/>
      <c r="T5" s="124"/>
    </row>
    <row r="6" spans="1:20" s="12" customFormat="1" ht="17.25" customHeight="1">
      <c r="A6" s="186" t="s">
        <v>119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</row>
    <row r="7" spans="1:20" s="12" customFormat="1" ht="33.75" customHeight="1">
      <c r="A7" s="187" t="s">
        <v>164</v>
      </c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</row>
    <row r="8" spans="1:20" s="12" customFormat="1" ht="17.25" customHeight="1">
      <c r="A8" s="186" t="s">
        <v>165</v>
      </c>
      <c r="B8" s="186"/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</row>
    <row r="9" spans="1:20" s="12" customFormat="1" ht="17.25" customHeight="1">
      <c r="A9" s="186" t="s">
        <v>166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</row>
    <row r="10" spans="1:20" s="12" customFormat="1" ht="17.25" customHeight="1">
      <c r="A10" s="186" t="s">
        <v>167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</row>
    <row r="11" spans="1:20" s="12" customFormat="1" ht="17.25" customHeight="1">
      <c r="A11" s="186" t="s">
        <v>259</v>
      </c>
      <c r="B11" s="186"/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</row>
    <row r="12" spans="1:20" s="12" customFormat="1" ht="17.25" customHeight="1">
      <c r="A12" s="186" t="s">
        <v>260</v>
      </c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</row>
    <row r="13" spans="1:20" s="12" customFormat="1" ht="17.25" customHeight="1">
      <c r="A13" s="186" t="s">
        <v>168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</row>
    <row r="14" spans="1:20" s="12" customFormat="1" ht="17.25" customHeight="1">
      <c r="A14" s="186" t="s">
        <v>237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</row>
    <row r="15" spans="1:20" s="12" customFormat="1" ht="17.25" customHeight="1">
      <c r="A15" s="186"/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</row>
    <row r="16" spans="1:20" s="12" customFormat="1" ht="38.25" customHeight="1">
      <c r="A16" s="186" t="s">
        <v>261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</row>
    <row r="17" spans="1:37" s="91" customFormat="1" ht="96" customHeight="1">
      <c r="A17" s="236"/>
      <c r="B17" s="236"/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90"/>
      <c r="V17" s="90"/>
      <c r="W17" s="90"/>
      <c r="X17" s="90"/>
      <c r="Y17" s="90"/>
      <c r="Z17" s="90"/>
    </row>
    <row r="18" spans="1:37" s="12" customFormat="1" ht="17.25" customHeight="1">
      <c r="A18" s="191" t="s">
        <v>23</v>
      </c>
      <c r="B18" s="192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</row>
    <row r="19" spans="1:37" s="12" customFormat="1" ht="40.5" customHeight="1">
      <c r="A19" s="123" t="s">
        <v>178</v>
      </c>
      <c r="B19" s="123" t="s">
        <v>179</v>
      </c>
      <c r="C19" s="225" t="s">
        <v>20</v>
      </c>
      <c r="D19" s="225"/>
      <c r="E19" s="225"/>
      <c r="F19" s="225"/>
      <c r="G19" s="196" t="s">
        <v>10</v>
      </c>
      <c r="H19" s="196"/>
      <c r="I19" s="196"/>
      <c r="J19" s="143"/>
      <c r="K19" s="196" t="s">
        <v>11</v>
      </c>
      <c r="L19" s="196"/>
      <c r="M19" s="196"/>
      <c r="N19" s="196" t="s">
        <v>21</v>
      </c>
      <c r="O19" s="196"/>
      <c r="P19" s="196"/>
      <c r="Q19" s="196" t="s">
        <v>18</v>
      </c>
      <c r="R19" s="196"/>
      <c r="S19" s="196" t="s">
        <v>22</v>
      </c>
      <c r="T19" s="196"/>
      <c r="U19" s="92"/>
    </row>
    <row r="20" spans="1:37" s="5" customFormat="1" ht="14.25" customHeight="1">
      <c r="A20" s="125" t="s">
        <v>1</v>
      </c>
      <c r="B20" s="123">
        <v>41</v>
      </c>
      <c r="C20" s="225"/>
      <c r="D20" s="225"/>
      <c r="E20" s="225"/>
      <c r="F20" s="225"/>
      <c r="G20" s="225"/>
      <c r="H20" s="225"/>
      <c r="I20" s="225"/>
      <c r="J20" s="142"/>
      <c r="K20" s="196"/>
      <c r="L20" s="196"/>
      <c r="M20" s="196"/>
      <c r="N20" s="196">
        <v>0</v>
      </c>
      <c r="O20" s="196"/>
      <c r="P20" s="196"/>
      <c r="Q20" s="196">
        <v>11</v>
      </c>
      <c r="R20" s="196"/>
      <c r="S20" s="226">
        <v>52</v>
      </c>
      <c r="T20" s="226"/>
    </row>
    <row r="21" spans="1:37" s="12" customFormat="1" ht="13.5" customHeight="1">
      <c r="A21" s="125" t="s">
        <v>56</v>
      </c>
      <c r="B21" s="125">
        <v>25</v>
      </c>
      <c r="C21" s="226">
        <v>6</v>
      </c>
      <c r="D21" s="226"/>
      <c r="E21" s="226"/>
      <c r="F21" s="226"/>
      <c r="G21" s="226">
        <v>9</v>
      </c>
      <c r="H21" s="226"/>
      <c r="I21" s="226"/>
      <c r="J21" s="146"/>
      <c r="K21" s="226"/>
      <c r="L21" s="226"/>
      <c r="M21" s="226"/>
      <c r="N21" s="226">
        <v>1</v>
      </c>
      <c r="O21" s="226"/>
      <c r="P21" s="226"/>
      <c r="Q21" s="226">
        <v>2</v>
      </c>
      <c r="R21" s="226"/>
      <c r="S21" s="226">
        <v>43</v>
      </c>
      <c r="T21" s="226"/>
    </row>
    <row r="22" spans="1:37" s="12" customFormat="1" ht="12.75" customHeight="1">
      <c r="A22" s="119" t="s">
        <v>38</v>
      </c>
      <c r="B22" s="119">
        <f>SUM(B20:B21)</f>
        <v>66</v>
      </c>
      <c r="C22" s="206">
        <f>SUM(C20:F21)</f>
        <v>6</v>
      </c>
      <c r="D22" s="206"/>
      <c r="E22" s="206"/>
      <c r="F22" s="206"/>
      <c r="G22" s="206">
        <f>SUM(G20:I21)</f>
        <v>9</v>
      </c>
      <c r="H22" s="206"/>
      <c r="I22" s="206"/>
      <c r="J22" s="144"/>
      <c r="K22" s="206">
        <f>SUM(K20:M21)</f>
        <v>0</v>
      </c>
      <c r="L22" s="206"/>
      <c r="M22" s="206"/>
      <c r="N22" s="206">
        <f>SUM(N20:P21)</f>
        <v>1</v>
      </c>
      <c r="O22" s="206"/>
      <c r="P22" s="206"/>
      <c r="Q22" s="206">
        <f>SUM(Q20:R21)</f>
        <v>13</v>
      </c>
      <c r="R22" s="206"/>
      <c r="S22" s="206">
        <f>SUM(S20:T21)</f>
        <v>95</v>
      </c>
      <c r="T22" s="206"/>
    </row>
    <row r="23" spans="1:37" s="12" customFormat="1" ht="15" customHeight="1">
      <c r="A23" s="191" t="s">
        <v>209</v>
      </c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V23" s="12">
        <f>1476/36</f>
        <v>41</v>
      </c>
    </row>
    <row r="24" spans="1:37" s="12" customFormat="1" ht="12.75" customHeight="1">
      <c r="A24" s="189" t="s">
        <v>0</v>
      </c>
      <c r="B24" s="189" t="s">
        <v>180</v>
      </c>
      <c r="C24" s="189" t="s">
        <v>25</v>
      </c>
      <c r="D24" s="189"/>
      <c r="E24" s="189"/>
      <c r="F24" s="189" t="s">
        <v>26</v>
      </c>
      <c r="G24" s="189"/>
      <c r="H24" s="189"/>
      <c r="I24" s="189"/>
      <c r="J24" s="189"/>
      <c r="K24" s="189"/>
      <c r="L24" s="189" t="s">
        <v>153</v>
      </c>
      <c r="M24" s="189"/>
      <c r="N24" s="189"/>
      <c r="O24" s="189"/>
      <c r="P24" s="189"/>
      <c r="Q24" s="189"/>
      <c r="R24" s="189"/>
      <c r="S24" s="189"/>
      <c r="T24" s="189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1"/>
    </row>
    <row r="25" spans="1:37" s="12" customFormat="1" ht="13.5" customHeight="1">
      <c r="A25" s="189"/>
      <c r="B25" s="189"/>
      <c r="C25" s="189"/>
      <c r="D25" s="189"/>
      <c r="E25" s="189"/>
      <c r="F25" s="223" t="s">
        <v>27</v>
      </c>
      <c r="G25" s="223" t="s">
        <v>145</v>
      </c>
      <c r="H25" s="189" t="s">
        <v>28</v>
      </c>
      <c r="I25" s="189"/>
      <c r="J25" s="189"/>
      <c r="K25" s="189"/>
      <c r="L25" s="189" t="s">
        <v>1</v>
      </c>
      <c r="M25" s="189"/>
      <c r="N25" s="188" t="s">
        <v>160</v>
      </c>
      <c r="O25" s="189" t="s">
        <v>56</v>
      </c>
      <c r="P25" s="189"/>
      <c r="Q25" s="188" t="s">
        <v>16</v>
      </c>
      <c r="R25" s="189" t="s">
        <v>57</v>
      </c>
      <c r="S25" s="189"/>
      <c r="T25" s="188"/>
    </row>
    <row r="26" spans="1:37" s="12" customFormat="1">
      <c r="A26" s="189"/>
      <c r="B26" s="189"/>
      <c r="C26" s="189"/>
      <c r="D26" s="189"/>
      <c r="E26" s="189"/>
      <c r="F26" s="223"/>
      <c r="G26" s="223"/>
      <c r="H26" s="189"/>
      <c r="I26" s="189"/>
      <c r="J26" s="189"/>
      <c r="K26" s="189"/>
      <c r="L26" s="118" t="s">
        <v>154</v>
      </c>
      <c r="M26" s="118" t="s">
        <v>155</v>
      </c>
      <c r="N26" s="188"/>
      <c r="O26" s="118" t="s">
        <v>156</v>
      </c>
      <c r="P26" s="118" t="s">
        <v>157</v>
      </c>
      <c r="Q26" s="188"/>
      <c r="R26" s="174" t="s">
        <v>158</v>
      </c>
      <c r="S26" s="174" t="s">
        <v>159</v>
      </c>
      <c r="T26" s="188"/>
    </row>
    <row r="27" spans="1:37" s="12" customFormat="1" ht="21" customHeight="1">
      <c r="A27" s="189"/>
      <c r="B27" s="189"/>
      <c r="C27" s="189"/>
      <c r="D27" s="189"/>
      <c r="E27" s="189"/>
      <c r="F27" s="223"/>
      <c r="G27" s="223"/>
      <c r="H27" s="188" t="s">
        <v>29</v>
      </c>
      <c r="I27" s="189" t="s">
        <v>30</v>
      </c>
      <c r="J27" s="189"/>
      <c r="K27" s="189"/>
      <c r="L27" s="189">
        <v>17</v>
      </c>
      <c r="M27" s="189">
        <v>24</v>
      </c>
      <c r="N27" s="188"/>
      <c r="O27" s="189">
        <v>17</v>
      </c>
      <c r="P27" s="189">
        <v>24</v>
      </c>
      <c r="Q27" s="188"/>
      <c r="R27" s="189"/>
      <c r="S27" s="189"/>
      <c r="T27" s="188"/>
    </row>
    <row r="28" spans="1:37" s="12" customFormat="1" ht="110.25">
      <c r="A28" s="189"/>
      <c r="B28" s="189"/>
      <c r="C28" s="120" t="s">
        <v>175</v>
      </c>
      <c r="D28" s="120" t="s">
        <v>176</v>
      </c>
      <c r="E28" s="93" t="s">
        <v>177</v>
      </c>
      <c r="F28" s="223"/>
      <c r="G28" s="223"/>
      <c r="H28" s="188"/>
      <c r="I28" s="6" t="s">
        <v>32</v>
      </c>
      <c r="J28" s="94" t="s">
        <v>31</v>
      </c>
      <c r="K28" s="94" t="s">
        <v>11</v>
      </c>
      <c r="L28" s="189"/>
      <c r="M28" s="189"/>
      <c r="N28" s="188"/>
      <c r="O28" s="189"/>
      <c r="P28" s="189"/>
      <c r="Q28" s="188"/>
      <c r="R28" s="189"/>
      <c r="S28" s="189"/>
      <c r="T28" s="188"/>
      <c r="W28"/>
    </row>
    <row r="29" spans="1:37" s="15" customFormat="1" ht="13.5">
      <c r="A29" s="4">
        <v>1</v>
      </c>
      <c r="B29" s="4">
        <v>2</v>
      </c>
      <c r="C29" s="4">
        <v>3</v>
      </c>
      <c r="D29" s="4">
        <v>4</v>
      </c>
      <c r="E29" s="4">
        <v>5</v>
      </c>
      <c r="F29" s="4">
        <v>6</v>
      </c>
      <c r="G29" s="4">
        <v>7</v>
      </c>
      <c r="H29" s="95">
        <v>8</v>
      </c>
      <c r="I29" s="4">
        <v>9</v>
      </c>
      <c r="J29" s="4"/>
      <c r="K29" s="4">
        <v>10</v>
      </c>
      <c r="L29" s="4">
        <v>11</v>
      </c>
      <c r="M29" s="4">
        <v>12</v>
      </c>
      <c r="N29" s="95">
        <v>13</v>
      </c>
      <c r="O29" s="4">
        <v>14</v>
      </c>
      <c r="P29" s="4">
        <v>15</v>
      </c>
      <c r="Q29" s="95">
        <v>16</v>
      </c>
      <c r="R29" s="4"/>
      <c r="S29" s="4"/>
      <c r="T29" s="95"/>
      <c r="U29" s="14"/>
    </row>
    <row r="30" spans="1:37" s="98" customFormat="1" ht="13.5" customHeight="1">
      <c r="A30" s="96"/>
      <c r="B30" s="148"/>
      <c r="C30" s="57"/>
      <c r="D30" s="57"/>
      <c r="E30" s="57"/>
      <c r="F30" s="57"/>
      <c r="G30" s="57"/>
      <c r="H30" s="65"/>
      <c r="I30" s="57"/>
      <c r="J30" s="57"/>
      <c r="K30" s="57"/>
      <c r="L30" s="123">
        <f>L78/L27</f>
        <v>36</v>
      </c>
      <c r="M30" s="123">
        <f>M78/M27</f>
        <v>36</v>
      </c>
      <c r="N30" s="63"/>
      <c r="O30" s="123">
        <f>O78/O27</f>
        <v>36</v>
      </c>
      <c r="P30" s="123">
        <f>P78/P27</f>
        <v>34.5</v>
      </c>
      <c r="Q30" s="63"/>
      <c r="R30" s="123"/>
      <c r="S30" s="123"/>
      <c r="T30" s="60"/>
      <c r="U30" s="97"/>
    </row>
    <row r="31" spans="1:37" s="98" customFormat="1" ht="13.5" customHeight="1">
      <c r="A31" s="99" t="s">
        <v>34</v>
      </c>
      <c r="B31" s="149" t="s">
        <v>239</v>
      </c>
      <c r="C31" s="100"/>
      <c r="D31" s="100"/>
      <c r="E31" s="100"/>
      <c r="F31" s="69">
        <f>SUM(F32:F44)+F45</f>
        <v>1476</v>
      </c>
      <c r="G31" s="69">
        <v>32</v>
      </c>
      <c r="H31" s="70">
        <f>SUM(H32:H44)+H45</f>
        <v>1476</v>
      </c>
      <c r="I31" s="69">
        <f>SUM(I32:I44)</f>
        <v>686</v>
      </c>
      <c r="J31" s="69"/>
      <c r="K31" s="70">
        <f>SUM(K32:K44)</f>
        <v>18</v>
      </c>
      <c r="L31" s="70">
        <f>SUM(L32:L44)+L45</f>
        <v>612</v>
      </c>
      <c r="M31" s="70">
        <f>SUM(M32:M44)+M45</f>
        <v>864</v>
      </c>
      <c r="N31" s="70">
        <f>SUM(N32:N46)</f>
        <v>1476</v>
      </c>
      <c r="O31" s="70">
        <f>SUM(O32:O44)+O45</f>
        <v>0</v>
      </c>
      <c r="P31" s="70">
        <f>SUM(P32:P44)+P45</f>
        <v>0</v>
      </c>
      <c r="Q31" s="70">
        <f>SUM(Q32:Q46)</f>
        <v>0</v>
      </c>
      <c r="R31" s="75"/>
      <c r="S31" s="70"/>
      <c r="T31" s="75"/>
      <c r="W31" s="25"/>
      <c r="X31" s="100"/>
      <c r="Y31" s="100"/>
      <c r="Z31" s="100"/>
      <c r="AA31" s="70"/>
      <c r="AB31" s="69"/>
      <c r="AC31" s="70"/>
    </row>
    <row r="32" spans="1:37" s="98" customFormat="1" ht="12.75" customHeight="1">
      <c r="A32" s="20" t="s">
        <v>125</v>
      </c>
      <c r="B32" s="3" t="s">
        <v>87</v>
      </c>
      <c r="C32" s="123">
        <v>2</v>
      </c>
      <c r="D32" s="123"/>
      <c r="E32" s="16"/>
      <c r="F32" s="56">
        <v>72</v>
      </c>
      <c r="G32" s="56"/>
      <c r="H32" s="66">
        <v>72</v>
      </c>
      <c r="I32" s="123">
        <v>34</v>
      </c>
      <c r="J32" s="143">
        <v>32</v>
      </c>
      <c r="K32" s="123">
        <v>6</v>
      </c>
      <c r="L32" s="122">
        <v>50</v>
      </c>
      <c r="M32" s="123">
        <v>22</v>
      </c>
      <c r="N32" s="66">
        <f t="shared" ref="N32:N45" si="0">L32+M32</f>
        <v>72</v>
      </c>
      <c r="O32" s="122"/>
      <c r="P32" s="123"/>
      <c r="Q32" s="60">
        <f t="shared" ref="Q32:Q45" si="1">O32+P32</f>
        <v>0</v>
      </c>
      <c r="R32" s="123"/>
      <c r="S32" s="123"/>
      <c r="T32" s="60">
        <f t="shared" ref="T32:T44" si="2">R32+S32</f>
        <v>0</v>
      </c>
      <c r="U32" s="101">
        <f>N32+Q32+T32</f>
        <v>72</v>
      </c>
      <c r="V32" s="101"/>
      <c r="W32" s="3"/>
      <c r="X32" s="123"/>
      <c r="Y32" s="123"/>
      <c r="Z32" s="16"/>
      <c r="AA32" s="123"/>
      <c r="AB32" s="56"/>
      <c r="AC32" s="66"/>
    </row>
    <row r="33" spans="1:29" s="98" customFormat="1" ht="12" customHeight="1">
      <c r="A33" s="20" t="s">
        <v>126</v>
      </c>
      <c r="B33" s="3" t="s">
        <v>218</v>
      </c>
      <c r="C33" s="123"/>
      <c r="D33" s="123">
        <v>2</v>
      </c>
      <c r="E33" s="16"/>
      <c r="F33" s="56">
        <v>108</v>
      </c>
      <c r="G33" s="56"/>
      <c r="H33" s="66">
        <v>108</v>
      </c>
      <c r="I33" s="56">
        <v>58</v>
      </c>
      <c r="J33" s="56">
        <v>50</v>
      </c>
      <c r="K33" s="56"/>
      <c r="L33" s="122">
        <v>60</v>
      </c>
      <c r="M33" s="123">
        <v>48</v>
      </c>
      <c r="N33" s="66">
        <f t="shared" si="0"/>
        <v>108</v>
      </c>
      <c r="O33" s="122"/>
      <c r="P33" s="123"/>
      <c r="Q33" s="60">
        <f t="shared" si="1"/>
        <v>0</v>
      </c>
      <c r="R33" s="123"/>
      <c r="S33" s="123"/>
      <c r="T33" s="60">
        <f t="shared" si="2"/>
        <v>0</v>
      </c>
      <c r="U33" s="101">
        <f t="shared" ref="U33:U78" si="3">N33+Q33+T33</f>
        <v>108</v>
      </c>
      <c r="V33" s="101"/>
      <c r="W33" s="3"/>
      <c r="X33" s="123"/>
      <c r="Y33" s="123"/>
      <c r="Z33" s="16"/>
      <c r="AA33" s="56"/>
      <c r="AB33" s="56"/>
      <c r="AC33" s="66"/>
    </row>
    <row r="34" spans="1:29" s="98" customFormat="1" ht="12" customHeight="1">
      <c r="A34" s="20" t="s">
        <v>127</v>
      </c>
      <c r="B34" s="3" t="s">
        <v>227</v>
      </c>
      <c r="C34" s="143"/>
      <c r="D34" s="143">
        <v>4</v>
      </c>
      <c r="E34" s="16"/>
      <c r="F34" s="56">
        <v>136</v>
      </c>
      <c r="G34" s="56"/>
      <c r="H34" s="66">
        <v>136</v>
      </c>
      <c r="I34" s="56">
        <v>82</v>
      </c>
      <c r="J34" s="56">
        <v>54</v>
      </c>
      <c r="K34" s="56"/>
      <c r="L34" s="142">
        <v>72</v>
      </c>
      <c r="M34" s="143">
        <v>64</v>
      </c>
      <c r="N34" s="66">
        <f t="shared" si="0"/>
        <v>136</v>
      </c>
      <c r="O34" s="142"/>
      <c r="P34" s="143"/>
      <c r="Q34" s="60">
        <f t="shared" ref="Q34" si="4">O34+P34</f>
        <v>0</v>
      </c>
      <c r="R34" s="143"/>
      <c r="S34" s="143"/>
      <c r="T34" s="60">
        <f t="shared" ref="T34" si="5">R34+S34</f>
        <v>0</v>
      </c>
      <c r="U34" s="101">
        <f t="shared" si="3"/>
        <v>136</v>
      </c>
      <c r="V34" s="101"/>
      <c r="W34" s="3"/>
      <c r="X34" s="143"/>
      <c r="Y34" s="143"/>
      <c r="Z34" s="16"/>
      <c r="AA34" s="56"/>
      <c r="AB34" s="56"/>
      <c r="AC34" s="66"/>
    </row>
    <row r="35" spans="1:29" s="98" customFormat="1">
      <c r="A35" s="20" t="s">
        <v>128</v>
      </c>
      <c r="B35" s="3" t="s">
        <v>234</v>
      </c>
      <c r="C35" s="123"/>
      <c r="D35" s="123">
        <v>4</v>
      </c>
      <c r="E35" s="16"/>
      <c r="F35" s="56">
        <v>72</v>
      </c>
      <c r="G35" s="56"/>
      <c r="H35" s="66">
        <v>72</v>
      </c>
      <c r="I35" s="123">
        <v>38</v>
      </c>
      <c r="J35" s="143">
        <v>34</v>
      </c>
      <c r="K35" s="123"/>
      <c r="L35" s="122"/>
      <c r="M35" s="123">
        <v>72</v>
      </c>
      <c r="N35" s="66">
        <f t="shared" si="0"/>
        <v>72</v>
      </c>
      <c r="O35" s="122"/>
      <c r="P35" s="123"/>
      <c r="Q35" s="60">
        <f t="shared" si="1"/>
        <v>0</v>
      </c>
      <c r="R35" s="123"/>
      <c r="S35" s="123"/>
      <c r="T35" s="60">
        <f t="shared" si="2"/>
        <v>0</v>
      </c>
      <c r="U35" s="101">
        <f t="shared" si="3"/>
        <v>72</v>
      </c>
      <c r="V35" s="101"/>
      <c r="W35" s="3"/>
      <c r="X35" s="123"/>
      <c r="Y35" s="123"/>
      <c r="Z35" s="16"/>
      <c r="AA35" s="56"/>
      <c r="AB35" s="56"/>
      <c r="AC35" s="66"/>
    </row>
    <row r="36" spans="1:29" s="98" customFormat="1">
      <c r="A36" s="20" t="s">
        <v>129</v>
      </c>
      <c r="B36" s="3" t="s">
        <v>229</v>
      </c>
      <c r="C36" s="143"/>
      <c r="D36" s="143">
        <v>2</v>
      </c>
      <c r="E36" s="16"/>
      <c r="F36" s="56">
        <v>72</v>
      </c>
      <c r="G36" s="56"/>
      <c r="H36" s="66">
        <v>72</v>
      </c>
      <c r="I36" s="143">
        <v>42</v>
      </c>
      <c r="J36" s="143">
        <v>30</v>
      </c>
      <c r="K36" s="143"/>
      <c r="L36" s="142"/>
      <c r="M36" s="143">
        <v>72</v>
      </c>
      <c r="N36" s="66">
        <f t="shared" si="0"/>
        <v>72</v>
      </c>
      <c r="O36" s="142"/>
      <c r="P36" s="143"/>
      <c r="Q36" s="60"/>
      <c r="R36" s="143"/>
      <c r="S36" s="143"/>
      <c r="T36" s="60"/>
      <c r="U36" s="101">
        <f t="shared" si="3"/>
        <v>72</v>
      </c>
      <c r="V36" s="101"/>
      <c r="W36" s="3"/>
      <c r="X36" s="143"/>
      <c r="Y36" s="143"/>
      <c r="Z36" s="16"/>
      <c r="AA36" s="56"/>
      <c r="AB36" s="56"/>
      <c r="AC36" s="66"/>
    </row>
    <row r="37" spans="1:29" s="98" customFormat="1" ht="12.75" customHeight="1">
      <c r="A37" s="20" t="s">
        <v>130</v>
      </c>
      <c r="B37" s="3" t="s">
        <v>219</v>
      </c>
      <c r="C37" s="143"/>
      <c r="D37" s="143">
        <v>4</v>
      </c>
      <c r="E37" s="16"/>
      <c r="F37" s="56">
        <v>72</v>
      </c>
      <c r="G37" s="56"/>
      <c r="H37" s="66">
        <v>72</v>
      </c>
      <c r="I37" s="143">
        <v>0</v>
      </c>
      <c r="J37" s="143">
        <v>72</v>
      </c>
      <c r="K37" s="143"/>
      <c r="L37" s="142">
        <v>30</v>
      </c>
      <c r="M37" s="143">
        <v>42</v>
      </c>
      <c r="N37" s="66">
        <f t="shared" ref="N37:N39" si="6">L37+M37</f>
        <v>72</v>
      </c>
      <c r="O37" s="142"/>
      <c r="P37" s="143"/>
      <c r="Q37" s="60">
        <f t="shared" ref="Q37:Q38" si="7">O37+P37</f>
        <v>0</v>
      </c>
      <c r="R37" s="143"/>
      <c r="S37" s="143"/>
      <c r="T37" s="60">
        <f t="shared" ref="T37" si="8">R37+S37</f>
        <v>0</v>
      </c>
      <c r="U37" s="101">
        <f t="shared" ref="U37:U39" si="9">N37+Q37+T37</f>
        <v>72</v>
      </c>
      <c r="V37" s="101"/>
      <c r="W37" s="3"/>
      <c r="X37" s="123"/>
      <c r="Y37" s="123"/>
      <c r="Z37" s="16"/>
      <c r="AA37" s="56"/>
      <c r="AB37" s="56"/>
      <c r="AC37" s="66"/>
    </row>
    <row r="38" spans="1:29" s="98" customFormat="1" ht="12.75" customHeight="1">
      <c r="A38" s="20" t="s">
        <v>131</v>
      </c>
      <c r="B38" s="3" t="s">
        <v>220</v>
      </c>
      <c r="C38" s="143">
        <v>2</v>
      </c>
      <c r="D38" s="143"/>
      <c r="E38" s="16"/>
      <c r="F38" s="56">
        <v>340</v>
      </c>
      <c r="G38" s="56"/>
      <c r="H38" s="66">
        <v>340</v>
      </c>
      <c r="I38" s="143">
        <v>210</v>
      </c>
      <c r="J38" s="143">
        <v>124</v>
      </c>
      <c r="K38" s="143">
        <v>6</v>
      </c>
      <c r="L38" s="142">
        <v>128</v>
      </c>
      <c r="M38" s="143">
        <v>212</v>
      </c>
      <c r="N38" s="66">
        <f t="shared" si="6"/>
        <v>340</v>
      </c>
      <c r="O38" s="142"/>
      <c r="P38" s="143"/>
      <c r="Q38" s="60">
        <f t="shared" si="7"/>
        <v>0</v>
      </c>
      <c r="R38" s="143"/>
      <c r="S38" s="143"/>
      <c r="T38" s="60"/>
      <c r="U38" s="101">
        <f t="shared" si="9"/>
        <v>340</v>
      </c>
      <c r="V38" s="101"/>
      <c r="W38" s="3"/>
      <c r="X38" s="143"/>
      <c r="Y38" s="143"/>
      <c r="Z38" s="16"/>
      <c r="AA38" s="56"/>
      <c r="AB38" s="56"/>
      <c r="AC38" s="66"/>
    </row>
    <row r="39" spans="1:29" s="98" customFormat="1" ht="12.75" customHeight="1">
      <c r="A39" s="20" t="s">
        <v>132</v>
      </c>
      <c r="B39" s="3" t="s">
        <v>184</v>
      </c>
      <c r="C39" s="143"/>
      <c r="D39" s="143">
        <v>2</v>
      </c>
      <c r="E39" s="16"/>
      <c r="F39" s="56">
        <v>108</v>
      </c>
      <c r="G39" s="56"/>
      <c r="H39" s="66">
        <v>108</v>
      </c>
      <c r="I39" s="143">
        <v>22</v>
      </c>
      <c r="J39" s="143">
        <v>86</v>
      </c>
      <c r="K39" s="143"/>
      <c r="L39" s="142">
        <v>48</v>
      </c>
      <c r="M39" s="143">
        <v>60</v>
      </c>
      <c r="N39" s="66">
        <f t="shared" si="6"/>
        <v>108</v>
      </c>
      <c r="O39" s="142"/>
      <c r="P39" s="143"/>
      <c r="Q39" s="60"/>
      <c r="R39" s="143"/>
      <c r="S39" s="143"/>
      <c r="T39" s="60"/>
      <c r="U39" s="101">
        <f t="shared" si="9"/>
        <v>108</v>
      </c>
      <c r="V39" s="101"/>
      <c r="W39" s="3"/>
      <c r="X39" s="143"/>
      <c r="Y39" s="143"/>
      <c r="Z39" s="16"/>
      <c r="AA39" s="56"/>
      <c r="AB39" s="56"/>
      <c r="AC39" s="66"/>
    </row>
    <row r="40" spans="1:29" s="98" customFormat="1">
      <c r="A40" s="20" t="s">
        <v>133</v>
      </c>
      <c r="B40" s="3" t="s">
        <v>221</v>
      </c>
      <c r="C40" s="123"/>
      <c r="D40" s="123"/>
      <c r="E40" s="16" t="s">
        <v>256</v>
      </c>
      <c r="F40" s="56">
        <v>72</v>
      </c>
      <c r="G40" s="56"/>
      <c r="H40" s="66">
        <v>72</v>
      </c>
      <c r="I40" s="123">
        <v>8</v>
      </c>
      <c r="J40" s="143">
        <v>64</v>
      </c>
      <c r="K40" s="123"/>
      <c r="L40" s="122">
        <v>54</v>
      </c>
      <c r="M40" s="123">
        <v>18</v>
      </c>
      <c r="N40" s="66">
        <f t="shared" si="0"/>
        <v>72</v>
      </c>
      <c r="O40" s="122"/>
      <c r="P40" s="123"/>
      <c r="Q40" s="60">
        <f t="shared" si="1"/>
        <v>0</v>
      </c>
      <c r="R40" s="123"/>
      <c r="S40" s="123"/>
      <c r="T40" s="60">
        <f t="shared" si="2"/>
        <v>0</v>
      </c>
      <c r="U40" s="101">
        <f t="shared" si="3"/>
        <v>72</v>
      </c>
      <c r="V40" s="101"/>
      <c r="W40" s="3"/>
      <c r="X40" s="123"/>
      <c r="Y40" s="123"/>
      <c r="Z40" s="16"/>
      <c r="AA40" s="56"/>
      <c r="AB40" s="56"/>
      <c r="AC40" s="66"/>
    </row>
    <row r="41" spans="1:29" s="98" customFormat="1">
      <c r="A41" s="20" t="s">
        <v>134</v>
      </c>
      <c r="B41" s="3" t="s">
        <v>222</v>
      </c>
      <c r="C41" s="123"/>
      <c r="D41" s="123">
        <v>2</v>
      </c>
      <c r="E41" s="16"/>
      <c r="F41" s="56">
        <v>68</v>
      </c>
      <c r="G41" s="56"/>
      <c r="H41" s="66">
        <v>68</v>
      </c>
      <c r="I41" s="123">
        <v>18</v>
      </c>
      <c r="J41" s="143">
        <v>50</v>
      </c>
      <c r="K41" s="123"/>
      <c r="L41" s="122">
        <v>24</v>
      </c>
      <c r="M41" s="123">
        <v>44</v>
      </c>
      <c r="N41" s="66">
        <f t="shared" si="0"/>
        <v>68</v>
      </c>
      <c r="O41" s="122"/>
      <c r="P41" s="123"/>
      <c r="Q41" s="60">
        <f t="shared" si="1"/>
        <v>0</v>
      </c>
      <c r="R41" s="123"/>
      <c r="S41" s="123"/>
      <c r="T41" s="60">
        <f t="shared" si="2"/>
        <v>0</v>
      </c>
      <c r="U41" s="101">
        <f t="shared" si="3"/>
        <v>68</v>
      </c>
      <c r="V41" s="101"/>
      <c r="W41" s="3"/>
      <c r="X41" s="123"/>
      <c r="Y41" s="123"/>
      <c r="Z41" s="16"/>
      <c r="AA41" s="123"/>
      <c r="AB41" s="56"/>
      <c r="AC41" s="66"/>
    </row>
    <row r="42" spans="1:29" s="98" customFormat="1">
      <c r="A42" s="20" t="s">
        <v>135</v>
      </c>
      <c r="B42" s="3" t="s">
        <v>225</v>
      </c>
      <c r="C42" s="123">
        <v>2</v>
      </c>
      <c r="D42" s="123"/>
      <c r="E42" s="16"/>
      <c r="F42" s="56">
        <v>180</v>
      </c>
      <c r="G42" s="56"/>
      <c r="H42" s="66">
        <v>180</v>
      </c>
      <c r="I42" s="123">
        <v>94</v>
      </c>
      <c r="J42" s="143">
        <v>80</v>
      </c>
      <c r="K42" s="123">
        <v>6</v>
      </c>
      <c r="L42" s="122">
        <v>100</v>
      </c>
      <c r="M42" s="123">
        <v>80</v>
      </c>
      <c r="N42" s="66">
        <f t="shared" si="0"/>
        <v>180</v>
      </c>
      <c r="O42" s="122"/>
      <c r="P42" s="123"/>
      <c r="Q42" s="60">
        <f t="shared" si="1"/>
        <v>0</v>
      </c>
      <c r="R42" s="123"/>
      <c r="S42" s="123"/>
      <c r="T42" s="60">
        <f t="shared" si="2"/>
        <v>0</v>
      </c>
      <c r="U42" s="101">
        <f t="shared" si="3"/>
        <v>180</v>
      </c>
      <c r="V42" s="101"/>
      <c r="W42" s="3"/>
      <c r="X42" s="123"/>
      <c r="Y42" s="123"/>
      <c r="Z42" s="16"/>
      <c r="AA42" s="123"/>
      <c r="AB42" s="56"/>
      <c r="AC42" s="66"/>
    </row>
    <row r="43" spans="1:29" s="98" customFormat="1">
      <c r="A43" s="20" t="s">
        <v>136</v>
      </c>
      <c r="B43" s="3" t="s">
        <v>230</v>
      </c>
      <c r="C43" s="123"/>
      <c r="D43" s="123">
        <v>2</v>
      </c>
      <c r="E43" s="16"/>
      <c r="F43" s="56">
        <v>72</v>
      </c>
      <c r="G43" s="56"/>
      <c r="H43" s="66">
        <v>72</v>
      </c>
      <c r="I43" s="123">
        <v>38</v>
      </c>
      <c r="J43" s="143">
        <v>34</v>
      </c>
      <c r="K43" s="123"/>
      <c r="L43" s="122">
        <v>32</v>
      </c>
      <c r="M43" s="123">
        <v>40</v>
      </c>
      <c r="N43" s="66">
        <f t="shared" si="0"/>
        <v>72</v>
      </c>
      <c r="O43" s="122"/>
      <c r="P43" s="123"/>
      <c r="Q43" s="60">
        <f t="shared" si="1"/>
        <v>0</v>
      </c>
      <c r="R43" s="123"/>
      <c r="S43" s="123"/>
      <c r="T43" s="60">
        <f t="shared" si="2"/>
        <v>0</v>
      </c>
      <c r="U43" s="101">
        <f t="shared" si="3"/>
        <v>72</v>
      </c>
      <c r="V43" s="101"/>
      <c r="W43" s="3"/>
      <c r="X43" s="123"/>
      <c r="Y43" s="123"/>
      <c r="Z43" s="16"/>
      <c r="AA43" s="123"/>
      <c r="AB43" s="56"/>
      <c r="AC43" s="66"/>
    </row>
    <row r="44" spans="1:29" s="98" customFormat="1">
      <c r="A44" s="20" t="s">
        <v>137</v>
      </c>
      <c r="B44" s="3" t="s">
        <v>238</v>
      </c>
      <c r="C44" s="123"/>
      <c r="D44" s="123">
        <v>2</v>
      </c>
      <c r="E44" s="16"/>
      <c r="F44" s="56">
        <v>72</v>
      </c>
      <c r="G44" s="56"/>
      <c r="H44" s="66">
        <v>72</v>
      </c>
      <c r="I44" s="123">
        <v>42</v>
      </c>
      <c r="J44" s="143">
        <v>30</v>
      </c>
      <c r="K44" s="123"/>
      <c r="L44" s="122"/>
      <c r="M44" s="123">
        <v>72</v>
      </c>
      <c r="N44" s="66">
        <f t="shared" si="0"/>
        <v>72</v>
      </c>
      <c r="O44" s="122"/>
      <c r="P44" s="123"/>
      <c r="Q44" s="60">
        <f t="shared" si="1"/>
        <v>0</v>
      </c>
      <c r="R44" s="123"/>
      <c r="S44" s="123"/>
      <c r="T44" s="60">
        <f t="shared" si="2"/>
        <v>0</v>
      </c>
      <c r="U44" s="101">
        <f t="shared" si="3"/>
        <v>72</v>
      </c>
      <c r="V44" s="101"/>
      <c r="W44" s="3"/>
      <c r="X44" s="123"/>
      <c r="Y44" s="123"/>
      <c r="Z44" s="16"/>
      <c r="AA44" s="56"/>
      <c r="AB44" s="56"/>
      <c r="AC44" s="66"/>
    </row>
    <row r="45" spans="1:29" s="98" customFormat="1">
      <c r="A45" s="20"/>
      <c r="B45" s="3" t="s">
        <v>146</v>
      </c>
      <c r="C45" s="143"/>
      <c r="D45" s="143"/>
      <c r="E45" s="16"/>
      <c r="F45" s="56">
        <v>32</v>
      </c>
      <c r="G45" s="56">
        <v>32</v>
      </c>
      <c r="H45" s="66">
        <v>32</v>
      </c>
      <c r="I45" s="143"/>
      <c r="J45" s="143"/>
      <c r="K45" s="143"/>
      <c r="L45" s="142">
        <v>14</v>
      </c>
      <c r="M45" s="143">
        <v>18</v>
      </c>
      <c r="N45" s="66">
        <f t="shared" si="0"/>
        <v>32</v>
      </c>
      <c r="O45" s="142"/>
      <c r="P45" s="143"/>
      <c r="Q45" s="60">
        <f t="shared" si="1"/>
        <v>0</v>
      </c>
      <c r="R45" s="143"/>
      <c r="S45" s="143"/>
      <c r="T45" s="60"/>
      <c r="U45" s="101">
        <f t="shared" si="3"/>
        <v>32</v>
      </c>
      <c r="V45" s="101"/>
      <c r="W45" s="3"/>
      <c r="X45" s="143"/>
      <c r="Y45" s="143"/>
      <c r="Z45" s="16"/>
      <c r="AA45" s="56"/>
      <c r="AB45" s="56"/>
      <c r="AC45" s="66"/>
    </row>
    <row r="46" spans="1:29" s="98" customFormat="1">
      <c r="A46" s="20"/>
      <c r="B46" s="3" t="s">
        <v>11</v>
      </c>
      <c r="C46" s="143"/>
      <c r="D46" s="143"/>
      <c r="E46" s="16"/>
      <c r="F46" s="56"/>
      <c r="G46" s="56"/>
      <c r="H46" s="66"/>
      <c r="I46" s="143"/>
      <c r="J46" s="143"/>
      <c r="K46" s="143">
        <v>18</v>
      </c>
      <c r="L46" s="142"/>
      <c r="M46" s="143"/>
      <c r="N46" s="66"/>
      <c r="O46" s="142"/>
      <c r="P46" s="143"/>
      <c r="Q46" s="60"/>
      <c r="R46" s="143"/>
      <c r="S46" s="143"/>
      <c r="T46" s="60"/>
      <c r="U46" s="101"/>
      <c r="V46" s="101"/>
      <c r="W46" s="3"/>
      <c r="X46" s="143"/>
      <c r="Y46" s="143"/>
      <c r="Z46" s="16"/>
      <c r="AA46" s="56"/>
      <c r="AB46" s="56"/>
      <c r="AC46" s="66"/>
    </row>
    <row r="47" spans="1:29" s="98" customFormat="1">
      <c r="A47" s="99" t="s">
        <v>245</v>
      </c>
      <c r="B47" s="22" t="s">
        <v>246</v>
      </c>
      <c r="C47" s="75"/>
      <c r="D47" s="75"/>
      <c r="E47" s="165"/>
      <c r="F47" s="69">
        <f>F48+F49+F50+F51+F53+F52</f>
        <v>216</v>
      </c>
      <c r="G47" s="77"/>
      <c r="H47" s="69">
        <f>H48+H49+H50+H51+H53+H52</f>
        <v>216</v>
      </c>
      <c r="I47" s="75"/>
      <c r="J47" s="75"/>
      <c r="K47" s="75"/>
      <c r="L47" s="69">
        <f t="shared" ref="L47:M47" si="10">L48+L49+L50+L51+L53</f>
        <v>0</v>
      </c>
      <c r="M47" s="69">
        <f t="shared" si="10"/>
        <v>0</v>
      </c>
      <c r="N47" s="74"/>
      <c r="O47" s="69">
        <f t="shared" ref="O47" si="11">O48+O49+O50+O51+O53</f>
        <v>72</v>
      </c>
      <c r="P47" s="69">
        <f>P48+P49+P50+P51+P53+P52</f>
        <v>144</v>
      </c>
      <c r="Q47" s="70"/>
      <c r="R47" s="75"/>
      <c r="S47" s="75"/>
      <c r="T47" s="70"/>
      <c r="U47" s="101"/>
      <c r="V47" s="101"/>
      <c r="W47" s="158"/>
      <c r="X47" s="156"/>
      <c r="Y47" s="156"/>
      <c r="Z47" s="159"/>
      <c r="AA47" s="160"/>
      <c r="AB47" s="160"/>
      <c r="AC47" s="161"/>
    </row>
    <row r="48" spans="1:29" s="98" customFormat="1">
      <c r="A48" s="164" t="s">
        <v>247</v>
      </c>
      <c r="B48" s="164" t="s">
        <v>248</v>
      </c>
      <c r="C48" s="162"/>
      <c r="D48" s="155">
        <v>4</v>
      </c>
      <c r="E48" s="16"/>
      <c r="F48" s="56">
        <v>36</v>
      </c>
      <c r="G48" s="56"/>
      <c r="H48" s="66">
        <v>36</v>
      </c>
      <c r="I48" s="155">
        <v>22</v>
      </c>
      <c r="J48" s="155">
        <v>14</v>
      </c>
      <c r="K48" s="155"/>
      <c r="L48" s="154"/>
      <c r="M48" s="155"/>
      <c r="N48" s="66">
        <f t="shared" ref="N48:N53" si="12">L48+M48</f>
        <v>0</v>
      </c>
      <c r="O48" s="154"/>
      <c r="P48" s="155">
        <v>36</v>
      </c>
      <c r="Q48" s="60">
        <f t="shared" ref="Q48:Q53" si="13">O48+P48</f>
        <v>36</v>
      </c>
      <c r="R48" s="155"/>
      <c r="S48" s="155"/>
      <c r="T48" s="60"/>
      <c r="U48" s="101">
        <f t="shared" si="3"/>
        <v>36</v>
      </c>
      <c r="V48" s="101"/>
      <c r="W48" s="158"/>
      <c r="X48" s="156"/>
      <c r="Y48" s="156"/>
      <c r="Z48" s="159"/>
      <c r="AA48" s="160"/>
      <c r="AB48" s="160"/>
      <c r="AC48" s="161"/>
    </row>
    <row r="49" spans="1:33" s="98" customFormat="1">
      <c r="A49" s="164" t="s">
        <v>249</v>
      </c>
      <c r="B49" s="164" t="s">
        <v>250</v>
      </c>
      <c r="C49" s="162"/>
      <c r="D49" s="155">
        <v>4</v>
      </c>
      <c r="E49" s="16"/>
      <c r="F49" s="56">
        <v>36</v>
      </c>
      <c r="G49" s="56"/>
      <c r="H49" s="66">
        <v>36</v>
      </c>
      <c r="I49" s="155">
        <v>8</v>
      </c>
      <c r="J49" s="155">
        <v>24</v>
      </c>
      <c r="K49" s="155"/>
      <c r="L49" s="154"/>
      <c r="M49" s="155"/>
      <c r="N49" s="66">
        <f t="shared" si="12"/>
        <v>0</v>
      </c>
      <c r="O49" s="154"/>
      <c r="P49" s="155">
        <v>36</v>
      </c>
      <c r="Q49" s="60">
        <f t="shared" si="13"/>
        <v>36</v>
      </c>
      <c r="R49" s="155"/>
      <c r="S49" s="155"/>
      <c r="T49" s="60"/>
      <c r="U49" s="101">
        <f t="shared" si="3"/>
        <v>36</v>
      </c>
      <c r="V49" s="101"/>
      <c r="W49" s="158"/>
      <c r="X49" s="156"/>
      <c r="Y49" s="156"/>
      <c r="Z49" s="159"/>
      <c r="AA49" s="160"/>
      <c r="AB49" s="160"/>
      <c r="AC49" s="161"/>
    </row>
    <row r="50" spans="1:33" s="98" customFormat="1">
      <c r="A50" s="164" t="s">
        <v>251</v>
      </c>
      <c r="B50" s="164" t="s">
        <v>252</v>
      </c>
      <c r="C50" s="162"/>
      <c r="D50" s="155">
        <v>4</v>
      </c>
      <c r="E50" s="16"/>
      <c r="F50" s="56">
        <v>36</v>
      </c>
      <c r="G50" s="56"/>
      <c r="H50" s="66">
        <v>36</v>
      </c>
      <c r="I50" s="155">
        <v>6</v>
      </c>
      <c r="J50" s="155">
        <v>28</v>
      </c>
      <c r="K50" s="155"/>
      <c r="L50" s="154"/>
      <c r="M50" s="155"/>
      <c r="N50" s="66">
        <f t="shared" si="12"/>
        <v>0</v>
      </c>
      <c r="O50" s="154"/>
      <c r="P50" s="155">
        <v>36</v>
      </c>
      <c r="Q50" s="60">
        <f t="shared" si="13"/>
        <v>36</v>
      </c>
      <c r="R50" s="155"/>
      <c r="S50" s="155"/>
      <c r="T50" s="60"/>
      <c r="U50" s="101">
        <f t="shared" si="3"/>
        <v>36</v>
      </c>
      <c r="V50" s="101"/>
      <c r="W50" s="158"/>
      <c r="X50" s="156"/>
      <c r="Y50" s="156"/>
      <c r="Z50" s="159"/>
      <c r="AA50" s="160"/>
      <c r="AB50" s="160"/>
      <c r="AC50" s="161"/>
    </row>
    <row r="51" spans="1:33" s="98" customFormat="1">
      <c r="A51" s="164" t="s">
        <v>253</v>
      </c>
      <c r="B51" s="164" t="s">
        <v>221</v>
      </c>
      <c r="C51" s="162"/>
      <c r="D51" s="155"/>
      <c r="E51" s="16" t="s">
        <v>257</v>
      </c>
      <c r="F51" s="56">
        <v>36</v>
      </c>
      <c r="G51" s="56"/>
      <c r="H51" s="66">
        <v>36</v>
      </c>
      <c r="I51" s="155">
        <v>4</v>
      </c>
      <c r="J51" s="155">
        <v>32</v>
      </c>
      <c r="K51" s="155"/>
      <c r="L51" s="154"/>
      <c r="M51" s="155"/>
      <c r="N51" s="66">
        <f t="shared" si="12"/>
        <v>0</v>
      </c>
      <c r="O51" s="154">
        <v>36</v>
      </c>
      <c r="P51" s="155"/>
      <c r="Q51" s="60">
        <f t="shared" si="13"/>
        <v>36</v>
      </c>
      <c r="R51" s="155"/>
      <c r="S51" s="155"/>
      <c r="T51" s="60"/>
      <c r="U51" s="101">
        <f>N51+Q51+T51</f>
        <v>36</v>
      </c>
      <c r="V51" s="101"/>
      <c r="W51" s="158"/>
      <c r="X51" s="156"/>
      <c r="Y51" s="156"/>
      <c r="Z51" s="159"/>
      <c r="AA51" s="160"/>
      <c r="AB51" s="160"/>
      <c r="AC51" s="161"/>
    </row>
    <row r="52" spans="1:33" s="98" customFormat="1">
      <c r="A52" s="164" t="s">
        <v>254</v>
      </c>
      <c r="B52" s="164" t="s">
        <v>263</v>
      </c>
      <c r="C52" s="162"/>
      <c r="D52" s="176">
        <v>4</v>
      </c>
      <c r="E52" s="16"/>
      <c r="F52" s="56">
        <v>36</v>
      </c>
      <c r="G52" s="56"/>
      <c r="H52" s="66">
        <v>36</v>
      </c>
      <c r="I52" s="176">
        <v>24</v>
      </c>
      <c r="J52" s="176">
        <v>12</v>
      </c>
      <c r="K52" s="176"/>
      <c r="L52" s="179"/>
      <c r="M52" s="176"/>
      <c r="N52" s="66"/>
      <c r="O52" s="179"/>
      <c r="P52" s="176">
        <v>36</v>
      </c>
      <c r="Q52" s="60">
        <f t="shared" si="13"/>
        <v>36</v>
      </c>
      <c r="R52" s="176"/>
      <c r="S52" s="176"/>
      <c r="T52" s="60"/>
      <c r="U52" s="101">
        <f>N52+Q52+T52</f>
        <v>36</v>
      </c>
      <c r="V52" s="101"/>
      <c r="W52" s="158"/>
      <c r="X52" s="177"/>
      <c r="Y52" s="177"/>
      <c r="Z52" s="159"/>
      <c r="AA52" s="160"/>
      <c r="AB52" s="160"/>
      <c r="AC52" s="161"/>
    </row>
    <row r="53" spans="1:33" s="98" customFormat="1">
      <c r="A53" s="164" t="s">
        <v>262</v>
      </c>
      <c r="B53" s="164" t="s">
        <v>255</v>
      </c>
      <c r="C53" s="162"/>
      <c r="D53" s="155">
        <v>3</v>
      </c>
      <c r="E53" s="16"/>
      <c r="F53" s="56">
        <v>36</v>
      </c>
      <c r="G53" s="56"/>
      <c r="H53" s="66">
        <v>36</v>
      </c>
      <c r="I53" s="155">
        <v>28</v>
      </c>
      <c r="J53" s="155">
        <v>8</v>
      </c>
      <c r="K53" s="155"/>
      <c r="L53" s="154"/>
      <c r="M53" s="155"/>
      <c r="N53" s="66">
        <f t="shared" si="12"/>
        <v>0</v>
      </c>
      <c r="O53" s="154">
        <v>36</v>
      </c>
      <c r="P53" s="155"/>
      <c r="Q53" s="60">
        <f t="shared" si="13"/>
        <v>36</v>
      </c>
      <c r="R53" s="155"/>
      <c r="S53" s="155"/>
      <c r="T53" s="60"/>
      <c r="U53" s="101">
        <f>N53+Q53+T53</f>
        <v>36</v>
      </c>
      <c r="V53" s="101"/>
      <c r="W53" s="158"/>
      <c r="X53" s="156"/>
      <c r="Y53" s="156"/>
      <c r="Z53" s="159"/>
      <c r="AA53" s="160"/>
      <c r="AB53" s="160"/>
      <c r="AC53" s="161"/>
    </row>
    <row r="54" spans="1:33" s="98" customFormat="1">
      <c r="A54" s="163" t="s">
        <v>49</v>
      </c>
      <c r="B54" s="163" t="s">
        <v>48</v>
      </c>
      <c r="C54" s="70"/>
      <c r="D54" s="70"/>
      <c r="E54" s="70"/>
      <c r="F54" s="69">
        <f>SUM(F55:F59)</f>
        <v>180</v>
      </c>
      <c r="G54" s="69">
        <f>F54-H54</f>
        <v>0</v>
      </c>
      <c r="H54" s="69">
        <f>SUM(H55:H59)</f>
        <v>180</v>
      </c>
      <c r="I54" s="74">
        <f>SUM(I55:I59)</f>
        <v>84</v>
      </c>
      <c r="J54" s="74"/>
      <c r="K54" s="74">
        <f>SUM(K55:K59)</f>
        <v>0</v>
      </c>
      <c r="L54" s="69">
        <f t="shared" ref="L54" si="14">SUM(L55:L59)</f>
        <v>0</v>
      </c>
      <c r="M54" s="69">
        <f>SUM(M55:M59)</f>
        <v>0</v>
      </c>
      <c r="N54" s="74"/>
      <c r="O54" s="69">
        <f t="shared" ref="O54:P54" si="15">SUM(O55:O59)</f>
        <v>72</v>
      </c>
      <c r="P54" s="69">
        <f t="shared" si="15"/>
        <v>108</v>
      </c>
      <c r="Q54" s="70"/>
      <c r="R54" s="75"/>
      <c r="S54" s="75"/>
      <c r="T54" s="75"/>
      <c r="U54" s="101">
        <f t="shared" si="3"/>
        <v>0</v>
      </c>
      <c r="V54" s="133"/>
      <c r="W54" s="101"/>
      <c r="X54" s="101"/>
      <c r="Z54" s="147"/>
      <c r="AA54" s="147"/>
      <c r="AB54" s="147"/>
      <c r="AC54" s="147"/>
      <c r="AD54" s="147"/>
      <c r="AE54" s="147"/>
    </row>
    <row r="55" spans="1:33" s="98" customFormat="1">
      <c r="A55" s="164" t="s">
        <v>41</v>
      </c>
      <c r="B55" s="164" t="s">
        <v>265</v>
      </c>
      <c r="C55" s="162"/>
      <c r="D55" s="123">
        <v>4</v>
      </c>
      <c r="E55" s="16"/>
      <c r="F55" s="56">
        <v>36</v>
      </c>
      <c r="G55" s="56"/>
      <c r="H55" s="66">
        <v>36</v>
      </c>
      <c r="I55" s="123">
        <v>2</v>
      </c>
      <c r="J55" s="143">
        <v>34</v>
      </c>
      <c r="K55" s="122"/>
      <c r="L55" s="122"/>
      <c r="M55" s="123"/>
      <c r="N55" s="66">
        <f t="shared" ref="N55:N59" si="16">L55+M55</f>
        <v>0</v>
      </c>
      <c r="O55" s="122"/>
      <c r="P55" s="123">
        <v>36</v>
      </c>
      <c r="Q55" s="60">
        <f t="shared" ref="Q55:Q67" si="17">O55+P55</f>
        <v>36</v>
      </c>
      <c r="R55" s="123"/>
      <c r="S55" s="123"/>
      <c r="T55" s="60">
        <f t="shared" ref="T55:T72" si="18">R55+S55</f>
        <v>0</v>
      </c>
      <c r="U55" s="101">
        <f t="shared" si="3"/>
        <v>36</v>
      </c>
      <c r="V55" s="101"/>
      <c r="W55" s="101"/>
      <c r="X55" s="101"/>
      <c r="Z55" s="147"/>
      <c r="AA55" s="147"/>
      <c r="AB55" s="147"/>
      <c r="AC55" s="147"/>
      <c r="AD55" s="147"/>
      <c r="AE55" s="147"/>
    </row>
    <row r="56" spans="1:33" s="98" customFormat="1">
      <c r="A56" s="164" t="s">
        <v>42</v>
      </c>
      <c r="B56" s="164" t="s">
        <v>266</v>
      </c>
      <c r="C56" s="162"/>
      <c r="D56" s="123">
        <v>3</v>
      </c>
      <c r="E56" s="16"/>
      <c r="F56" s="56">
        <v>36</v>
      </c>
      <c r="G56" s="56"/>
      <c r="H56" s="66">
        <v>36</v>
      </c>
      <c r="I56" s="123">
        <v>22</v>
      </c>
      <c r="J56" s="143">
        <v>14</v>
      </c>
      <c r="K56" s="122"/>
      <c r="L56" s="122"/>
      <c r="M56" s="123"/>
      <c r="N56" s="66">
        <f t="shared" si="16"/>
        <v>0</v>
      </c>
      <c r="O56" s="122">
        <v>36</v>
      </c>
      <c r="P56" s="123"/>
      <c r="Q56" s="60">
        <f t="shared" si="17"/>
        <v>36</v>
      </c>
      <c r="R56" s="123"/>
      <c r="S56" s="123"/>
      <c r="T56" s="60">
        <f t="shared" si="18"/>
        <v>0</v>
      </c>
      <c r="U56" s="101">
        <f t="shared" si="3"/>
        <v>36</v>
      </c>
      <c r="V56" s="133"/>
      <c r="W56" s="101"/>
      <c r="X56" s="101"/>
      <c r="Z56" s="147"/>
      <c r="AA56" s="147"/>
      <c r="AB56" s="147"/>
      <c r="AC56" s="147"/>
      <c r="AD56" s="147"/>
      <c r="AE56" s="147"/>
    </row>
    <row r="57" spans="1:33" s="98" customFormat="1">
      <c r="A57" s="164" t="s">
        <v>43</v>
      </c>
      <c r="B57" s="164" t="s">
        <v>267</v>
      </c>
      <c r="C57" s="162"/>
      <c r="D57" s="123">
        <v>3</v>
      </c>
      <c r="E57" s="16"/>
      <c r="F57" s="56">
        <v>36</v>
      </c>
      <c r="G57" s="56"/>
      <c r="H57" s="66">
        <v>36</v>
      </c>
      <c r="I57" s="123">
        <v>22</v>
      </c>
      <c r="J57" s="143">
        <v>14</v>
      </c>
      <c r="K57" s="122"/>
      <c r="L57" s="122"/>
      <c r="M57" s="123"/>
      <c r="N57" s="66">
        <f t="shared" si="16"/>
        <v>0</v>
      </c>
      <c r="O57" s="122">
        <v>36</v>
      </c>
      <c r="P57" s="123"/>
      <c r="Q57" s="60">
        <f t="shared" si="17"/>
        <v>36</v>
      </c>
      <c r="R57" s="123"/>
      <c r="S57" s="123"/>
      <c r="T57" s="60">
        <f t="shared" si="18"/>
        <v>0</v>
      </c>
      <c r="U57" s="101">
        <f t="shared" si="3"/>
        <v>36</v>
      </c>
      <c r="Z57" s="147"/>
      <c r="AA57" s="147"/>
      <c r="AB57" s="147"/>
      <c r="AC57" s="147"/>
      <c r="AD57" s="147"/>
      <c r="AE57" s="147"/>
    </row>
    <row r="58" spans="1:33" s="98" customFormat="1">
      <c r="A58" s="164" t="s">
        <v>44</v>
      </c>
      <c r="B58" s="164" t="s">
        <v>268</v>
      </c>
      <c r="C58" s="162"/>
      <c r="D58" s="176">
        <v>4</v>
      </c>
      <c r="E58" s="16"/>
      <c r="F58" s="56">
        <v>36</v>
      </c>
      <c r="G58" s="56"/>
      <c r="H58" s="66">
        <v>36</v>
      </c>
      <c r="I58" s="176">
        <v>18</v>
      </c>
      <c r="J58" s="176">
        <v>18</v>
      </c>
      <c r="K58" s="179"/>
      <c r="L58" s="179"/>
      <c r="M58" s="176"/>
      <c r="N58" s="66">
        <f t="shared" si="16"/>
        <v>0</v>
      </c>
      <c r="O58" s="179"/>
      <c r="P58" s="176">
        <v>36</v>
      </c>
      <c r="Q58" s="60">
        <f t="shared" si="17"/>
        <v>36</v>
      </c>
      <c r="R58" s="176"/>
      <c r="S58" s="176"/>
      <c r="T58" s="60">
        <f t="shared" si="18"/>
        <v>0</v>
      </c>
      <c r="U58" s="101">
        <f t="shared" si="3"/>
        <v>36</v>
      </c>
      <c r="Z58" s="147"/>
      <c r="AA58" s="147"/>
      <c r="AB58" s="147"/>
      <c r="AC58" s="147"/>
      <c r="AD58" s="147"/>
      <c r="AE58" s="147"/>
    </row>
    <row r="59" spans="1:33" s="98" customFormat="1" ht="14.25" customHeight="1">
      <c r="A59" s="164" t="s">
        <v>264</v>
      </c>
      <c r="B59" s="164" t="s">
        <v>269</v>
      </c>
      <c r="C59" s="162"/>
      <c r="D59" s="123">
        <v>4</v>
      </c>
      <c r="E59" s="16"/>
      <c r="F59" s="56">
        <v>36</v>
      </c>
      <c r="G59" s="56"/>
      <c r="H59" s="66">
        <v>36</v>
      </c>
      <c r="I59" s="123">
        <v>20</v>
      </c>
      <c r="J59" s="143">
        <v>16</v>
      </c>
      <c r="K59" s="122"/>
      <c r="L59" s="122"/>
      <c r="M59" s="123"/>
      <c r="N59" s="66">
        <f t="shared" si="16"/>
        <v>0</v>
      </c>
      <c r="O59" s="122"/>
      <c r="P59" s="123">
        <v>36</v>
      </c>
      <c r="Q59" s="60">
        <f t="shared" si="17"/>
        <v>36</v>
      </c>
      <c r="R59" s="123"/>
      <c r="S59" s="123"/>
      <c r="T59" s="60">
        <f t="shared" si="18"/>
        <v>0</v>
      </c>
      <c r="U59" s="101">
        <f t="shared" si="3"/>
        <v>36</v>
      </c>
      <c r="Z59" s="147">
        <f>Z55*6</f>
        <v>0</v>
      </c>
      <c r="AA59" s="147">
        <f t="shared" ref="AA59:AE59" si="19">AA55*6</f>
        <v>0</v>
      </c>
      <c r="AB59" s="147">
        <f t="shared" si="19"/>
        <v>0</v>
      </c>
      <c r="AC59" s="147">
        <f t="shared" si="19"/>
        <v>0</v>
      </c>
      <c r="AD59" s="147">
        <f t="shared" si="19"/>
        <v>0</v>
      </c>
      <c r="AE59" s="147">
        <f t="shared" si="19"/>
        <v>0</v>
      </c>
    </row>
    <row r="60" spans="1:33" s="102" customFormat="1">
      <c r="A60" s="168" t="s">
        <v>2</v>
      </c>
      <c r="B60" s="168" t="s">
        <v>3</v>
      </c>
      <c r="C60" s="169"/>
      <c r="D60" s="169"/>
      <c r="E60" s="170"/>
      <c r="F60" s="171"/>
      <c r="G60" s="171"/>
      <c r="H60" s="171"/>
      <c r="I60" s="171"/>
      <c r="J60" s="171"/>
      <c r="K60" s="171"/>
      <c r="L60" s="171"/>
      <c r="M60" s="171"/>
      <c r="N60" s="173"/>
      <c r="O60" s="171"/>
      <c r="P60" s="171"/>
      <c r="Q60" s="169"/>
      <c r="R60" s="172"/>
      <c r="S60" s="172"/>
      <c r="T60" s="169"/>
      <c r="U60" s="101">
        <f t="shared" si="3"/>
        <v>0</v>
      </c>
    </row>
    <row r="61" spans="1:33" s="98" customFormat="1">
      <c r="A61" s="96" t="s">
        <v>4</v>
      </c>
      <c r="B61" s="96" t="s">
        <v>5</v>
      </c>
      <c r="C61" s="118"/>
      <c r="D61" s="118"/>
      <c r="E61" s="118"/>
      <c r="F61" s="57">
        <f>F62+F68+F73</f>
        <v>1044</v>
      </c>
      <c r="G61" s="57">
        <f>G62+G68</f>
        <v>6</v>
      </c>
      <c r="H61" s="65">
        <f>H62+H68+H73</f>
        <v>1044</v>
      </c>
      <c r="I61" s="57"/>
      <c r="J61" s="57"/>
      <c r="K61" s="57">
        <f>K62+K68</f>
        <v>24</v>
      </c>
      <c r="L61" s="57">
        <f t="shared" ref="L61:M61" si="20">L62+L68</f>
        <v>0</v>
      </c>
      <c r="M61" s="57">
        <f t="shared" si="20"/>
        <v>0</v>
      </c>
      <c r="N61" s="66"/>
      <c r="O61" s="57">
        <f t="shared" ref="O61:P61" si="21">O62+O68</f>
        <v>398</v>
      </c>
      <c r="P61" s="57">
        <f t="shared" si="21"/>
        <v>396</v>
      </c>
      <c r="Q61" s="60"/>
      <c r="R61" s="123"/>
      <c r="S61" s="123"/>
      <c r="T61" s="60"/>
      <c r="U61" s="101">
        <f t="shared" si="3"/>
        <v>0</v>
      </c>
    </row>
    <row r="62" spans="1:33" s="105" customFormat="1" ht="37.5" customHeight="1">
      <c r="A62" s="99" t="s">
        <v>6</v>
      </c>
      <c r="B62" s="99" t="s">
        <v>270</v>
      </c>
      <c r="C62" s="70">
        <v>3</v>
      </c>
      <c r="D62" s="70"/>
      <c r="E62" s="70"/>
      <c r="F62" s="113">
        <f>SUM(F63:F67)</f>
        <v>392</v>
      </c>
      <c r="G62" s="113">
        <f>SUM(G63:G67)</f>
        <v>6</v>
      </c>
      <c r="H62" s="74">
        <f>SUM(H63:H67)</f>
        <v>392</v>
      </c>
      <c r="I62" s="74"/>
      <c r="J62" s="74"/>
      <c r="K62" s="74">
        <v>12</v>
      </c>
      <c r="L62" s="113">
        <f t="shared" ref="L62:M62" si="22">SUM(L63:L67)</f>
        <v>0</v>
      </c>
      <c r="M62" s="113">
        <f t="shared" si="22"/>
        <v>0</v>
      </c>
      <c r="N62" s="74"/>
      <c r="O62" s="113">
        <f>SUM(O63:O67)</f>
        <v>184</v>
      </c>
      <c r="P62" s="113">
        <f t="shared" ref="P62" si="23">SUM(P63:P67)</f>
        <v>208</v>
      </c>
      <c r="Q62" s="70"/>
      <c r="R62" s="75"/>
      <c r="S62" s="75"/>
      <c r="T62" s="75"/>
      <c r="U62" s="101">
        <f t="shared" si="3"/>
        <v>0</v>
      </c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</row>
    <row r="63" spans="1:33" s="98" customFormat="1" ht="23.25" customHeight="1">
      <c r="A63" s="20" t="s">
        <v>7</v>
      </c>
      <c r="B63" s="3" t="s">
        <v>280</v>
      </c>
      <c r="C63" s="123">
        <v>3</v>
      </c>
      <c r="D63" s="123"/>
      <c r="E63" s="16"/>
      <c r="F63" s="56">
        <v>112</v>
      </c>
      <c r="G63" s="56">
        <v>6</v>
      </c>
      <c r="H63" s="66">
        <v>112</v>
      </c>
      <c r="I63" s="56">
        <v>52</v>
      </c>
      <c r="J63" s="56">
        <v>50</v>
      </c>
      <c r="K63" s="181" t="s">
        <v>277</v>
      </c>
      <c r="L63" s="122"/>
      <c r="M63" s="123"/>
      <c r="N63" s="66">
        <f>L63+M63</f>
        <v>0</v>
      </c>
      <c r="O63" s="122">
        <v>112</v>
      </c>
      <c r="P63" s="123"/>
      <c r="Q63" s="60">
        <f t="shared" si="17"/>
        <v>112</v>
      </c>
      <c r="R63" s="123"/>
      <c r="S63" s="123"/>
      <c r="T63" s="60">
        <f t="shared" si="18"/>
        <v>0</v>
      </c>
      <c r="U63" s="101">
        <f t="shared" si="3"/>
        <v>112</v>
      </c>
    </row>
    <row r="64" spans="1:33" s="98" customFormat="1">
      <c r="A64" s="20" t="s">
        <v>64</v>
      </c>
      <c r="B64" s="3" t="s">
        <v>279</v>
      </c>
      <c r="C64" s="176"/>
      <c r="D64" s="176">
        <v>4</v>
      </c>
      <c r="E64" s="16"/>
      <c r="F64" s="56">
        <v>50</v>
      </c>
      <c r="G64" s="56"/>
      <c r="H64" s="66">
        <v>50</v>
      </c>
      <c r="I64" s="56">
        <v>25</v>
      </c>
      <c r="J64" s="56">
        <v>25</v>
      </c>
      <c r="K64" s="178"/>
      <c r="L64" s="179"/>
      <c r="M64" s="176"/>
      <c r="N64" s="66">
        <f>L64+M64</f>
        <v>0</v>
      </c>
      <c r="O64" s="179"/>
      <c r="P64" s="176">
        <v>50</v>
      </c>
      <c r="Q64" s="60">
        <f t="shared" si="17"/>
        <v>50</v>
      </c>
      <c r="R64" s="176"/>
      <c r="S64" s="176"/>
      <c r="T64" s="60"/>
      <c r="U64" s="101">
        <f t="shared" si="3"/>
        <v>50</v>
      </c>
    </row>
    <row r="65" spans="1:33" s="98" customFormat="1">
      <c r="A65" s="20" t="s">
        <v>196</v>
      </c>
      <c r="B65" s="185" t="s">
        <v>278</v>
      </c>
      <c r="C65" s="182"/>
      <c r="D65" s="182">
        <v>4</v>
      </c>
      <c r="E65" s="16"/>
      <c r="F65" s="56">
        <v>50</v>
      </c>
      <c r="G65" s="56"/>
      <c r="H65" s="66">
        <v>50</v>
      </c>
      <c r="I65" s="56">
        <v>25</v>
      </c>
      <c r="J65" s="56">
        <v>25</v>
      </c>
      <c r="K65" s="183"/>
      <c r="L65" s="184"/>
      <c r="M65" s="182"/>
      <c r="N65" s="66"/>
      <c r="O65" s="184"/>
      <c r="P65" s="182">
        <v>50</v>
      </c>
      <c r="Q65" s="60">
        <v>50</v>
      </c>
      <c r="R65" s="182"/>
      <c r="S65" s="182"/>
      <c r="T65" s="60"/>
      <c r="U65" s="101">
        <f t="shared" si="3"/>
        <v>50</v>
      </c>
    </row>
    <row r="66" spans="1:33" s="98" customFormat="1">
      <c r="A66" s="20" t="s">
        <v>59</v>
      </c>
      <c r="B66" s="3" t="s">
        <v>240</v>
      </c>
      <c r="C66" s="123"/>
      <c r="D66" s="123">
        <v>3</v>
      </c>
      <c r="E66" s="16"/>
      <c r="F66" s="56">
        <v>72</v>
      </c>
      <c r="G66" s="56"/>
      <c r="H66" s="66">
        <v>72</v>
      </c>
      <c r="I66" s="56"/>
      <c r="J66" s="56"/>
      <c r="K66" s="121"/>
      <c r="L66" s="122"/>
      <c r="M66" s="123"/>
      <c r="N66" s="66">
        <f t="shared" ref="N66:N67" si="24">L66+M66</f>
        <v>0</v>
      </c>
      <c r="O66" s="122">
        <v>72</v>
      </c>
      <c r="P66" s="123"/>
      <c r="Q66" s="60">
        <f t="shared" si="17"/>
        <v>72</v>
      </c>
      <c r="R66" s="123"/>
      <c r="S66" s="123"/>
      <c r="T66" s="60">
        <f t="shared" si="18"/>
        <v>0</v>
      </c>
      <c r="U66" s="101">
        <f t="shared" si="3"/>
        <v>72</v>
      </c>
    </row>
    <row r="67" spans="1:33" s="98" customFormat="1">
      <c r="A67" s="20" t="s">
        <v>83</v>
      </c>
      <c r="B67" s="3" t="s">
        <v>108</v>
      </c>
      <c r="C67" s="123"/>
      <c r="D67" s="123">
        <v>4</v>
      </c>
      <c r="E67" s="16"/>
      <c r="F67" s="56">
        <v>108</v>
      </c>
      <c r="G67" s="56"/>
      <c r="H67" s="66">
        <v>108</v>
      </c>
      <c r="I67" s="56"/>
      <c r="J67" s="56"/>
      <c r="K67" s="121"/>
      <c r="L67" s="122"/>
      <c r="M67" s="123"/>
      <c r="N67" s="66">
        <f t="shared" si="24"/>
        <v>0</v>
      </c>
      <c r="O67" s="122"/>
      <c r="P67" s="123">
        <v>108</v>
      </c>
      <c r="Q67" s="60">
        <f t="shared" si="17"/>
        <v>108</v>
      </c>
      <c r="R67" s="123"/>
      <c r="S67" s="123"/>
      <c r="T67" s="60">
        <f t="shared" si="18"/>
        <v>0</v>
      </c>
      <c r="U67" s="101">
        <f t="shared" si="3"/>
        <v>108</v>
      </c>
    </row>
    <row r="68" spans="1:33" s="105" customFormat="1" ht="40.5" customHeight="1">
      <c r="A68" s="24" t="s">
        <v>8</v>
      </c>
      <c r="B68" s="99" t="s">
        <v>271</v>
      </c>
      <c r="C68" s="70">
        <v>4</v>
      </c>
      <c r="D68" s="70"/>
      <c r="E68" s="70"/>
      <c r="F68" s="69">
        <f>SUM(F69:F72)</f>
        <v>402</v>
      </c>
      <c r="G68" s="74">
        <f>SUM(G69:G72)</f>
        <v>0</v>
      </c>
      <c r="H68" s="74">
        <f>SUM(H69:H72)</f>
        <v>402</v>
      </c>
      <c r="I68" s="74">
        <f>SUM(I69:I72)</f>
        <v>122</v>
      </c>
      <c r="J68" s="74"/>
      <c r="K68" s="74">
        <v>12</v>
      </c>
      <c r="L68" s="72"/>
      <c r="M68" s="75"/>
      <c r="N68" s="75"/>
      <c r="O68" s="74">
        <f>O69+O71+O72+O70</f>
        <v>214</v>
      </c>
      <c r="P68" s="74">
        <f>P69+P71+P72+P70</f>
        <v>188</v>
      </c>
      <c r="Q68" s="70"/>
      <c r="R68" s="75"/>
      <c r="S68" s="75"/>
      <c r="T68" s="75"/>
      <c r="U68" s="101">
        <f t="shared" si="3"/>
        <v>0</v>
      </c>
      <c r="V68" s="104"/>
      <c r="W68" s="104"/>
      <c r="X68" s="104"/>
      <c r="Y68" s="104"/>
      <c r="Z68" s="104"/>
      <c r="AA68" s="98"/>
      <c r="AB68" s="98"/>
      <c r="AC68" s="98"/>
      <c r="AD68" s="98"/>
      <c r="AE68" s="98"/>
      <c r="AF68" s="98"/>
      <c r="AG68" s="98"/>
    </row>
    <row r="69" spans="1:33" s="98" customFormat="1">
      <c r="A69" s="20" t="s">
        <v>9</v>
      </c>
      <c r="B69" s="3" t="s">
        <v>273</v>
      </c>
      <c r="C69" s="123">
        <v>4</v>
      </c>
      <c r="D69" s="123"/>
      <c r="E69" s="16"/>
      <c r="F69" s="56">
        <v>110</v>
      </c>
      <c r="G69" s="123"/>
      <c r="H69" s="66">
        <v>110</v>
      </c>
      <c r="I69" s="123">
        <v>60</v>
      </c>
      <c r="J69" s="143">
        <v>50</v>
      </c>
      <c r="K69" s="122"/>
      <c r="L69" s="122"/>
      <c r="M69" s="123"/>
      <c r="N69" s="66">
        <f t="shared" ref="N69:N77" si="25">L69+M69</f>
        <v>0</v>
      </c>
      <c r="O69" s="122">
        <v>52</v>
      </c>
      <c r="P69" s="123">
        <v>58</v>
      </c>
      <c r="Q69" s="60">
        <f>O69+P69</f>
        <v>110</v>
      </c>
      <c r="R69" s="123"/>
      <c r="S69" s="123"/>
      <c r="T69" s="60">
        <f t="shared" si="18"/>
        <v>0</v>
      </c>
      <c r="U69" s="101">
        <f t="shared" si="3"/>
        <v>110</v>
      </c>
    </row>
    <row r="70" spans="1:33" s="98" customFormat="1" ht="25.5">
      <c r="A70" s="20" t="s">
        <v>272</v>
      </c>
      <c r="B70" s="3" t="s">
        <v>274</v>
      </c>
      <c r="C70" s="176">
        <v>4</v>
      </c>
      <c r="D70" s="176"/>
      <c r="E70" s="16"/>
      <c r="F70" s="56">
        <v>112</v>
      </c>
      <c r="G70" s="176"/>
      <c r="H70" s="66">
        <v>112</v>
      </c>
      <c r="I70" s="176">
        <v>62</v>
      </c>
      <c r="J70" s="176">
        <v>50</v>
      </c>
      <c r="K70" s="179"/>
      <c r="L70" s="179"/>
      <c r="M70" s="176"/>
      <c r="N70" s="66">
        <f t="shared" si="25"/>
        <v>0</v>
      </c>
      <c r="O70" s="179">
        <v>90</v>
      </c>
      <c r="P70" s="176">
        <v>22</v>
      </c>
      <c r="Q70" s="60">
        <f>O70+P70</f>
        <v>112</v>
      </c>
      <c r="R70" s="176"/>
      <c r="S70" s="176"/>
      <c r="T70" s="60"/>
      <c r="U70" s="101">
        <f t="shared" si="3"/>
        <v>112</v>
      </c>
    </row>
    <row r="71" spans="1:33" s="98" customFormat="1">
      <c r="A71" s="20" t="s">
        <v>60</v>
      </c>
      <c r="B71" s="3" t="s">
        <v>20</v>
      </c>
      <c r="C71" s="123"/>
      <c r="D71" s="123">
        <v>3</v>
      </c>
      <c r="E71" s="16"/>
      <c r="F71" s="56">
        <v>72</v>
      </c>
      <c r="G71" s="123"/>
      <c r="H71" s="66">
        <v>72</v>
      </c>
      <c r="I71" s="123"/>
      <c r="J71" s="143"/>
      <c r="K71" s="122"/>
      <c r="L71" s="123"/>
      <c r="M71" s="123"/>
      <c r="N71" s="66">
        <f t="shared" si="25"/>
        <v>0</v>
      </c>
      <c r="O71" s="122">
        <v>72</v>
      </c>
      <c r="P71" s="123"/>
      <c r="Q71" s="60">
        <f t="shared" ref="Q71:Q72" si="26">O71+P71</f>
        <v>72</v>
      </c>
      <c r="R71" s="123"/>
      <c r="S71" s="123"/>
      <c r="T71" s="60">
        <f t="shared" si="18"/>
        <v>0</v>
      </c>
      <c r="U71" s="101">
        <f t="shared" si="3"/>
        <v>72</v>
      </c>
    </row>
    <row r="72" spans="1:33" s="98" customFormat="1" ht="13.5" customHeight="1">
      <c r="A72" s="20" t="s">
        <v>84</v>
      </c>
      <c r="B72" s="3" t="s">
        <v>187</v>
      </c>
      <c r="C72" s="123"/>
      <c r="D72" s="123">
        <v>4</v>
      </c>
      <c r="E72" s="16"/>
      <c r="F72" s="56">
        <v>108</v>
      </c>
      <c r="G72" s="123"/>
      <c r="H72" s="66">
        <v>108</v>
      </c>
      <c r="I72" s="123"/>
      <c r="J72" s="143"/>
      <c r="K72" s="122"/>
      <c r="L72" s="123"/>
      <c r="M72" s="123"/>
      <c r="N72" s="66">
        <f t="shared" si="25"/>
        <v>0</v>
      </c>
      <c r="O72" s="122"/>
      <c r="P72" s="123">
        <v>108</v>
      </c>
      <c r="Q72" s="60">
        <f t="shared" si="26"/>
        <v>108</v>
      </c>
      <c r="R72" s="123"/>
      <c r="S72" s="123"/>
      <c r="T72" s="60">
        <f t="shared" si="18"/>
        <v>0</v>
      </c>
      <c r="U72" s="101">
        <f t="shared" si="3"/>
        <v>108</v>
      </c>
    </row>
    <row r="73" spans="1:33" s="98" customFormat="1" ht="52.5" customHeight="1">
      <c r="A73" s="24" t="s">
        <v>69</v>
      </c>
      <c r="B73" s="99" t="s">
        <v>276</v>
      </c>
      <c r="C73" s="70">
        <v>4</v>
      </c>
      <c r="D73" s="70"/>
      <c r="E73" s="70"/>
      <c r="F73" s="69">
        <f>F74+F75+F76</f>
        <v>250</v>
      </c>
      <c r="G73" s="74">
        <f>SUM(G78:G81)</f>
        <v>0</v>
      </c>
      <c r="H73" s="74">
        <f>SUM(H74:H77)</f>
        <v>250</v>
      </c>
      <c r="I73" s="74">
        <f>SUM(I78:I81)</f>
        <v>0</v>
      </c>
      <c r="J73" s="74"/>
      <c r="K73" s="74">
        <v>12</v>
      </c>
      <c r="L73" s="72"/>
      <c r="M73" s="75"/>
      <c r="N73" s="75"/>
      <c r="O73" s="74">
        <f>O74+O75+O76</f>
        <v>70</v>
      </c>
      <c r="P73" s="74">
        <f>P74+P75+P76</f>
        <v>180</v>
      </c>
      <c r="Q73" s="70"/>
      <c r="R73" s="75"/>
      <c r="S73" s="75"/>
      <c r="T73" s="75"/>
      <c r="U73" s="101">
        <f t="shared" si="3"/>
        <v>0</v>
      </c>
    </row>
    <row r="74" spans="1:33" s="98" customFormat="1" ht="25.5">
      <c r="A74" s="17" t="s">
        <v>275</v>
      </c>
      <c r="B74" s="20" t="s">
        <v>281</v>
      </c>
      <c r="C74" s="182">
        <v>4</v>
      </c>
      <c r="D74" s="175"/>
      <c r="E74" s="175"/>
      <c r="F74" s="57">
        <v>70</v>
      </c>
      <c r="G74" s="107"/>
      <c r="H74" s="66">
        <v>70</v>
      </c>
      <c r="I74" s="107">
        <v>40</v>
      </c>
      <c r="J74" s="107">
        <v>30</v>
      </c>
      <c r="K74" s="107"/>
      <c r="L74" s="179"/>
      <c r="M74" s="176"/>
      <c r="N74" s="66">
        <f t="shared" si="25"/>
        <v>0</v>
      </c>
      <c r="O74" s="107">
        <v>70</v>
      </c>
      <c r="P74" s="107"/>
      <c r="Q74" s="60">
        <f t="shared" ref="Q74:Q77" si="27">O74+P74</f>
        <v>70</v>
      </c>
      <c r="R74" s="176"/>
      <c r="S74" s="176"/>
      <c r="T74" s="176"/>
      <c r="U74" s="101">
        <f t="shared" si="3"/>
        <v>70</v>
      </c>
    </row>
    <row r="75" spans="1:33" s="98" customFormat="1" ht="13.5" customHeight="1">
      <c r="A75" s="20" t="s">
        <v>80</v>
      </c>
      <c r="B75" s="3" t="s">
        <v>20</v>
      </c>
      <c r="C75" s="175"/>
      <c r="D75" s="175"/>
      <c r="E75" s="175"/>
      <c r="F75" s="57">
        <v>72</v>
      </c>
      <c r="G75" s="107"/>
      <c r="H75" s="66">
        <v>72</v>
      </c>
      <c r="I75" s="107"/>
      <c r="J75" s="107"/>
      <c r="K75" s="107"/>
      <c r="L75" s="179"/>
      <c r="M75" s="176"/>
      <c r="N75" s="66">
        <f t="shared" si="25"/>
        <v>0</v>
      </c>
      <c r="O75" s="107"/>
      <c r="P75" s="107">
        <v>72</v>
      </c>
      <c r="Q75" s="60">
        <f t="shared" si="27"/>
        <v>72</v>
      </c>
      <c r="R75" s="176"/>
      <c r="S75" s="176"/>
      <c r="T75" s="176"/>
      <c r="U75" s="101">
        <f t="shared" si="3"/>
        <v>72</v>
      </c>
    </row>
    <row r="76" spans="1:33" s="98" customFormat="1" ht="13.5" customHeight="1">
      <c r="A76" s="20" t="s">
        <v>85</v>
      </c>
      <c r="B76" s="3" t="s">
        <v>187</v>
      </c>
      <c r="C76" s="175"/>
      <c r="D76" s="175"/>
      <c r="E76" s="175"/>
      <c r="F76" s="57">
        <v>108</v>
      </c>
      <c r="G76" s="107"/>
      <c r="H76" s="66">
        <v>108</v>
      </c>
      <c r="I76" s="107"/>
      <c r="J76" s="107"/>
      <c r="K76" s="107"/>
      <c r="L76" s="179"/>
      <c r="M76" s="176"/>
      <c r="N76" s="66">
        <f t="shared" si="25"/>
        <v>0</v>
      </c>
      <c r="O76" s="107"/>
      <c r="P76" s="107">
        <v>108</v>
      </c>
      <c r="Q76" s="60">
        <f t="shared" si="27"/>
        <v>108</v>
      </c>
      <c r="R76" s="176"/>
      <c r="S76" s="176"/>
      <c r="T76" s="176"/>
      <c r="U76" s="101">
        <f>N76+Q76+T76</f>
        <v>108</v>
      </c>
    </row>
    <row r="77" spans="1:33" s="98" customFormat="1" ht="13.5" customHeight="1">
      <c r="A77" s="17"/>
      <c r="B77" s="96"/>
      <c r="C77" s="175"/>
      <c r="D77" s="175"/>
      <c r="E77" s="175"/>
      <c r="F77" s="57"/>
      <c r="G77" s="107"/>
      <c r="H77" s="107"/>
      <c r="I77" s="107"/>
      <c r="J77" s="107"/>
      <c r="K77" s="107"/>
      <c r="L77" s="179"/>
      <c r="M77" s="176"/>
      <c r="N77" s="66">
        <f t="shared" si="25"/>
        <v>0</v>
      </c>
      <c r="O77" s="107"/>
      <c r="P77" s="107"/>
      <c r="Q77" s="60">
        <f t="shared" si="27"/>
        <v>0</v>
      </c>
      <c r="R77" s="176"/>
      <c r="S77" s="176"/>
      <c r="T77" s="176"/>
      <c r="U77" s="101">
        <f t="shared" si="3"/>
        <v>0</v>
      </c>
    </row>
    <row r="78" spans="1:33" s="98" customFormat="1">
      <c r="A78" s="99"/>
      <c r="B78" s="22" t="s">
        <v>241</v>
      </c>
      <c r="C78" s="69">
        <f>COUNT(C32:C72)</f>
        <v>8</v>
      </c>
      <c r="D78" s="69">
        <f>COUNT(D32:D72)</f>
        <v>25</v>
      </c>
      <c r="E78" s="69">
        <f>COUNT(E32:E72)</f>
        <v>0</v>
      </c>
      <c r="F78" s="69">
        <f>F61+F54+F30+F47+F31</f>
        <v>2916</v>
      </c>
      <c r="G78" s="69"/>
      <c r="H78" s="69">
        <f>H61+H54+H47+H31</f>
        <v>2916</v>
      </c>
      <c r="I78" s="69"/>
      <c r="J78" s="69"/>
      <c r="K78" s="69"/>
      <c r="L78" s="69">
        <f>L31+L47+L54+L62+L68</f>
        <v>612</v>
      </c>
      <c r="M78" s="69">
        <f>M31+M47+M54+M62+M68</f>
        <v>864</v>
      </c>
      <c r="N78" s="70"/>
      <c r="O78" s="69">
        <f>O31+O47+O54+O62+O60+O68+O73</f>
        <v>612</v>
      </c>
      <c r="P78" s="69">
        <f>P31+P47+P54+P62+P60+P68+P73</f>
        <v>828</v>
      </c>
      <c r="Q78" s="70"/>
      <c r="R78" s="75"/>
      <c r="S78" s="75"/>
      <c r="T78" s="70"/>
      <c r="U78" s="101">
        <f t="shared" si="3"/>
        <v>0</v>
      </c>
    </row>
    <row r="79" spans="1:33" s="98" customFormat="1">
      <c r="A79" s="96" t="s">
        <v>61</v>
      </c>
      <c r="B79" s="2" t="s">
        <v>21</v>
      </c>
      <c r="C79" s="2"/>
      <c r="D79" s="2"/>
      <c r="E79" s="7"/>
      <c r="F79" s="41">
        <v>36</v>
      </c>
      <c r="G79" s="10"/>
      <c r="H79" s="108">
        <v>36</v>
      </c>
      <c r="I79" s="10"/>
      <c r="J79" s="10"/>
      <c r="K79" s="3"/>
      <c r="L79" s="3"/>
      <c r="M79" s="3"/>
      <c r="N79" s="3"/>
      <c r="O79" s="3"/>
      <c r="P79" s="3">
        <v>36</v>
      </c>
      <c r="Q79" s="3"/>
      <c r="R79" s="3"/>
      <c r="S79" s="3"/>
      <c r="T79" s="109"/>
    </row>
    <row r="80" spans="1:33" s="98" customFormat="1">
      <c r="A80" s="96"/>
      <c r="B80" s="2"/>
      <c r="C80" s="2"/>
      <c r="D80" s="2"/>
      <c r="E80" s="7"/>
      <c r="F80" s="166">
        <f>F78+F79</f>
        <v>2952</v>
      </c>
      <c r="G80" s="10"/>
      <c r="H80" s="180">
        <f>H78+H79</f>
        <v>2952</v>
      </c>
      <c r="I80" s="10"/>
      <c r="J80" s="10"/>
      <c r="K80" s="3"/>
      <c r="L80" s="3"/>
      <c r="M80" s="3"/>
      <c r="N80" s="3"/>
      <c r="O80" s="3"/>
      <c r="P80" s="3"/>
      <c r="Q80" s="3"/>
      <c r="R80" s="3"/>
      <c r="S80" s="3"/>
      <c r="T80" s="109"/>
    </row>
    <row r="81" spans="1:31" s="98" customFormat="1">
      <c r="A81" s="96"/>
      <c r="B81" s="22" t="s">
        <v>242</v>
      </c>
      <c r="C81" s="22"/>
      <c r="D81" s="22"/>
      <c r="E81" s="150"/>
      <c r="F81" s="151"/>
      <c r="G81" s="151"/>
      <c r="H81" s="152">
        <v>2952</v>
      </c>
      <c r="I81" s="153"/>
      <c r="J81" s="153"/>
      <c r="K81" s="22"/>
      <c r="L81" s="22">
        <v>612</v>
      </c>
      <c r="M81" s="22">
        <v>864</v>
      </c>
      <c r="N81" s="22"/>
      <c r="O81" s="22">
        <v>612</v>
      </c>
      <c r="P81" s="167">
        <f>P78+P79</f>
        <v>864</v>
      </c>
      <c r="Q81" s="22"/>
      <c r="R81" s="22"/>
      <c r="S81" s="22"/>
      <c r="T81" s="152"/>
      <c r="U81" s="98">
        <f>SUM(L81:T81)</f>
        <v>2952</v>
      </c>
    </row>
    <row r="82" spans="1:31" s="5" customFormat="1" ht="12.75" customHeight="1">
      <c r="A82" s="207" t="s">
        <v>258</v>
      </c>
      <c r="B82" s="208"/>
      <c r="C82" s="208"/>
      <c r="D82" s="208"/>
      <c r="E82" s="208"/>
      <c r="F82" s="208"/>
      <c r="G82" s="209"/>
      <c r="H82" s="216" t="s">
        <v>38</v>
      </c>
      <c r="I82" s="230" t="s">
        <v>188</v>
      </c>
      <c r="J82" s="231"/>
      <c r="K82" s="231"/>
      <c r="L82" s="231"/>
      <c r="M82" s="231"/>
      <c r="N82" s="231"/>
      <c r="O82" s="231"/>
      <c r="P82" s="231"/>
      <c r="Q82" s="231"/>
      <c r="R82" s="231"/>
      <c r="S82" s="231"/>
      <c r="T82" s="232"/>
      <c r="U82" s="8"/>
      <c r="V82" s="8"/>
      <c r="W82" s="110"/>
      <c r="X82" s="110"/>
      <c r="Y82" s="110"/>
      <c r="Z82" s="110"/>
      <c r="AA82" s="110"/>
      <c r="AB82" s="110"/>
      <c r="AC82" s="110"/>
      <c r="AD82" s="110"/>
      <c r="AE82" s="110"/>
    </row>
    <row r="83" spans="1:31" s="5" customFormat="1" ht="12.75" customHeight="1">
      <c r="A83" s="210"/>
      <c r="B83" s="211"/>
      <c r="C83" s="211"/>
      <c r="D83" s="211"/>
      <c r="E83" s="211"/>
      <c r="F83" s="211"/>
      <c r="G83" s="212"/>
      <c r="H83" s="216"/>
      <c r="I83" s="233"/>
      <c r="J83" s="234"/>
      <c r="K83" s="234"/>
      <c r="L83" s="234"/>
      <c r="M83" s="234"/>
      <c r="N83" s="235"/>
      <c r="O83" s="118" t="s">
        <v>154</v>
      </c>
      <c r="P83" s="118" t="s">
        <v>155</v>
      </c>
      <c r="Q83" s="118" t="s">
        <v>156</v>
      </c>
      <c r="R83" s="118" t="s">
        <v>157</v>
      </c>
      <c r="S83" s="118"/>
      <c r="T83" s="118"/>
      <c r="U83" s="8"/>
      <c r="V83" s="8"/>
    </row>
    <row r="84" spans="1:31">
      <c r="A84" s="210"/>
      <c r="B84" s="211"/>
      <c r="C84" s="211"/>
      <c r="D84" s="211"/>
      <c r="E84" s="211"/>
      <c r="F84" s="211"/>
      <c r="G84" s="212"/>
      <c r="H84" s="216"/>
      <c r="I84" s="227" t="s">
        <v>39</v>
      </c>
      <c r="J84" s="228"/>
      <c r="K84" s="228"/>
      <c r="L84" s="228"/>
      <c r="M84" s="228"/>
      <c r="N84" s="229"/>
      <c r="O84" s="122">
        <v>612</v>
      </c>
      <c r="P84" s="122">
        <v>864</v>
      </c>
      <c r="Q84" s="122">
        <v>468</v>
      </c>
      <c r="R84" s="122">
        <v>432</v>
      </c>
      <c r="S84" s="122"/>
      <c r="T84" s="122"/>
      <c r="U84" s="8">
        <f>SUM(O84:T84)</f>
        <v>2376</v>
      </c>
      <c r="V84" s="8">
        <f>U84/36</f>
        <v>66</v>
      </c>
    </row>
    <row r="85" spans="1:31">
      <c r="A85" s="210"/>
      <c r="B85" s="211"/>
      <c r="C85" s="211"/>
      <c r="D85" s="211"/>
      <c r="E85" s="211"/>
      <c r="F85" s="211"/>
      <c r="G85" s="212"/>
      <c r="H85" s="216"/>
      <c r="I85" s="227" t="s">
        <v>40</v>
      </c>
      <c r="J85" s="228"/>
      <c r="K85" s="228"/>
      <c r="L85" s="228"/>
      <c r="M85" s="228"/>
      <c r="N85" s="229"/>
      <c r="O85" s="122">
        <v>0</v>
      </c>
      <c r="P85" s="122">
        <v>0</v>
      </c>
      <c r="Q85" s="122">
        <v>144</v>
      </c>
      <c r="R85" s="122">
        <v>72</v>
      </c>
      <c r="S85" s="122"/>
      <c r="T85" s="122"/>
      <c r="U85" s="8">
        <f>SUM(O85:T85)</f>
        <v>216</v>
      </c>
      <c r="V85" s="8">
        <f>U85/36</f>
        <v>6</v>
      </c>
    </row>
    <row r="86" spans="1:31">
      <c r="A86" s="210"/>
      <c r="B86" s="211"/>
      <c r="C86" s="211"/>
      <c r="D86" s="211"/>
      <c r="E86" s="211"/>
      <c r="F86" s="211"/>
      <c r="G86" s="212"/>
      <c r="H86" s="216"/>
      <c r="I86" s="227" t="s">
        <v>189</v>
      </c>
      <c r="J86" s="228"/>
      <c r="K86" s="228"/>
      <c r="L86" s="228"/>
      <c r="M86" s="228"/>
      <c r="N86" s="229"/>
      <c r="O86" s="122">
        <v>0</v>
      </c>
      <c r="P86" s="122">
        <v>0</v>
      </c>
      <c r="Q86" s="122">
        <v>0</v>
      </c>
      <c r="R86" s="122">
        <v>324</v>
      </c>
      <c r="S86" s="122"/>
      <c r="T86" s="122"/>
      <c r="U86" s="8">
        <f>SUM(O86:T86)</f>
        <v>324</v>
      </c>
      <c r="V86" s="8">
        <f>U85+U86</f>
        <v>540</v>
      </c>
    </row>
    <row r="87" spans="1:31" ht="12.75" customHeight="1">
      <c r="A87" s="210"/>
      <c r="B87" s="211"/>
      <c r="C87" s="211"/>
      <c r="D87" s="211"/>
      <c r="E87" s="211"/>
      <c r="F87" s="211"/>
      <c r="G87" s="212"/>
      <c r="H87" s="216"/>
      <c r="I87" s="227" t="s">
        <v>52</v>
      </c>
      <c r="J87" s="228"/>
      <c r="K87" s="228"/>
      <c r="L87" s="228"/>
      <c r="M87" s="228"/>
      <c r="N87" s="229"/>
      <c r="O87" s="122">
        <f>COUNTIF(C32:C72,1)</f>
        <v>0</v>
      </c>
      <c r="P87" s="122">
        <f>COUNTIF(C32:C72,2)</f>
        <v>3</v>
      </c>
      <c r="Q87" s="122">
        <f>COUNTIF(C32:C72,3)</f>
        <v>2</v>
      </c>
      <c r="R87" s="122">
        <f>COUNTIF(C32:C72,4)</f>
        <v>3</v>
      </c>
      <c r="S87" s="122"/>
      <c r="T87" s="122"/>
      <c r="U87" s="8">
        <f>U86/36</f>
        <v>9</v>
      </c>
      <c r="V87" s="8">
        <f>V86/36</f>
        <v>15</v>
      </c>
    </row>
    <row r="88" spans="1:31">
      <c r="A88" s="210"/>
      <c r="B88" s="211"/>
      <c r="C88" s="211"/>
      <c r="D88" s="211"/>
      <c r="E88" s="211"/>
      <c r="F88" s="211"/>
      <c r="G88" s="212"/>
      <c r="H88" s="216"/>
      <c r="I88" s="227" t="s">
        <v>190</v>
      </c>
      <c r="J88" s="228"/>
      <c r="K88" s="228"/>
      <c r="L88" s="228"/>
      <c r="M88" s="228"/>
      <c r="N88" s="229"/>
      <c r="O88" s="122">
        <f>COUNTIF(D32:D72,1)</f>
        <v>0</v>
      </c>
      <c r="P88" s="122">
        <f>COUNTIF(D32:D72,2)</f>
        <v>6</v>
      </c>
      <c r="Q88" s="122">
        <f>COUNTIF(D32:D72,3)</f>
        <v>5</v>
      </c>
      <c r="R88" s="122">
        <v>10</v>
      </c>
      <c r="S88" s="122"/>
      <c r="T88" s="122"/>
      <c r="V88" s="8">
        <f>U84+V86</f>
        <v>2916</v>
      </c>
    </row>
    <row r="89" spans="1:31" ht="12.75" customHeight="1">
      <c r="A89" s="213"/>
      <c r="B89" s="214"/>
      <c r="C89" s="214"/>
      <c r="D89" s="214"/>
      <c r="E89" s="214"/>
      <c r="F89" s="214"/>
      <c r="G89" s="215"/>
      <c r="H89" s="216"/>
      <c r="I89" s="227" t="s">
        <v>51</v>
      </c>
      <c r="J89" s="228"/>
      <c r="K89" s="228"/>
      <c r="L89" s="228"/>
      <c r="M89" s="228"/>
      <c r="N89" s="229"/>
      <c r="O89" s="122">
        <f>COUNTIF(E32:E72,1)</f>
        <v>0</v>
      </c>
      <c r="P89" s="122">
        <f>COUNTIF(E32:E72,2)</f>
        <v>1</v>
      </c>
      <c r="Q89" s="122">
        <f>COUNTIF(E32:E72,3)</f>
        <v>1</v>
      </c>
      <c r="R89" s="122">
        <f>COUNTIF(E32:E72,4)</f>
        <v>0</v>
      </c>
      <c r="S89" s="122"/>
      <c r="T89" s="122"/>
      <c r="V89" s="8">
        <f>V88/36</f>
        <v>81</v>
      </c>
    </row>
    <row r="90" spans="1:31">
      <c r="N90" s="8"/>
      <c r="Q90" s="8"/>
      <c r="T90" s="8"/>
    </row>
    <row r="91" spans="1:31">
      <c r="N91" s="8"/>
      <c r="Q91" s="8"/>
      <c r="T91" s="8"/>
      <c r="U91" s="8">
        <f>(O84+P84)/36</f>
        <v>41</v>
      </c>
    </row>
    <row r="92" spans="1:31">
      <c r="N92" s="8"/>
      <c r="Q92" s="8"/>
      <c r="T92" s="8"/>
      <c r="U92" s="8">
        <f>(Q84+R84)/36</f>
        <v>25</v>
      </c>
    </row>
    <row r="93" spans="1:31">
      <c r="N93" s="8"/>
      <c r="Q93" s="8"/>
      <c r="T93" s="8"/>
    </row>
    <row r="94" spans="1:31">
      <c r="N94" s="8"/>
      <c r="Q94" s="8"/>
      <c r="T94" s="8"/>
    </row>
    <row r="95" spans="1:31">
      <c r="N95" s="8"/>
      <c r="Q95" s="8"/>
      <c r="T95" s="8"/>
    </row>
    <row r="96" spans="1:31">
      <c r="N96" s="8"/>
      <c r="Q96" s="8"/>
      <c r="T96" s="8"/>
    </row>
    <row r="97" spans="14:20">
      <c r="N97" s="8"/>
      <c r="Q97" s="8"/>
      <c r="T97" s="8"/>
    </row>
    <row r="98" spans="14:20">
      <c r="N98" s="8"/>
      <c r="Q98" s="8"/>
      <c r="T98" s="8"/>
    </row>
    <row r="99" spans="14:20">
      <c r="N99" s="8"/>
      <c r="Q99" s="8"/>
      <c r="T99" s="8"/>
    </row>
    <row r="100" spans="14:20">
      <c r="N100" s="8"/>
      <c r="Q100" s="8"/>
      <c r="T100" s="8"/>
    </row>
    <row r="101" spans="14:20">
      <c r="N101" s="8"/>
      <c r="Q101" s="8"/>
      <c r="T101" s="8"/>
    </row>
    <row r="102" spans="14:20">
      <c r="N102" s="8"/>
      <c r="Q102" s="8"/>
      <c r="T102" s="8"/>
    </row>
    <row r="103" spans="14:20">
      <c r="N103" s="8"/>
      <c r="Q103" s="8"/>
      <c r="T103" s="8"/>
    </row>
    <row r="104" spans="14:20">
      <c r="N104" s="8"/>
      <c r="Q104" s="8"/>
      <c r="T104" s="8"/>
    </row>
    <row r="105" spans="14:20">
      <c r="N105" s="8"/>
      <c r="Q105" s="8"/>
      <c r="T105" s="8"/>
    </row>
    <row r="106" spans="14:20">
      <c r="N106" s="8"/>
      <c r="Q106" s="8"/>
      <c r="T106" s="8"/>
    </row>
    <row r="107" spans="14:20">
      <c r="N107" s="8"/>
      <c r="Q107" s="8"/>
      <c r="T107" s="8"/>
    </row>
    <row r="108" spans="14:20">
      <c r="N108" s="8"/>
      <c r="Q108" s="8"/>
      <c r="T108" s="8"/>
    </row>
    <row r="109" spans="14:20">
      <c r="N109" s="8"/>
      <c r="Q109" s="8"/>
      <c r="T109" s="8"/>
    </row>
    <row r="110" spans="14:20">
      <c r="N110" s="8"/>
      <c r="Q110" s="8"/>
      <c r="T110" s="8"/>
    </row>
    <row r="111" spans="14:20">
      <c r="N111" s="8"/>
      <c r="Q111" s="8"/>
      <c r="T111" s="8"/>
    </row>
    <row r="112" spans="14:20">
      <c r="N112" s="8"/>
      <c r="Q112" s="8"/>
      <c r="T112" s="8"/>
    </row>
    <row r="113" spans="14:20">
      <c r="N113" s="8"/>
      <c r="Q113" s="8"/>
      <c r="T113" s="8"/>
    </row>
    <row r="114" spans="14:20">
      <c r="N114" s="8"/>
      <c r="Q114" s="8"/>
      <c r="T114" s="8"/>
    </row>
    <row r="115" spans="14:20">
      <c r="N115" s="8"/>
      <c r="Q115" s="8"/>
      <c r="T115" s="8"/>
    </row>
  </sheetData>
  <mergeCells count="70">
    <mergeCell ref="O25:P25"/>
    <mergeCell ref="M27:M28"/>
    <mergeCell ref="O27:O28"/>
    <mergeCell ref="I87:N87"/>
    <mergeCell ref="P27:P28"/>
    <mergeCell ref="A82:G89"/>
    <mergeCell ref="H82:H89"/>
    <mergeCell ref="I82:T82"/>
    <mergeCell ref="I83:N83"/>
    <mergeCell ref="I84:N84"/>
    <mergeCell ref="I85:N85"/>
    <mergeCell ref="I86:N86"/>
    <mergeCell ref="I88:N88"/>
    <mergeCell ref="I89:N89"/>
    <mergeCell ref="A24:A28"/>
    <mergeCell ref="B24:B28"/>
    <mergeCell ref="C24:E27"/>
    <mergeCell ref="F24:K24"/>
    <mergeCell ref="L24:T24"/>
    <mergeCell ref="F25:F28"/>
    <mergeCell ref="G25:G28"/>
    <mergeCell ref="H25:K26"/>
    <mergeCell ref="L25:M25"/>
    <mergeCell ref="Q25:Q28"/>
    <mergeCell ref="R25:S25"/>
    <mergeCell ref="T25:T28"/>
    <mergeCell ref="H27:H28"/>
    <mergeCell ref="I27:K27"/>
    <mergeCell ref="L27:L28"/>
    <mergeCell ref="N25:N28"/>
    <mergeCell ref="G22:I22"/>
    <mergeCell ref="K22:M22"/>
    <mergeCell ref="N22:P22"/>
    <mergeCell ref="Q22:R22"/>
    <mergeCell ref="A23:T23"/>
    <mergeCell ref="R27:R28"/>
    <mergeCell ref="S27:S28"/>
    <mergeCell ref="S21:T21"/>
    <mergeCell ref="C20:F20"/>
    <mergeCell ref="G20:I20"/>
    <mergeCell ref="K20:M20"/>
    <mergeCell ref="N20:P20"/>
    <mergeCell ref="Q20:R20"/>
    <mergeCell ref="S20:T20"/>
    <mergeCell ref="C21:F21"/>
    <mergeCell ref="G21:I21"/>
    <mergeCell ref="K21:M21"/>
    <mergeCell ref="N21:P21"/>
    <mergeCell ref="Q21:R21"/>
    <mergeCell ref="S22:T22"/>
    <mergeCell ref="C22:F22"/>
    <mergeCell ref="S19:T19"/>
    <mergeCell ref="A12:T12"/>
    <mergeCell ref="A13:T13"/>
    <mergeCell ref="A14:T14"/>
    <mergeCell ref="A15:T15"/>
    <mergeCell ref="A16:T16"/>
    <mergeCell ref="A18:T18"/>
    <mergeCell ref="C19:F19"/>
    <mergeCell ref="G19:I19"/>
    <mergeCell ref="K19:M19"/>
    <mergeCell ref="N19:P19"/>
    <mergeCell ref="Q19:R19"/>
    <mergeCell ref="A17:T17"/>
    <mergeCell ref="A11:T11"/>
    <mergeCell ref="A6:T6"/>
    <mergeCell ref="A7:T7"/>
    <mergeCell ref="A8:T8"/>
    <mergeCell ref="A9:T9"/>
    <mergeCell ref="A10:T10"/>
  </mergeCells>
  <conditionalFormatting sqref="U32:U78">
    <cfRule type="cellIs" dxfId="5" priority="5" operator="equal">
      <formula>$H$32</formula>
    </cfRule>
  </conditionalFormatting>
  <conditionalFormatting sqref="U36 U38:U39 U33:U34">
    <cfRule type="cellIs" dxfId="4" priority="4" operator="equal">
      <formula>$H$33</formula>
    </cfRule>
  </conditionalFormatting>
  <conditionalFormatting sqref="U35:U78">
    <cfRule type="cellIs" dxfId="3" priority="3" operator="equal">
      <formula>H35</formula>
    </cfRule>
  </conditionalFormatting>
  <printOptions horizontalCentered="1"/>
  <pageMargins left="0.19685039370078741" right="0.19685039370078741" top="0.39370078740157483" bottom="0.39370078740157483" header="0.51181102362204722" footer="0.51181102362204722"/>
  <pageSetup paperSize="9" scale="95" orientation="landscape" verticalDpi="200" r:id="rId1"/>
  <headerFooter alignWithMargins="0"/>
  <rowBreaks count="2" manualBreakCount="2">
    <brk id="22" max="16383" man="1"/>
    <brk id="59" max="18" man="1"/>
  </rowBreaks>
  <colBreaks count="1" manualBreakCount="1">
    <brk id="2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AJ107"/>
  <sheetViews>
    <sheetView topLeftCell="A31" zoomScaleSheetLayoutView="74" workbookViewId="0">
      <selection activeCell="N53" sqref="N53"/>
    </sheetView>
  </sheetViews>
  <sheetFormatPr defaultRowHeight="12.75"/>
  <cols>
    <col min="1" max="1" width="10.42578125" style="8" customWidth="1"/>
    <col min="2" max="2" width="45.42578125" style="8" customWidth="1"/>
    <col min="3" max="4" width="4.7109375" style="8" customWidth="1"/>
    <col min="5" max="5" width="4.7109375" style="9" customWidth="1"/>
    <col min="6" max="12" width="5.7109375" style="8" customWidth="1"/>
    <col min="13" max="13" width="5.7109375" style="111" customWidth="1"/>
    <col min="14" max="15" width="5.7109375" style="8" customWidth="1"/>
    <col min="16" max="16" width="5.7109375" style="111" customWidth="1"/>
    <col min="17" max="18" width="5.7109375" style="8" customWidth="1"/>
    <col min="19" max="19" width="5.7109375" style="111" customWidth="1"/>
    <col min="20" max="21" width="9.140625" style="8"/>
    <col min="22" max="22" width="22.42578125" style="8" customWidth="1"/>
    <col min="23" max="23" width="9.140625" style="8"/>
    <col min="24" max="24" width="0.28515625" style="8" customWidth="1"/>
    <col min="25" max="16384" width="9.140625" style="8"/>
  </cols>
  <sheetData>
    <row r="1" spans="1:19" s="12" customFormat="1" ht="17.25" customHeight="1">
      <c r="A1" s="135"/>
      <c r="B1" s="34" t="s">
        <v>210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34" t="s">
        <v>161</v>
      </c>
      <c r="N1" s="33"/>
      <c r="P1" s="135"/>
      <c r="Q1" s="135"/>
      <c r="R1" s="135"/>
      <c r="S1" s="135"/>
    </row>
    <row r="2" spans="1:19" s="12" customFormat="1" ht="17.25" customHeight="1">
      <c r="A2" s="135"/>
      <c r="B2" s="34" t="s">
        <v>212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34" t="s">
        <v>206</v>
      </c>
      <c r="N2" s="135"/>
      <c r="P2" s="135"/>
      <c r="Q2" s="135"/>
      <c r="R2" s="135"/>
      <c r="S2" s="135"/>
    </row>
    <row r="3" spans="1:19" s="12" customFormat="1" ht="17.25" customHeight="1">
      <c r="A3" s="135"/>
      <c r="B3" s="34" t="s">
        <v>211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34" t="s">
        <v>163</v>
      </c>
      <c r="N3" s="135"/>
      <c r="P3" s="135"/>
      <c r="Q3" s="135"/>
      <c r="R3" s="135"/>
      <c r="S3" s="135"/>
    </row>
    <row r="4" spans="1:19" s="12" customFormat="1" ht="17.25" customHeight="1">
      <c r="A4" s="135"/>
      <c r="B4" s="34" t="s">
        <v>215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34" t="s">
        <v>215</v>
      </c>
      <c r="N4" s="135"/>
      <c r="P4" s="135"/>
      <c r="Q4" s="135"/>
      <c r="R4" s="135"/>
      <c r="S4" s="135"/>
    </row>
    <row r="5" spans="1:19" s="12" customFormat="1" ht="56.25" customHeight="1">
      <c r="A5" s="135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34"/>
      <c r="P5" s="135"/>
      <c r="Q5" s="135"/>
      <c r="R5" s="135"/>
      <c r="S5" s="135"/>
    </row>
    <row r="6" spans="1:19" s="12" customFormat="1" ht="17.25" customHeight="1">
      <c r="A6" s="186" t="s">
        <v>119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</row>
    <row r="7" spans="1:19" s="12" customFormat="1" ht="33.75" customHeight="1">
      <c r="A7" s="187" t="s">
        <v>164</v>
      </c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</row>
    <row r="8" spans="1:19" s="12" customFormat="1" ht="17.25" customHeight="1">
      <c r="A8" s="186" t="s">
        <v>165</v>
      </c>
      <c r="B8" s="186"/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</row>
    <row r="9" spans="1:19" s="12" customFormat="1" ht="17.25" customHeight="1">
      <c r="A9" s="186" t="s">
        <v>166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</row>
    <row r="10" spans="1:19" s="12" customFormat="1" ht="17.25" customHeight="1">
      <c r="A10" s="186" t="s">
        <v>167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</row>
    <row r="11" spans="1:19" s="12" customFormat="1" ht="17.25" customHeight="1">
      <c r="A11" s="186" t="s">
        <v>213</v>
      </c>
      <c r="B11" s="186"/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</row>
    <row r="12" spans="1:19" s="12" customFormat="1" ht="17.25" customHeight="1">
      <c r="A12" s="186" t="s">
        <v>214</v>
      </c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</row>
    <row r="13" spans="1:19" s="12" customFormat="1" ht="17.25" customHeight="1">
      <c r="A13" s="186" t="s">
        <v>168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</row>
    <row r="14" spans="1:19" s="12" customFormat="1" ht="17.25" customHeight="1">
      <c r="A14" s="186" t="s">
        <v>169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</row>
    <row r="15" spans="1:19" s="12" customFormat="1" ht="17.25" customHeight="1">
      <c r="A15" s="186" t="s">
        <v>170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</row>
    <row r="16" spans="1:19" s="12" customFormat="1" ht="38.25" customHeight="1">
      <c r="A16" s="186" t="s">
        <v>216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</row>
    <row r="17" spans="1:36" s="91" customFormat="1" ht="96" customHeight="1">
      <c r="A17" s="236"/>
      <c r="B17" s="236"/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90"/>
      <c r="U17" s="90"/>
      <c r="V17" s="90"/>
      <c r="W17" s="90"/>
      <c r="X17" s="90"/>
      <c r="Y17" s="90"/>
    </row>
    <row r="18" spans="1:36" s="12" customFormat="1" ht="17.25" customHeight="1">
      <c r="A18" s="191" t="s">
        <v>23</v>
      </c>
      <c r="B18" s="192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</row>
    <row r="19" spans="1:36" s="12" customFormat="1" ht="40.5" customHeight="1">
      <c r="A19" s="137" t="s">
        <v>178</v>
      </c>
      <c r="B19" s="137" t="s">
        <v>179</v>
      </c>
      <c r="C19" s="225" t="s">
        <v>20</v>
      </c>
      <c r="D19" s="225"/>
      <c r="E19" s="225"/>
      <c r="F19" s="225"/>
      <c r="G19" s="196" t="s">
        <v>10</v>
      </c>
      <c r="H19" s="196"/>
      <c r="I19" s="196"/>
      <c r="J19" s="196" t="s">
        <v>11</v>
      </c>
      <c r="K19" s="196"/>
      <c r="L19" s="196"/>
      <c r="M19" s="196" t="s">
        <v>21</v>
      </c>
      <c r="N19" s="196"/>
      <c r="O19" s="196"/>
      <c r="P19" s="196" t="s">
        <v>18</v>
      </c>
      <c r="Q19" s="196"/>
      <c r="R19" s="196" t="s">
        <v>22</v>
      </c>
      <c r="S19" s="196"/>
      <c r="T19" s="92"/>
    </row>
    <row r="20" spans="1:36" s="5" customFormat="1" ht="14.25" customHeight="1">
      <c r="A20" s="141" t="s">
        <v>1</v>
      </c>
      <c r="B20" s="137">
        <v>34</v>
      </c>
      <c r="C20" s="225">
        <v>4</v>
      </c>
      <c r="D20" s="225"/>
      <c r="E20" s="225"/>
      <c r="F20" s="225"/>
      <c r="G20" s="225">
        <v>2</v>
      </c>
      <c r="H20" s="225"/>
      <c r="I20" s="225"/>
      <c r="J20" s="196">
        <v>0</v>
      </c>
      <c r="K20" s="196"/>
      <c r="L20" s="196"/>
      <c r="M20" s="196">
        <v>0</v>
      </c>
      <c r="N20" s="196"/>
      <c r="O20" s="196"/>
      <c r="P20" s="196">
        <v>11</v>
      </c>
      <c r="Q20" s="196"/>
      <c r="R20" s="226">
        <v>52</v>
      </c>
      <c r="S20" s="226"/>
    </row>
    <row r="21" spans="1:36" s="12" customFormat="1" ht="13.5" customHeight="1">
      <c r="A21" s="141" t="s">
        <v>56</v>
      </c>
      <c r="B21" s="141">
        <v>23</v>
      </c>
      <c r="C21" s="226">
        <v>12</v>
      </c>
      <c r="D21" s="226"/>
      <c r="E21" s="226"/>
      <c r="F21" s="226"/>
      <c r="G21" s="226">
        <v>4</v>
      </c>
      <c r="H21" s="226"/>
      <c r="I21" s="226"/>
      <c r="J21" s="226">
        <v>1</v>
      </c>
      <c r="K21" s="226"/>
      <c r="L21" s="226"/>
      <c r="M21" s="226">
        <v>0</v>
      </c>
      <c r="N21" s="226"/>
      <c r="O21" s="226"/>
      <c r="P21" s="226">
        <v>11</v>
      </c>
      <c r="Q21" s="226"/>
      <c r="R21" s="226">
        <v>52</v>
      </c>
      <c r="S21" s="226"/>
    </row>
    <row r="22" spans="1:36" s="12" customFormat="1" ht="13.5" customHeight="1">
      <c r="A22" s="141" t="s">
        <v>57</v>
      </c>
      <c r="B22" s="141">
        <v>20</v>
      </c>
      <c r="C22" s="226">
        <v>13</v>
      </c>
      <c r="D22" s="226"/>
      <c r="E22" s="226"/>
      <c r="F22" s="226"/>
      <c r="G22" s="226">
        <v>4</v>
      </c>
      <c r="H22" s="226"/>
      <c r="I22" s="226"/>
      <c r="J22" s="226">
        <v>0</v>
      </c>
      <c r="K22" s="226"/>
      <c r="L22" s="226"/>
      <c r="M22" s="226">
        <v>3</v>
      </c>
      <c r="N22" s="226"/>
      <c r="O22" s="226"/>
      <c r="P22" s="226">
        <v>2</v>
      </c>
      <c r="Q22" s="226"/>
      <c r="R22" s="226">
        <v>42</v>
      </c>
      <c r="S22" s="226"/>
    </row>
    <row r="23" spans="1:36" s="12" customFormat="1" ht="12.75" customHeight="1">
      <c r="A23" s="138" t="s">
        <v>38</v>
      </c>
      <c r="B23" s="138">
        <f>SUM(B20:B22)</f>
        <v>77</v>
      </c>
      <c r="C23" s="206">
        <f>SUM(C20:F22)</f>
        <v>29</v>
      </c>
      <c r="D23" s="206"/>
      <c r="E23" s="206"/>
      <c r="F23" s="206"/>
      <c r="G23" s="206">
        <f>SUM(G20:I22)</f>
        <v>10</v>
      </c>
      <c r="H23" s="206"/>
      <c r="I23" s="206"/>
      <c r="J23" s="206">
        <f>SUM(J20:L22)</f>
        <v>1</v>
      </c>
      <c r="K23" s="206"/>
      <c r="L23" s="206"/>
      <c r="M23" s="206">
        <f>SUM(M20:O22)</f>
        <v>3</v>
      </c>
      <c r="N23" s="206"/>
      <c r="O23" s="206"/>
      <c r="P23" s="206">
        <f>SUM(P20:Q22)</f>
        <v>24</v>
      </c>
      <c r="Q23" s="206"/>
      <c r="R23" s="206">
        <f>SUM(R20:S22)</f>
        <v>146</v>
      </c>
      <c r="S23" s="206"/>
    </row>
    <row r="24" spans="1:36" s="12" customFormat="1" ht="15" customHeight="1">
      <c r="A24" s="191" t="s">
        <v>209</v>
      </c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</row>
    <row r="25" spans="1:36" s="12" customFormat="1" ht="12.75" customHeight="1">
      <c r="A25" s="189" t="s">
        <v>0</v>
      </c>
      <c r="B25" s="189" t="s">
        <v>180</v>
      </c>
      <c r="C25" s="189" t="s">
        <v>25</v>
      </c>
      <c r="D25" s="189"/>
      <c r="E25" s="189"/>
      <c r="F25" s="189" t="s">
        <v>26</v>
      </c>
      <c r="G25" s="189"/>
      <c r="H25" s="189"/>
      <c r="I25" s="189"/>
      <c r="J25" s="189"/>
      <c r="K25" s="189" t="s">
        <v>153</v>
      </c>
      <c r="L25" s="189"/>
      <c r="M25" s="189"/>
      <c r="N25" s="189"/>
      <c r="O25" s="189"/>
      <c r="P25" s="189"/>
      <c r="Q25" s="189"/>
      <c r="R25" s="189"/>
      <c r="S25" s="189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1"/>
    </row>
    <row r="26" spans="1:36" s="12" customFormat="1" ht="13.5" customHeight="1">
      <c r="A26" s="189"/>
      <c r="B26" s="189"/>
      <c r="C26" s="189"/>
      <c r="D26" s="189"/>
      <c r="E26" s="189"/>
      <c r="F26" s="223" t="s">
        <v>27</v>
      </c>
      <c r="G26" s="223" t="s">
        <v>145</v>
      </c>
      <c r="H26" s="189" t="s">
        <v>28</v>
      </c>
      <c r="I26" s="189"/>
      <c r="J26" s="189"/>
      <c r="K26" s="189" t="s">
        <v>1</v>
      </c>
      <c r="L26" s="189"/>
      <c r="M26" s="188" t="s">
        <v>160</v>
      </c>
      <c r="N26" s="189" t="s">
        <v>56</v>
      </c>
      <c r="O26" s="189"/>
      <c r="P26" s="188" t="s">
        <v>16</v>
      </c>
      <c r="Q26" s="189" t="s">
        <v>57</v>
      </c>
      <c r="R26" s="189"/>
      <c r="S26" s="188" t="s">
        <v>17</v>
      </c>
    </row>
    <row r="27" spans="1:36" s="12" customFormat="1">
      <c r="A27" s="189"/>
      <c r="B27" s="189"/>
      <c r="C27" s="189"/>
      <c r="D27" s="189"/>
      <c r="E27" s="189"/>
      <c r="F27" s="223"/>
      <c r="G27" s="223"/>
      <c r="H27" s="189"/>
      <c r="I27" s="189"/>
      <c r="J27" s="189"/>
      <c r="K27" s="136" t="s">
        <v>154</v>
      </c>
      <c r="L27" s="136" t="s">
        <v>155</v>
      </c>
      <c r="M27" s="188"/>
      <c r="N27" s="136" t="s">
        <v>156</v>
      </c>
      <c r="O27" s="136" t="s">
        <v>157</v>
      </c>
      <c r="P27" s="188"/>
      <c r="Q27" s="136" t="s">
        <v>158</v>
      </c>
      <c r="R27" s="136" t="s">
        <v>159</v>
      </c>
      <c r="S27" s="188"/>
    </row>
    <row r="28" spans="1:36" s="12" customFormat="1" ht="21" customHeight="1">
      <c r="A28" s="189"/>
      <c r="B28" s="189"/>
      <c r="C28" s="189"/>
      <c r="D28" s="189"/>
      <c r="E28" s="189"/>
      <c r="F28" s="223"/>
      <c r="G28" s="223"/>
      <c r="H28" s="188" t="s">
        <v>29</v>
      </c>
      <c r="I28" s="189" t="s">
        <v>30</v>
      </c>
      <c r="J28" s="189"/>
      <c r="K28" s="189">
        <v>17</v>
      </c>
      <c r="L28" s="189">
        <v>23</v>
      </c>
      <c r="M28" s="188"/>
      <c r="N28" s="189">
        <v>17</v>
      </c>
      <c r="O28" s="189">
        <v>22</v>
      </c>
      <c r="P28" s="188"/>
      <c r="Q28" s="189">
        <v>17</v>
      </c>
      <c r="R28" s="189">
        <v>20</v>
      </c>
      <c r="S28" s="188"/>
    </row>
    <row r="29" spans="1:36" s="12" customFormat="1" ht="80.25">
      <c r="A29" s="189"/>
      <c r="B29" s="189"/>
      <c r="C29" s="120" t="s">
        <v>175</v>
      </c>
      <c r="D29" s="120" t="s">
        <v>176</v>
      </c>
      <c r="E29" s="93" t="s">
        <v>177</v>
      </c>
      <c r="F29" s="223"/>
      <c r="G29" s="223"/>
      <c r="H29" s="188"/>
      <c r="I29" s="6" t="s">
        <v>32</v>
      </c>
      <c r="J29" s="94" t="s">
        <v>31</v>
      </c>
      <c r="K29" s="189"/>
      <c r="L29" s="189"/>
      <c r="M29" s="188"/>
      <c r="N29" s="189"/>
      <c r="O29" s="189"/>
      <c r="P29" s="188"/>
      <c r="Q29" s="189"/>
      <c r="R29" s="189"/>
      <c r="S29" s="188"/>
      <c r="T29" s="12">
        <f>K28+L28+N28+O28+Q28+R28</f>
        <v>116</v>
      </c>
      <c r="V29"/>
    </row>
    <row r="30" spans="1:36" s="15" customFormat="1" ht="13.5">
      <c r="A30" s="4">
        <v>1</v>
      </c>
      <c r="B30" s="4">
        <v>2</v>
      </c>
      <c r="C30" s="4">
        <v>3</v>
      </c>
      <c r="D30" s="4">
        <v>4</v>
      </c>
      <c r="E30" s="4">
        <v>5</v>
      </c>
      <c r="F30" s="4">
        <v>6</v>
      </c>
      <c r="G30" s="4">
        <v>7</v>
      </c>
      <c r="H30" s="95">
        <v>8</v>
      </c>
      <c r="I30" s="4">
        <v>9</v>
      </c>
      <c r="J30" s="4">
        <v>10</v>
      </c>
      <c r="K30" s="4">
        <v>11</v>
      </c>
      <c r="L30" s="4">
        <v>12</v>
      </c>
      <c r="M30" s="95">
        <v>13</v>
      </c>
      <c r="N30" s="4">
        <v>14</v>
      </c>
      <c r="O30" s="4">
        <v>15</v>
      </c>
      <c r="P30" s="95">
        <v>16</v>
      </c>
      <c r="Q30" s="4">
        <v>17</v>
      </c>
      <c r="R30" s="4">
        <v>18</v>
      </c>
      <c r="S30" s="95">
        <v>19</v>
      </c>
      <c r="T30" s="14"/>
    </row>
    <row r="31" spans="1:36" s="98" customFormat="1" ht="13.5" customHeight="1">
      <c r="A31" s="96" t="s">
        <v>34</v>
      </c>
      <c r="B31" s="134" t="s">
        <v>217</v>
      </c>
      <c r="C31" s="57"/>
      <c r="D31" s="57"/>
      <c r="E31" s="57"/>
      <c r="F31" s="57">
        <f>F32+F42</f>
        <v>3093</v>
      </c>
      <c r="G31" s="57">
        <f>G32+G42</f>
        <v>1031</v>
      </c>
      <c r="H31" s="65">
        <f>H32+H42</f>
        <v>2062</v>
      </c>
      <c r="I31" s="57"/>
      <c r="J31" s="57"/>
      <c r="K31" s="137">
        <f>K72/K28</f>
        <v>36</v>
      </c>
      <c r="L31" s="137">
        <f>L72/L28</f>
        <v>36</v>
      </c>
      <c r="M31" s="63"/>
      <c r="N31" s="137">
        <f>N72/N28</f>
        <v>36</v>
      </c>
      <c r="O31" s="137">
        <f>O72/O28</f>
        <v>36</v>
      </c>
      <c r="P31" s="63"/>
      <c r="Q31" s="137">
        <f>Q72/Q28</f>
        <v>36</v>
      </c>
      <c r="R31" s="137">
        <f>R72/R28</f>
        <v>36</v>
      </c>
      <c r="S31" s="60"/>
      <c r="T31" s="97">
        <v>2052</v>
      </c>
    </row>
    <row r="32" spans="1:36" s="98" customFormat="1" ht="13.5" customHeight="1">
      <c r="A32" s="99" t="s">
        <v>124</v>
      </c>
      <c r="B32" s="25" t="s">
        <v>233</v>
      </c>
      <c r="C32" s="100"/>
      <c r="D32" s="100"/>
      <c r="E32" s="100"/>
      <c r="F32" s="70">
        <f>SUM(F33:F41)</f>
        <v>1809</v>
      </c>
      <c r="G32" s="69">
        <f t="shared" ref="G32:G71" si="0">F32-H32</f>
        <v>603</v>
      </c>
      <c r="H32" s="70">
        <f>SUM(H33:H41)</f>
        <v>1206</v>
      </c>
      <c r="I32" s="69">
        <f>SUM(I33:I41)</f>
        <v>0</v>
      </c>
      <c r="J32" s="70">
        <f>SUM(J33:J41)</f>
        <v>0</v>
      </c>
      <c r="K32" s="70"/>
      <c r="L32" s="70"/>
      <c r="M32" s="70">
        <f>SUM(M33:M45)</f>
        <v>852</v>
      </c>
      <c r="N32" s="70"/>
      <c r="O32" s="70"/>
      <c r="P32" s="70"/>
      <c r="Q32" s="75"/>
      <c r="R32" s="70"/>
      <c r="S32" s="75"/>
      <c r="V32" s="25" t="s">
        <v>35</v>
      </c>
      <c r="W32" s="100"/>
      <c r="X32" s="100"/>
      <c r="Y32" s="100"/>
      <c r="Z32" s="70">
        <f>SUM(Z33:Z41)</f>
        <v>1734</v>
      </c>
      <c r="AA32" s="69">
        <f t="shared" ref="AA32" si="1">Z32-AB32</f>
        <v>579</v>
      </c>
      <c r="AB32" s="70">
        <f>SUM(AB33:AB41)</f>
        <v>1155</v>
      </c>
    </row>
    <row r="33" spans="1:30" s="98" customFormat="1" ht="12.75" customHeight="1">
      <c r="A33" s="20" t="s">
        <v>125</v>
      </c>
      <c r="B33" s="3" t="s">
        <v>87</v>
      </c>
      <c r="C33" s="137"/>
      <c r="D33" s="137"/>
      <c r="E33" s="16"/>
      <c r="F33" s="56">
        <f>G33+H33</f>
        <v>171</v>
      </c>
      <c r="G33" s="56">
        <f>H33/2</f>
        <v>57</v>
      </c>
      <c r="H33" s="66">
        <f>M33+P33+S33</f>
        <v>114</v>
      </c>
      <c r="I33" s="137"/>
      <c r="J33" s="137"/>
      <c r="K33" s="140">
        <v>32</v>
      </c>
      <c r="L33" s="137">
        <v>36</v>
      </c>
      <c r="M33" s="66">
        <f t="shared" ref="M33:M41" si="2">K33+L33</f>
        <v>68</v>
      </c>
      <c r="N33" s="140">
        <v>22</v>
      </c>
      <c r="O33" s="137">
        <v>24</v>
      </c>
      <c r="P33" s="60">
        <f t="shared" ref="P33:P41" si="3">N33+O33</f>
        <v>46</v>
      </c>
      <c r="Q33" s="137"/>
      <c r="R33" s="137"/>
      <c r="S33" s="60">
        <f t="shared" ref="S33:S41" si="4">Q33+R33</f>
        <v>0</v>
      </c>
      <c r="T33" s="101">
        <f>M33+P33+S33</f>
        <v>114</v>
      </c>
      <c r="U33" s="101">
        <f>(H33+H34+H35+H36+H37+H38+H39+H43)*100/2052</f>
        <v>60.526315789473685</v>
      </c>
      <c r="V33" s="3" t="s">
        <v>87</v>
      </c>
      <c r="W33" s="137">
        <v>3</v>
      </c>
      <c r="X33" s="137"/>
      <c r="Y33" s="16"/>
      <c r="Z33" s="137">
        <v>171</v>
      </c>
      <c r="AA33" s="56">
        <v>57</v>
      </c>
      <c r="AB33" s="66">
        <v>114</v>
      </c>
    </row>
    <row r="34" spans="1:30" s="98" customFormat="1" ht="12" customHeight="1">
      <c r="A34" s="20" t="s">
        <v>126</v>
      </c>
      <c r="B34" s="3" t="s">
        <v>218</v>
      </c>
      <c r="C34" s="137"/>
      <c r="D34" s="137"/>
      <c r="E34" s="16"/>
      <c r="F34" s="56">
        <f t="shared" ref="F34:F41" si="5">G34+H34</f>
        <v>261</v>
      </c>
      <c r="G34" s="56">
        <f t="shared" ref="G34:G41" si="6">H34/2</f>
        <v>87</v>
      </c>
      <c r="H34" s="66">
        <f t="shared" ref="H34:H45" si="7">M34+P34+S34</f>
        <v>174</v>
      </c>
      <c r="I34" s="56"/>
      <c r="J34" s="56"/>
      <c r="K34" s="140">
        <v>32</v>
      </c>
      <c r="L34" s="137">
        <v>72</v>
      </c>
      <c r="M34" s="66">
        <f t="shared" si="2"/>
        <v>104</v>
      </c>
      <c r="N34" s="140">
        <v>22</v>
      </c>
      <c r="O34" s="137">
        <v>48</v>
      </c>
      <c r="P34" s="60">
        <f t="shared" si="3"/>
        <v>70</v>
      </c>
      <c r="Q34" s="137"/>
      <c r="R34" s="137"/>
      <c r="S34" s="60">
        <f t="shared" si="4"/>
        <v>0</v>
      </c>
      <c r="T34" s="101">
        <f t="shared" ref="T34:T72" si="8">M34+P34+S34</f>
        <v>174</v>
      </c>
      <c r="U34" s="101">
        <f>(H40+H41+H44+H45)*100/2052</f>
        <v>39.96101364522417</v>
      </c>
      <c r="V34" s="3" t="s">
        <v>88</v>
      </c>
      <c r="W34" s="137"/>
      <c r="X34" s="137">
        <v>4</v>
      </c>
      <c r="Y34" s="16"/>
      <c r="Z34" s="56">
        <v>256</v>
      </c>
      <c r="AA34" s="56">
        <v>85</v>
      </c>
      <c r="AB34" s="66">
        <v>171</v>
      </c>
    </row>
    <row r="35" spans="1:30" s="98" customFormat="1">
      <c r="A35" s="20" t="s">
        <v>127</v>
      </c>
      <c r="B35" s="3" t="s">
        <v>219</v>
      </c>
      <c r="C35" s="137"/>
      <c r="D35" s="137"/>
      <c r="E35" s="16"/>
      <c r="F35" s="56">
        <f t="shared" si="5"/>
        <v>240</v>
      </c>
      <c r="G35" s="56">
        <f t="shared" si="6"/>
        <v>80</v>
      </c>
      <c r="H35" s="66">
        <f t="shared" si="7"/>
        <v>160</v>
      </c>
      <c r="I35" s="137"/>
      <c r="J35" s="137"/>
      <c r="K35" s="140"/>
      <c r="L35" s="137"/>
      <c r="M35" s="66">
        <f t="shared" si="2"/>
        <v>0</v>
      </c>
      <c r="N35" s="140"/>
      <c r="O35" s="137"/>
      <c r="P35" s="60">
        <f t="shared" si="3"/>
        <v>0</v>
      </c>
      <c r="Q35" s="137">
        <v>96</v>
      </c>
      <c r="R35" s="137">
        <v>64</v>
      </c>
      <c r="S35" s="60">
        <f t="shared" si="4"/>
        <v>160</v>
      </c>
      <c r="T35" s="101">
        <f t="shared" si="8"/>
        <v>160</v>
      </c>
      <c r="U35" s="101">
        <f>U33+U34</f>
        <v>100.48732943469786</v>
      </c>
      <c r="V35" s="3" t="s">
        <v>181</v>
      </c>
      <c r="W35" s="137"/>
      <c r="X35" s="137">
        <v>6</v>
      </c>
      <c r="Y35" s="16"/>
      <c r="Z35" s="56">
        <v>257</v>
      </c>
      <c r="AA35" s="56">
        <v>86</v>
      </c>
      <c r="AB35" s="66">
        <v>171</v>
      </c>
    </row>
    <row r="36" spans="1:30" s="98" customFormat="1" ht="12.75" customHeight="1">
      <c r="A36" s="20" t="s">
        <v>128</v>
      </c>
      <c r="B36" s="3" t="s">
        <v>227</v>
      </c>
      <c r="C36" s="137"/>
      <c r="D36" s="137"/>
      <c r="E36" s="16"/>
      <c r="F36" s="56">
        <f t="shared" si="5"/>
        <v>228</v>
      </c>
      <c r="G36" s="56">
        <f t="shared" si="6"/>
        <v>76</v>
      </c>
      <c r="H36" s="66">
        <f t="shared" si="7"/>
        <v>152</v>
      </c>
      <c r="I36" s="137"/>
      <c r="J36" s="140"/>
      <c r="K36" s="140">
        <v>32</v>
      </c>
      <c r="L36" s="137">
        <v>72</v>
      </c>
      <c r="M36" s="66">
        <f t="shared" si="2"/>
        <v>104</v>
      </c>
      <c r="N36" s="140">
        <v>22</v>
      </c>
      <c r="O36" s="137">
        <v>26</v>
      </c>
      <c r="P36" s="60">
        <f t="shared" si="3"/>
        <v>48</v>
      </c>
      <c r="Q36" s="137"/>
      <c r="R36" s="137"/>
      <c r="S36" s="60">
        <f t="shared" si="4"/>
        <v>0</v>
      </c>
      <c r="T36" s="101">
        <f t="shared" si="8"/>
        <v>152</v>
      </c>
      <c r="U36" s="101"/>
      <c r="V36" s="3" t="s">
        <v>90</v>
      </c>
      <c r="W36" s="137"/>
      <c r="X36" s="137">
        <v>4</v>
      </c>
      <c r="Y36" s="16"/>
      <c r="Z36" s="56">
        <v>257</v>
      </c>
      <c r="AA36" s="56">
        <v>86</v>
      </c>
      <c r="AB36" s="66">
        <v>171</v>
      </c>
    </row>
    <row r="37" spans="1:30" s="98" customFormat="1">
      <c r="A37" s="20" t="s">
        <v>129</v>
      </c>
      <c r="B37" s="3" t="s">
        <v>221</v>
      </c>
      <c r="C37" s="137"/>
      <c r="D37" s="137"/>
      <c r="E37" s="16"/>
      <c r="F37" s="56">
        <f t="shared" si="5"/>
        <v>234</v>
      </c>
      <c r="G37" s="56">
        <f t="shared" si="6"/>
        <v>78</v>
      </c>
      <c r="H37" s="66">
        <f t="shared" si="7"/>
        <v>156</v>
      </c>
      <c r="I37" s="137"/>
      <c r="J37" s="137"/>
      <c r="K37" s="140">
        <v>32</v>
      </c>
      <c r="L37" s="137">
        <v>36</v>
      </c>
      <c r="M37" s="66">
        <f t="shared" si="2"/>
        <v>68</v>
      </c>
      <c r="N37" s="140">
        <v>22</v>
      </c>
      <c r="O37" s="137">
        <v>24</v>
      </c>
      <c r="P37" s="60">
        <f t="shared" si="3"/>
        <v>46</v>
      </c>
      <c r="Q37" s="137">
        <v>42</v>
      </c>
      <c r="R37" s="137"/>
      <c r="S37" s="60">
        <f t="shared" si="4"/>
        <v>42</v>
      </c>
      <c r="T37" s="101">
        <f t="shared" si="8"/>
        <v>156</v>
      </c>
      <c r="U37" s="101"/>
      <c r="V37" s="3" t="s">
        <v>235</v>
      </c>
      <c r="W37" s="137"/>
      <c r="X37" s="137">
        <v>6</v>
      </c>
      <c r="Y37" s="16"/>
      <c r="Z37" s="56">
        <v>257</v>
      </c>
      <c r="AA37" s="56">
        <v>86</v>
      </c>
      <c r="AB37" s="66">
        <v>171</v>
      </c>
    </row>
    <row r="38" spans="1:30" s="98" customFormat="1">
      <c r="A38" s="20" t="s">
        <v>130</v>
      </c>
      <c r="B38" s="3" t="s">
        <v>222</v>
      </c>
      <c r="C38" s="137"/>
      <c r="D38" s="137"/>
      <c r="E38" s="16"/>
      <c r="F38" s="56">
        <f t="shared" si="5"/>
        <v>180</v>
      </c>
      <c r="G38" s="56">
        <f t="shared" si="6"/>
        <v>60</v>
      </c>
      <c r="H38" s="66">
        <f t="shared" si="7"/>
        <v>120</v>
      </c>
      <c r="I38" s="137"/>
      <c r="J38" s="137"/>
      <c r="K38" s="140"/>
      <c r="L38" s="137"/>
      <c r="M38" s="66">
        <f t="shared" si="2"/>
        <v>0</v>
      </c>
      <c r="N38" s="140"/>
      <c r="O38" s="137"/>
      <c r="P38" s="60">
        <f t="shared" si="3"/>
        <v>0</v>
      </c>
      <c r="Q38" s="137">
        <v>72</v>
      </c>
      <c r="R38" s="137">
        <v>48</v>
      </c>
      <c r="S38" s="60">
        <f t="shared" si="4"/>
        <v>120</v>
      </c>
      <c r="T38" s="101">
        <f t="shared" si="8"/>
        <v>120</v>
      </c>
      <c r="U38" s="101"/>
      <c r="V38" s="3" t="s">
        <v>91</v>
      </c>
      <c r="W38" s="137"/>
      <c r="X38" s="137">
        <v>2</v>
      </c>
      <c r="Y38" s="16"/>
      <c r="Z38" s="137">
        <v>171</v>
      </c>
      <c r="AA38" s="56">
        <v>57</v>
      </c>
      <c r="AB38" s="66">
        <v>114</v>
      </c>
    </row>
    <row r="39" spans="1:30" s="98" customFormat="1">
      <c r="A39" s="20" t="s">
        <v>131</v>
      </c>
      <c r="B39" s="3" t="s">
        <v>223</v>
      </c>
      <c r="C39" s="137"/>
      <c r="D39" s="137"/>
      <c r="E39" s="16"/>
      <c r="F39" s="56">
        <f t="shared" si="5"/>
        <v>102</v>
      </c>
      <c r="G39" s="56">
        <f t="shared" si="6"/>
        <v>34</v>
      </c>
      <c r="H39" s="66">
        <f t="shared" si="7"/>
        <v>68</v>
      </c>
      <c r="I39" s="137"/>
      <c r="J39" s="137"/>
      <c r="K39" s="140">
        <v>32</v>
      </c>
      <c r="L39" s="137">
        <v>36</v>
      </c>
      <c r="M39" s="66">
        <f t="shared" si="2"/>
        <v>68</v>
      </c>
      <c r="N39" s="140"/>
      <c r="O39" s="137"/>
      <c r="P39" s="60">
        <f t="shared" si="3"/>
        <v>0</v>
      </c>
      <c r="Q39" s="137"/>
      <c r="R39" s="137"/>
      <c r="S39" s="60">
        <f t="shared" si="4"/>
        <v>0</v>
      </c>
      <c r="T39" s="101">
        <f t="shared" si="8"/>
        <v>68</v>
      </c>
      <c r="U39" s="101"/>
      <c r="V39" s="3" t="s">
        <v>92</v>
      </c>
      <c r="W39" s="137"/>
      <c r="X39" s="137">
        <v>1</v>
      </c>
      <c r="Y39" s="16"/>
      <c r="Z39" s="137">
        <v>54</v>
      </c>
      <c r="AA39" s="56">
        <v>18</v>
      </c>
      <c r="AB39" s="66">
        <v>36</v>
      </c>
    </row>
    <row r="40" spans="1:30" s="98" customFormat="1">
      <c r="A40" s="20" t="s">
        <v>132</v>
      </c>
      <c r="B40" s="2" t="s">
        <v>224</v>
      </c>
      <c r="C40" s="137"/>
      <c r="D40" s="137">
        <v>4</v>
      </c>
      <c r="E40" s="16"/>
      <c r="F40" s="56">
        <f t="shared" si="5"/>
        <v>189</v>
      </c>
      <c r="G40" s="56">
        <f t="shared" si="6"/>
        <v>63</v>
      </c>
      <c r="H40" s="66">
        <f t="shared" si="7"/>
        <v>126</v>
      </c>
      <c r="I40" s="137"/>
      <c r="J40" s="137"/>
      <c r="K40" s="140"/>
      <c r="L40" s="137"/>
      <c r="M40" s="66">
        <f t="shared" si="2"/>
        <v>0</v>
      </c>
      <c r="N40" s="140">
        <v>22</v>
      </c>
      <c r="O40" s="137">
        <v>48</v>
      </c>
      <c r="P40" s="60">
        <f t="shared" si="3"/>
        <v>70</v>
      </c>
      <c r="Q40" s="137">
        <v>24</v>
      </c>
      <c r="R40" s="137">
        <v>32</v>
      </c>
      <c r="S40" s="60">
        <f t="shared" si="4"/>
        <v>56</v>
      </c>
      <c r="T40" s="101">
        <f t="shared" si="8"/>
        <v>126</v>
      </c>
      <c r="U40" s="101"/>
      <c r="V40" s="3" t="s">
        <v>122</v>
      </c>
      <c r="W40" s="137"/>
      <c r="X40" s="137">
        <v>3</v>
      </c>
      <c r="Y40" s="16"/>
      <c r="Z40" s="137">
        <v>54</v>
      </c>
      <c r="AA40" s="56">
        <v>18</v>
      </c>
      <c r="AB40" s="66">
        <v>36</v>
      </c>
    </row>
    <row r="41" spans="1:30" s="98" customFormat="1">
      <c r="A41" s="20" t="s">
        <v>133</v>
      </c>
      <c r="B41" s="2" t="s">
        <v>234</v>
      </c>
      <c r="C41" s="137"/>
      <c r="D41" s="137">
        <v>2</v>
      </c>
      <c r="E41" s="16"/>
      <c r="F41" s="56">
        <f t="shared" si="5"/>
        <v>204</v>
      </c>
      <c r="G41" s="56">
        <f t="shared" si="6"/>
        <v>68</v>
      </c>
      <c r="H41" s="66">
        <f t="shared" si="7"/>
        <v>136</v>
      </c>
      <c r="I41" s="137"/>
      <c r="J41" s="137"/>
      <c r="K41" s="140"/>
      <c r="L41" s="137"/>
      <c r="M41" s="66">
        <f t="shared" si="2"/>
        <v>0</v>
      </c>
      <c r="N41" s="140"/>
      <c r="O41" s="137"/>
      <c r="P41" s="60">
        <f t="shared" si="3"/>
        <v>0</v>
      </c>
      <c r="Q41" s="137">
        <v>72</v>
      </c>
      <c r="R41" s="137">
        <v>64</v>
      </c>
      <c r="S41" s="60">
        <f t="shared" si="4"/>
        <v>136</v>
      </c>
      <c r="T41" s="101">
        <f t="shared" si="8"/>
        <v>136</v>
      </c>
      <c r="U41" s="101"/>
      <c r="V41" s="3" t="s">
        <v>93</v>
      </c>
      <c r="W41" s="137"/>
      <c r="X41" s="137">
        <v>5</v>
      </c>
      <c r="Y41" s="16"/>
      <c r="Z41" s="56">
        <v>257</v>
      </c>
      <c r="AA41" s="56">
        <v>86</v>
      </c>
      <c r="AB41" s="66">
        <v>171</v>
      </c>
    </row>
    <row r="42" spans="1:30" s="102" customFormat="1" ht="25.5">
      <c r="A42" s="99" t="s">
        <v>124</v>
      </c>
      <c r="B42" s="25" t="s">
        <v>232</v>
      </c>
      <c r="C42" s="70"/>
      <c r="D42" s="70"/>
      <c r="E42" s="70"/>
      <c r="F42" s="69">
        <f t="shared" ref="F42" si="9">F43+F44+F45</f>
        <v>1284</v>
      </c>
      <c r="G42" s="69">
        <f>G43+G44+G45+G46</f>
        <v>428</v>
      </c>
      <c r="H42" s="69">
        <f>H43+H44+H45</f>
        <v>856</v>
      </c>
      <c r="I42" s="69"/>
      <c r="J42" s="69"/>
      <c r="K42" s="72"/>
      <c r="L42" s="75"/>
      <c r="M42" s="75"/>
      <c r="N42" s="72"/>
      <c r="O42" s="75"/>
      <c r="P42" s="75"/>
      <c r="Q42" s="75"/>
      <c r="R42" s="75"/>
      <c r="S42" s="75"/>
      <c r="T42" s="101">
        <f t="shared" si="8"/>
        <v>0</v>
      </c>
      <c r="U42" s="101"/>
      <c r="V42" s="25" t="s">
        <v>36</v>
      </c>
      <c r="W42" s="70"/>
      <c r="X42" s="70"/>
      <c r="Y42" s="70"/>
      <c r="Z42" s="69">
        <f t="shared" ref="Z42:AA42" si="10">SUM(Z43:Z45)</f>
        <v>860</v>
      </c>
      <c r="AA42" s="69">
        <f t="shared" si="10"/>
        <v>287</v>
      </c>
      <c r="AB42" s="69">
        <f>SUM(AB43:AB45)</f>
        <v>573</v>
      </c>
    </row>
    <row r="43" spans="1:30" s="98" customFormat="1">
      <c r="A43" s="20" t="s">
        <v>134</v>
      </c>
      <c r="B43" s="3" t="s">
        <v>220</v>
      </c>
      <c r="C43" s="137">
        <v>4</v>
      </c>
      <c r="D43" s="137"/>
      <c r="E43" s="16"/>
      <c r="F43" s="56">
        <f>G43+H43</f>
        <v>447</v>
      </c>
      <c r="G43" s="56">
        <f>H43/2</f>
        <v>149</v>
      </c>
      <c r="H43" s="66">
        <f t="shared" si="7"/>
        <v>298</v>
      </c>
      <c r="I43" s="137"/>
      <c r="J43" s="137"/>
      <c r="K43" s="140">
        <v>64</v>
      </c>
      <c r="L43" s="137">
        <v>72</v>
      </c>
      <c r="M43" s="66">
        <f>K43+L43</f>
        <v>136</v>
      </c>
      <c r="N43" s="140">
        <v>66</v>
      </c>
      <c r="O43" s="137">
        <v>96</v>
      </c>
      <c r="P43" s="60">
        <f>N43+O43</f>
        <v>162</v>
      </c>
      <c r="Q43" s="137"/>
      <c r="R43" s="137"/>
      <c r="S43" s="60">
        <f>Q43+R43</f>
        <v>0</v>
      </c>
      <c r="T43" s="101">
        <f t="shared" si="8"/>
        <v>298</v>
      </c>
      <c r="U43" s="101"/>
      <c r="V43" s="3" t="s">
        <v>220</v>
      </c>
      <c r="W43" s="137">
        <v>4</v>
      </c>
      <c r="X43" s="137"/>
      <c r="Y43" s="16"/>
      <c r="Z43" s="56">
        <v>428</v>
      </c>
      <c r="AA43" s="56">
        <v>143</v>
      </c>
      <c r="AB43" s="66">
        <v>285</v>
      </c>
    </row>
    <row r="44" spans="1:30" s="98" customFormat="1">
      <c r="A44" s="20" t="s">
        <v>135</v>
      </c>
      <c r="B44" s="2" t="s">
        <v>184</v>
      </c>
      <c r="C44" s="137"/>
      <c r="D44" s="137">
        <v>4</v>
      </c>
      <c r="E44" s="16"/>
      <c r="F44" s="56">
        <f t="shared" ref="F44:F45" si="11">G44+H44</f>
        <v>411</v>
      </c>
      <c r="G44" s="56">
        <f t="shared" ref="G44:G45" si="12">H44/2</f>
        <v>137</v>
      </c>
      <c r="H44" s="66">
        <f t="shared" si="7"/>
        <v>274</v>
      </c>
      <c r="I44" s="56"/>
      <c r="J44" s="56"/>
      <c r="K44" s="140">
        <v>64</v>
      </c>
      <c r="L44" s="137">
        <v>72</v>
      </c>
      <c r="M44" s="66">
        <f t="shared" ref="M44:M45" si="13">K44+L44</f>
        <v>136</v>
      </c>
      <c r="N44" s="140">
        <v>66</v>
      </c>
      <c r="O44" s="137">
        <v>72</v>
      </c>
      <c r="P44" s="60">
        <f t="shared" ref="P44:P45" si="14">N44+O44</f>
        <v>138</v>
      </c>
      <c r="Q44" s="137"/>
      <c r="R44" s="137"/>
      <c r="S44" s="60">
        <f t="shared" ref="S44:S45" si="15">Q44+R44</f>
        <v>0</v>
      </c>
      <c r="T44" s="101">
        <f t="shared" si="8"/>
        <v>274</v>
      </c>
      <c r="U44" s="101"/>
      <c r="V44" s="3" t="s">
        <v>96</v>
      </c>
      <c r="W44" s="137"/>
      <c r="X44" s="137">
        <v>4</v>
      </c>
      <c r="Y44" s="16"/>
      <c r="Z44" s="137">
        <v>270</v>
      </c>
      <c r="AA44" s="137">
        <v>90</v>
      </c>
      <c r="AB44" s="66">
        <v>180</v>
      </c>
    </row>
    <row r="45" spans="1:30" s="98" customFormat="1">
      <c r="A45" s="20" t="s">
        <v>136</v>
      </c>
      <c r="B45" s="2" t="s">
        <v>225</v>
      </c>
      <c r="C45" s="137">
        <v>5</v>
      </c>
      <c r="D45" s="137"/>
      <c r="E45" s="16"/>
      <c r="F45" s="56">
        <f t="shared" si="11"/>
        <v>426</v>
      </c>
      <c r="G45" s="56">
        <f t="shared" si="12"/>
        <v>142</v>
      </c>
      <c r="H45" s="66">
        <f t="shared" si="7"/>
        <v>284</v>
      </c>
      <c r="I45" s="137"/>
      <c r="J45" s="137"/>
      <c r="K45" s="140">
        <v>96</v>
      </c>
      <c r="L45" s="137">
        <v>72</v>
      </c>
      <c r="M45" s="66">
        <f t="shared" si="13"/>
        <v>168</v>
      </c>
      <c r="N45" s="140">
        <v>44</v>
      </c>
      <c r="O45" s="137">
        <v>72</v>
      </c>
      <c r="P45" s="60">
        <f t="shared" si="14"/>
        <v>116</v>
      </c>
      <c r="Q45" s="137"/>
      <c r="R45" s="137"/>
      <c r="S45" s="60">
        <f t="shared" si="15"/>
        <v>0</v>
      </c>
      <c r="T45" s="101">
        <f t="shared" si="8"/>
        <v>284</v>
      </c>
      <c r="U45" s="101"/>
      <c r="V45" s="3" t="s">
        <v>184</v>
      </c>
      <c r="W45" s="137">
        <v>4</v>
      </c>
      <c r="X45" s="137"/>
      <c r="Y45" s="16"/>
      <c r="Z45" s="137">
        <v>162</v>
      </c>
      <c r="AA45" s="137">
        <v>54</v>
      </c>
      <c r="AB45" s="66">
        <v>108</v>
      </c>
    </row>
    <row r="46" spans="1:30" s="98" customFormat="1">
      <c r="A46" s="18"/>
      <c r="B46" s="3" t="s">
        <v>146</v>
      </c>
      <c r="C46" s="137"/>
      <c r="D46" s="137"/>
      <c r="E46" s="16"/>
      <c r="F46" s="56"/>
      <c r="G46" s="137"/>
      <c r="H46" s="66"/>
      <c r="I46" s="137"/>
      <c r="J46" s="137"/>
      <c r="K46" s="140"/>
      <c r="L46" s="137"/>
      <c r="M46" s="66"/>
      <c r="N46" s="140"/>
      <c r="O46" s="137"/>
      <c r="P46" s="60"/>
      <c r="Q46" s="137"/>
      <c r="R46" s="137"/>
      <c r="S46" s="60"/>
      <c r="T46" s="101">
        <f t="shared" si="8"/>
        <v>0</v>
      </c>
      <c r="U46" s="101"/>
      <c r="V46" s="3" t="s">
        <v>146</v>
      </c>
      <c r="W46" s="137"/>
      <c r="X46" s="137">
        <v>4</v>
      </c>
      <c r="Y46" s="16"/>
      <c r="Z46" s="56">
        <v>51</v>
      </c>
      <c r="AA46" s="137">
        <v>17</v>
      </c>
      <c r="AB46" s="66">
        <v>34</v>
      </c>
    </row>
    <row r="47" spans="1:30" s="98" customFormat="1">
      <c r="A47" s="99" t="s">
        <v>49</v>
      </c>
      <c r="B47" s="25" t="s">
        <v>48</v>
      </c>
      <c r="C47" s="70"/>
      <c r="D47" s="70"/>
      <c r="E47" s="70"/>
      <c r="F47" s="69">
        <f>SUM(F48:F53)</f>
        <v>375</v>
      </c>
      <c r="G47" s="69">
        <f>F47-H47</f>
        <v>125</v>
      </c>
      <c r="H47" s="74">
        <f>SUM(H48:H53)</f>
        <v>250</v>
      </c>
      <c r="I47" s="74">
        <f>SUM(I48:I53)</f>
        <v>132</v>
      </c>
      <c r="J47" s="74">
        <f>SUM(J48:J53)</f>
        <v>118</v>
      </c>
      <c r="K47" s="72"/>
      <c r="L47" s="75"/>
      <c r="M47" s="74"/>
      <c r="N47" s="72"/>
      <c r="O47" s="75"/>
      <c r="P47" s="70"/>
      <c r="Q47" s="75"/>
      <c r="R47" s="75"/>
      <c r="S47" s="75"/>
      <c r="T47" s="101">
        <f t="shared" si="8"/>
        <v>0</v>
      </c>
      <c r="U47" s="133">
        <f>H47+H55</f>
        <v>2084</v>
      </c>
      <c r="V47" s="101"/>
      <c r="W47" s="101"/>
      <c r="Y47" s="147">
        <v>1</v>
      </c>
      <c r="Z47" s="147">
        <v>2</v>
      </c>
      <c r="AA47" s="147">
        <v>3</v>
      </c>
      <c r="AB47" s="147">
        <v>4</v>
      </c>
      <c r="AC47" s="147">
        <v>5</v>
      </c>
      <c r="AD47" s="147">
        <v>6</v>
      </c>
    </row>
    <row r="48" spans="1:30" s="98" customFormat="1">
      <c r="A48" s="20" t="s">
        <v>41</v>
      </c>
      <c r="B48" s="3" t="s">
        <v>191</v>
      </c>
      <c r="C48" s="137">
        <v>2</v>
      </c>
      <c r="D48" s="137"/>
      <c r="E48" s="16"/>
      <c r="F48" s="56">
        <f>H48+G48</f>
        <v>90</v>
      </c>
      <c r="G48" s="56">
        <f>H48/2</f>
        <v>30</v>
      </c>
      <c r="H48" s="66">
        <v>60</v>
      </c>
      <c r="I48" s="137">
        <f>H48-J48</f>
        <v>22</v>
      </c>
      <c r="J48" s="140">
        <v>38</v>
      </c>
      <c r="K48" s="140">
        <v>32</v>
      </c>
      <c r="L48" s="137">
        <v>36</v>
      </c>
      <c r="M48" s="66">
        <f t="shared" ref="M48:M53" si="16">K48+L48</f>
        <v>68</v>
      </c>
      <c r="N48" s="140"/>
      <c r="O48" s="137"/>
      <c r="P48" s="60">
        <f t="shared" ref="P48:P61" si="17">N48+O48</f>
        <v>0</v>
      </c>
      <c r="Q48" s="137"/>
      <c r="R48" s="137"/>
      <c r="S48" s="60">
        <f t="shared" ref="S48:S71" si="18">Q48+R48</f>
        <v>0</v>
      </c>
      <c r="T48" s="101">
        <f t="shared" si="8"/>
        <v>68</v>
      </c>
      <c r="U48" s="101">
        <f>6*36</f>
        <v>216</v>
      </c>
      <c r="V48" s="101"/>
      <c r="W48" s="101"/>
      <c r="Y48" s="147">
        <v>16</v>
      </c>
      <c r="Z48" s="147">
        <v>18</v>
      </c>
      <c r="AA48" s="147">
        <v>11</v>
      </c>
      <c r="AB48" s="147">
        <v>12</v>
      </c>
      <c r="AC48" s="147">
        <v>12</v>
      </c>
      <c r="AD48" s="147">
        <f>20-12</f>
        <v>8</v>
      </c>
    </row>
    <row r="49" spans="1:32" s="98" customFormat="1">
      <c r="A49" s="20" t="s">
        <v>42</v>
      </c>
      <c r="B49" s="3" t="s">
        <v>185</v>
      </c>
      <c r="C49" s="137"/>
      <c r="D49" s="137">
        <v>5</v>
      </c>
      <c r="E49" s="16"/>
      <c r="F49" s="56">
        <f t="shared" ref="F49:F53" si="19">H49+G49</f>
        <v>51</v>
      </c>
      <c r="G49" s="56">
        <f t="shared" ref="G49:G53" si="20">H49/2</f>
        <v>17</v>
      </c>
      <c r="H49" s="66">
        <v>34</v>
      </c>
      <c r="I49" s="137">
        <f t="shared" ref="I49:I53" si="21">H49-J49</f>
        <v>16</v>
      </c>
      <c r="J49" s="140">
        <v>18</v>
      </c>
      <c r="K49" s="140"/>
      <c r="L49" s="137"/>
      <c r="M49" s="66">
        <f t="shared" si="16"/>
        <v>0</v>
      </c>
      <c r="N49" s="140"/>
      <c r="O49" s="137"/>
      <c r="P49" s="60">
        <f t="shared" si="17"/>
        <v>0</v>
      </c>
      <c r="Q49" s="137">
        <v>34</v>
      </c>
      <c r="R49" s="137"/>
      <c r="S49" s="60">
        <f t="shared" si="18"/>
        <v>34</v>
      </c>
      <c r="T49" s="101">
        <f t="shared" si="8"/>
        <v>34</v>
      </c>
      <c r="U49" s="133">
        <f>U47+U48</f>
        <v>2300</v>
      </c>
      <c r="V49" s="101"/>
      <c r="W49" s="101"/>
      <c r="Y49" s="147">
        <f>Y48*2</f>
        <v>32</v>
      </c>
      <c r="Z49" s="147">
        <f t="shared" ref="Z49:AD49" si="22">Z48*2</f>
        <v>36</v>
      </c>
      <c r="AA49" s="147">
        <f t="shared" si="22"/>
        <v>22</v>
      </c>
      <c r="AB49" s="147">
        <f t="shared" si="22"/>
        <v>24</v>
      </c>
      <c r="AC49" s="147">
        <f t="shared" si="22"/>
        <v>24</v>
      </c>
      <c r="AD49" s="147">
        <f t="shared" si="22"/>
        <v>16</v>
      </c>
    </row>
    <row r="50" spans="1:32" s="98" customFormat="1">
      <c r="A50" s="20" t="s">
        <v>43</v>
      </c>
      <c r="B50" s="3" t="s">
        <v>192</v>
      </c>
      <c r="C50" s="137"/>
      <c r="D50" s="137">
        <v>1</v>
      </c>
      <c r="E50" s="16"/>
      <c r="F50" s="56">
        <f t="shared" si="19"/>
        <v>72</v>
      </c>
      <c r="G50" s="56">
        <f t="shared" si="20"/>
        <v>24</v>
      </c>
      <c r="H50" s="66">
        <v>48</v>
      </c>
      <c r="I50" s="137">
        <f t="shared" si="21"/>
        <v>26</v>
      </c>
      <c r="J50" s="140">
        <v>22</v>
      </c>
      <c r="K50" s="140"/>
      <c r="L50" s="137">
        <v>36</v>
      </c>
      <c r="M50" s="66">
        <f t="shared" si="16"/>
        <v>36</v>
      </c>
      <c r="N50" s="140"/>
      <c r="O50" s="137"/>
      <c r="P50" s="60">
        <f t="shared" si="17"/>
        <v>0</v>
      </c>
      <c r="Q50" s="137"/>
      <c r="R50" s="137"/>
      <c r="S50" s="60">
        <f t="shared" si="18"/>
        <v>0</v>
      </c>
      <c r="T50" s="101">
        <f t="shared" si="8"/>
        <v>36</v>
      </c>
      <c r="Y50" s="147">
        <f>Y48*4</f>
        <v>64</v>
      </c>
      <c r="Z50" s="147">
        <f t="shared" ref="Z50:AD50" si="23">Z48*4</f>
        <v>72</v>
      </c>
      <c r="AA50" s="147">
        <f t="shared" si="23"/>
        <v>44</v>
      </c>
      <c r="AB50" s="147">
        <f t="shared" si="23"/>
        <v>48</v>
      </c>
      <c r="AC50" s="147">
        <f t="shared" si="23"/>
        <v>48</v>
      </c>
      <c r="AD50" s="147">
        <f t="shared" si="23"/>
        <v>32</v>
      </c>
    </row>
    <row r="51" spans="1:32" s="98" customFormat="1">
      <c r="A51" s="20" t="s">
        <v>44</v>
      </c>
      <c r="B51" s="20" t="s">
        <v>193</v>
      </c>
      <c r="C51" s="137"/>
      <c r="D51" s="137">
        <v>2</v>
      </c>
      <c r="E51" s="16"/>
      <c r="F51" s="56">
        <f t="shared" si="19"/>
        <v>54</v>
      </c>
      <c r="G51" s="56">
        <f t="shared" si="20"/>
        <v>18</v>
      </c>
      <c r="H51" s="66">
        <v>36</v>
      </c>
      <c r="I51" s="137">
        <f t="shared" si="21"/>
        <v>20</v>
      </c>
      <c r="J51" s="140">
        <v>16</v>
      </c>
      <c r="K51" s="140"/>
      <c r="L51" s="137">
        <v>36</v>
      </c>
      <c r="M51" s="66">
        <f t="shared" si="16"/>
        <v>36</v>
      </c>
      <c r="N51" s="140"/>
      <c r="O51" s="137"/>
      <c r="P51" s="60">
        <f t="shared" si="17"/>
        <v>0</v>
      </c>
      <c r="Q51" s="137"/>
      <c r="R51" s="137"/>
      <c r="S51" s="60">
        <f t="shared" si="18"/>
        <v>0</v>
      </c>
      <c r="T51" s="101">
        <f t="shared" si="8"/>
        <v>36</v>
      </c>
      <c r="Y51" s="147">
        <f>Y48*6</f>
        <v>96</v>
      </c>
      <c r="Z51" s="147">
        <f t="shared" ref="Z51:AD51" si="24">Z48*6</f>
        <v>108</v>
      </c>
      <c r="AA51" s="147">
        <f t="shared" si="24"/>
        <v>66</v>
      </c>
      <c r="AB51" s="147">
        <f t="shared" si="24"/>
        <v>72</v>
      </c>
      <c r="AC51" s="147">
        <f t="shared" si="24"/>
        <v>72</v>
      </c>
      <c r="AD51" s="147">
        <f t="shared" si="24"/>
        <v>48</v>
      </c>
    </row>
    <row r="52" spans="1:32" s="98" customFormat="1">
      <c r="A52" s="20" t="s">
        <v>45</v>
      </c>
      <c r="B52" s="3" t="s">
        <v>194</v>
      </c>
      <c r="C52" s="137"/>
      <c r="D52" s="137">
        <v>5</v>
      </c>
      <c r="E52" s="16"/>
      <c r="F52" s="56">
        <f t="shared" si="19"/>
        <v>54</v>
      </c>
      <c r="G52" s="56">
        <f t="shared" si="20"/>
        <v>18</v>
      </c>
      <c r="H52" s="66">
        <v>36</v>
      </c>
      <c r="I52" s="137">
        <f t="shared" si="21"/>
        <v>28</v>
      </c>
      <c r="J52" s="140">
        <v>8</v>
      </c>
      <c r="K52" s="140"/>
      <c r="L52" s="137"/>
      <c r="M52" s="66">
        <f t="shared" si="16"/>
        <v>0</v>
      </c>
      <c r="N52" s="140"/>
      <c r="O52" s="137"/>
      <c r="P52" s="60">
        <f t="shared" si="17"/>
        <v>0</v>
      </c>
      <c r="Q52" s="137">
        <v>36</v>
      </c>
      <c r="R52" s="137"/>
      <c r="S52" s="60">
        <f t="shared" si="18"/>
        <v>36</v>
      </c>
      <c r="T52" s="101">
        <f t="shared" si="8"/>
        <v>36</v>
      </c>
      <c r="Y52" s="147">
        <f t="shared" ref="Y52:AB52" si="25">Y48*8</f>
        <v>128</v>
      </c>
      <c r="Z52" s="147">
        <f t="shared" si="25"/>
        <v>144</v>
      </c>
      <c r="AA52" s="147">
        <f t="shared" si="25"/>
        <v>88</v>
      </c>
      <c r="AB52" s="147">
        <f t="shared" si="25"/>
        <v>96</v>
      </c>
      <c r="AC52" s="147">
        <f>AC48*8</f>
        <v>96</v>
      </c>
      <c r="AD52" s="147">
        <f>AD48*8</f>
        <v>64</v>
      </c>
    </row>
    <row r="53" spans="1:32" s="98" customFormat="1">
      <c r="A53" s="20" t="s">
        <v>46</v>
      </c>
      <c r="B53" s="3" t="s">
        <v>104</v>
      </c>
      <c r="C53" s="137"/>
      <c r="D53" s="137">
        <v>3</v>
      </c>
      <c r="E53" s="16"/>
      <c r="F53" s="56">
        <f t="shared" si="19"/>
        <v>54</v>
      </c>
      <c r="G53" s="56">
        <f t="shared" si="20"/>
        <v>18</v>
      </c>
      <c r="H53" s="66">
        <v>36</v>
      </c>
      <c r="I53" s="137">
        <f t="shared" si="21"/>
        <v>20</v>
      </c>
      <c r="J53" s="140">
        <v>16</v>
      </c>
      <c r="K53" s="140"/>
      <c r="L53" s="137"/>
      <c r="M53" s="66">
        <f t="shared" si="16"/>
        <v>0</v>
      </c>
      <c r="N53" s="140">
        <v>36</v>
      </c>
      <c r="O53" s="137"/>
      <c r="P53" s="60">
        <f t="shared" si="17"/>
        <v>36</v>
      </c>
      <c r="Q53" s="137"/>
      <c r="R53" s="137"/>
      <c r="S53" s="60">
        <f t="shared" si="18"/>
        <v>0</v>
      </c>
      <c r="T53" s="101">
        <f t="shared" si="8"/>
        <v>36</v>
      </c>
    </row>
    <row r="54" spans="1:32" s="102" customFormat="1">
      <c r="A54" s="96" t="s">
        <v>2</v>
      </c>
      <c r="B54" s="138" t="s">
        <v>3</v>
      </c>
      <c r="C54" s="136"/>
      <c r="D54" s="136"/>
      <c r="E54" s="26"/>
      <c r="F54" s="57"/>
      <c r="G54" s="57"/>
      <c r="H54" s="65"/>
      <c r="I54" s="57"/>
      <c r="J54" s="57"/>
      <c r="K54" s="140"/>
      <c r="L54" s="137"/>
      <c r="M54" s="66"/>
      <c r="N54" s="140"/>
      <c r="O54" s="137"/>
      <c r="P54" s="60"/>
      <c r="Q54" s="137"/>
      <c r="R54" s="137"/>
      <c r="S54" s="60"/>
      <c r="T54" s="101">
        <f t="shared" si="8"/>
        <v>0</v>
      </c>
    </row>
    <row r="55" spans="1:32" s="98" customFormat="1">
      <c r="A55" s="96" t="s">
        <v>4</v>
      </c>
      <c r="B55" s="138" t="s">
        <v>5</v>
      </c>
      <c r="C55" s="136"/>
      <c r="D55" s="136"/>
      <c r="E55" s="136"/>
      <c r="F55" s="57">
        <f>F56+F63</f>
        <v>1293</v>
      </c>
      <c r="G55" s="57">
        <f t="shared" ref="G55:J55" si="26">G56+G63</f>
        <v>167</v>
      </c>
      <c r="H55" s="65">
        <f>H56+H63+H67</f>
        <v>1834</v>
      </c>
      <c r="I55" s="57">
        <f t="shared" si="26"/>
        <v>118</v>
      </c>
      <c r="J55" s="57">
        <f t="shared" si="26"/>
        <v>70</v>
      </c>
      <c r="K55" s="140"/>
      <c r="L55" s="137"/>
      <c r="M55" s="66"/>
      <c r="N55" s="140"/>
      <c r="O55" s="137"/>
      <c r="P55" s="60"/>
      <c r="Q55" s="137"/>
      <c r="R55" s="137"/>
      <c r="S55" s="60"/>
      <c r="T55" s="101">
        <f t="shared" si="8"/>
        <v>0</v>
      </c>
    </row>
    <row r="56" spans="1:32" s="105" customFormat="1" ht="25.5">
      <c r="A56" s="99" t="s">
        <v>6</v>
      </c>
      <c r="B56" s="25" t="s">
        <v>195</v>
      </c>
      <c r="C56" s="70">
        <v>2</v>
      </c>
      <c r="D56" s="70"/>
      <c r="E56" s="70"/>
      <c r="F56" s="113">
        <f>SUM(F57:F62)</f>
        <v>573</v>
      </c>
      <c r="G56" s="113">
        <f>SUM(G57:G62)</f>
        <v>119</v>
      </c>
      <c r="H56" s="74">
        <f>SUM(H57:H62)</f>
        <v>454</v>
      </c>
      <c r="I56" s="74">
        <f t="shared" ref="I56:J56" si="27">I57+I61+I62</f>
        <v>74</v>
      </c>
      <c r="J56" s="74">
        <f t="shared" si="27"/>
        <v>18</v>
      </c>
      <c r="K56" s="72"/>
      <c r="L56" s="75"/>
      <c r="M56" s="74"/>
      <c r="N56" s="72"/>
      <c r="O56" s="75"/>
      <c r="P56" s="70"/>
      <c r="Q56" s="75"/>
      <c r="R56" s="75"/>
      <c r="S56" s="75"/>
      <c r="T56" s="101">
        <f t="shared" si="8"/>
        <v>0</v>
      </c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</row>
    <row r="57" spans="1:32" s="98" customFormat="1" ht="15.75" customHeight="1">
      <c r="A57" s="20" t="s">
        <v>7</v>
      </c>
      <c r="B57" s="3" t="s">
        <v>198</v>
      </c>
      <c r="C57" s="137">
        <v>1</v>
      </c>
      <c r="D57" s="137"/>
      <c r="E57" s="16"/>
      <c r="F57" s="56">
        <f>G57+H57</f>
        <v>138</v>
      </c>
      <c r="G57" s="56">
        <f>H57/2</f>
        <v>46</v>
      </c>
      <c r="H57" s="66">
        <v>92</v>
      </c>
      <c r="I57" s="56">
        <v>74</v>
      </c>
      <c r="J57" s="139">
        <v>18</v>
      </c>
      <c r="K57" s="140">
        <v>96</v>
      </c>
      <c r="L57" s="137"/>
      <c r="M57" s="66">
        <f>K57+L57</f>
        <v>96</v>
      </c>
      <c r="N57" s="140"/>
      <c r="O57" s="137"/>
      <c r="P57" s="60">
        <f t="shared" si="17"/>
        <v>0</v>
      </c>
      <c r="Q57" s="137"/>
      <c r="R57" s="137"/>
      <c r="S57" s="60">
        <f t="shared" si="18"/>
        <v>0</v>
      </c>
      <c r="T57" s="101">
        <f t="shared" si="8"/>
        <v>96</v>
      </c>
    </row>
    <row r="58" spans="1:32" s="98" customFormat="1">
      <c r="A58" s="20" t="s">
        <v>64</v>
      </c>
      <c r="B58" s="3" t="s">
        <v>199</v>
      </c>
      <c r="C58" s="137">
        <v>2</v>
      </c>
      <c r="D58" s="137"/>
      <c r="E58" s="16"/>
      <c r="F58" s="56">
        <f t="shared" ref="F58:F62" si="28">G58+H58</f>
        <v>93</v>
      </c>
      <c r="G58" s="56">
        <f t="shared" ref="G58:G60" si="29">H58/2</f>
        <v>31</v>
      </c>
      <c r="H58" s="66">
        <v>62</v>
      </c>
      <c r="I58" s="56">
        <f t="shared" ref="I58:I60" si="30">H58-J58</f>
        <v>44</v>
      </c>
      <c r="J58" s="139">
        <v>18</v>
      </c>
      <c r="K58" s="140">
        <v>32</v>
      </c>
      <c r="L58" s="137">
        <v>36</v>
      </c>
      <c r="M58" s="66">
        <f t="shared" ref="M58:M60" si="31">K58+L58</f>
        <v>68</v>
      </c>
      <c r="N58" s="140"/>
      <c r="O58" s="137"/>
      <c r="P58" s="60">
        <f t="shared" si="17"/>
        <v>0</v>
      </c>
      <c r="Q58" s="137"/>
      <c r="R58" s="137"/>
      <c r="S58" s="60">
        <f t="shared" si="18"/>
        <v>0</v>
      </c>
      <c r="T58" s="101">
        <f t="shared" si="8"/>
        <v>68</v>
      </c>
    </row>
    <row r="59" spans="1:32" s="98" customFormat="1" ht="25.5">
      <c r="A59" s="20" t="s">
        <v>196</v>
      </c>
      <c r="B59" s="3" t="s">
        <v>200</v>
      </c>
      <c r="C59" s="137"/>
      <c r="D59" s="137">
        <v>2</v>
      </c>
      <c r="E59" s="16"/>
      <c r="F59" s="56">
        <f t="shared" si="28"/>
        <v>72</v>
      </c>
      <c r="G59" s="56">
        <f t="shared" si="29"/>
        <v>24</v>
      </c>
      <c r="H59" s="66">
        <v>48</v>
      </c>
      <c r="I59" s="56">
        <v>30</v>
      </c>
      <c r="J59" s="139">
        <v>18</v>
      </c>
      <c r="K59" s="140">
        <v>32</v>
      </c>
      <c r="L59" s="137"/>
      <c r="M59" s="66">
        <f t="shared" si="31"/>
        <v>32</v>
      </c>
      <c r="N59" s="140"/>
      <c r="O59" s="137"/>
      <c r="P59" s="60">
        <f t="shared" si="17"/>
        <v>0</v>
      </c>
      <c r="Q59" s="137"/>
      <c r="R59" s="137"/>
      <c r="S59" s="60">
        <f t="shared" si="18"/>
        <v>0</v>
      </c>
      <c r="T59" s="101">
        <f t="shared" si="8"/>
        <v>32</v>
      </c>
    </row>
    <row r="60" spans="1:32" s="98" customFormat="1">
      <c r="A60" s="20" t="s">
        <v>197</v>
      </c>
      <c r="B60" s="3" t="s">
        <v>201</v>
      </c>
      <c r="C60" s="137"/>
      <c r="D60" s="137">
        <v>2</v>
      </c>
      <c r="E60" s="16"/>
      <c r="F60" s="56">
        <f t="shared" si="28"/>
        <v>54</v>
      </c>
      <c r="G60" s="56">
        <f t="shared" si="29"/>
        <v>18</v>
      </c>
      <c r="H60" s="66">
        <v>36</v>
      </c>
      <c r="I60" s="56">
        <f t="shared" si="30"/>
        <v>20</v>
      </c>
      <c r="J60" s="139">
        <v>16</v>
      </c>
      <c r="K60" s="140"/>
      <c r="L60" s="137">
        <v>36</v>
      </c>
      <c r="M60" s="66">
        <f t="shared" si="31"/>
        <v>36</v>
      </c>
      <c r="N60" s="140"/>
      <c r="O60" s="137"/>
      <c r="P60" s="60">
        <f t="shared" si="17"/>
        <v>0</v>
      </c>
      <c r="Q60" s="137"/>
      <c r="R60" s="137"/>
      <c r="S60" s="60">
        <f t="shared" si="18"/>
        <v>0</v>
      </c>
      <c r="T60" s="101">
        <f t="shared" si="8"/>
        <v>36</v>
      </c>
    </row>
    <row r="61" spans="1:32" s="98" customFormat="1">
      <c r="A61" s="20" t="s">
        <v>59</v>
      </c>
      <c r="B61" s="3" t="s">
        <v>53</v>
      </c>
      <c r="C61" s="137"/>
      <c r="D61" s="137">
        <v>2</v>
      </c>
      <c r="E61" s="16"/>
      <c r="F61" s="56">
        <f t="shared" si="28"/>
        <v>144</v>
      </c>
      <c r="G61" s="137"/>
      <c r="H61" s="66">
        <v>144</v>
      </c>
      <c r="I61" s="137"/>
      <c r="J61" s="140"/>
      <c r="K61" s="140">
        <v>36</v>
      </c>
      <c r="L61" s="137">
        <v>108</v>
      </c>
      <c r="M61" s="66">
        <f>K61+L61</f>
        <v>144</v>
      </c>
      <c r="N61" s="140"/>
      <c r="O61" s="137"/>
      <c r="P61" s="60">
        <f t="shared" si="17"/>
        <v>0</v>
      </c>
      <c r="Q61" s="137"/>
      <c r="R61" s="137"/>
      <c r="S61" s="60">
        <f t="shared" si="18"/>
        <v>0</v>
      </c>
      <c r="T61" s="101">
        <f t="shared" si="8"/>
        <v>144</v>
      </c>
    </row>
    <row r="62" spans="1:32" s="98" customFormat="1">
      <c r="A62" s="20" t="s">
        <v>83</v>
      </c>
      <c r="B62" s="3" t="s">
        <v>108</v>
      </c>
      <c r="C62" s="137"/>
      <c r="D62" s="137">
        <v>2</v>
      </c>
      <c r="E62" s="117"/>
      <c r="F62" s="56">
        <f t="shared" si="28"/>
        <v>72</v>
      </c>
      <c r="G62" s="137"/>
      <c r="H62" s="66">
        <v>72</v>
      </c>
      <c r="I62" s="137"/>
      <c r="J62" s="140"/>
      <c r="K62" s="140"/>
      <c r="L62" s="137">
        <v>72</v>
      </c>
      <c r="M62" s="66">
        <f>K62+L62</f>
        <v>72</v>
      </c>
      <c r="N62" s="140"/>
      <c r="O62" s="137"/>
      <c r="P62" s="60">
        <f>N62+O62</f>
        <v>0</v>
      </c>
      <c r="Q62" s="137"/>
      <c r="R62" s="137"/>
      <c r="S62" s="60">
        <f t="shared" si="18"/>
        <v>0</v>
      </c>
      <c r="T62" s="101">
        <f t="shared" si="8"/>
        <v>72</v>
      </c>
    </row>
    <row r="63" spans="1:32" s="105" customFormat="1" ht="25.5" customHeight="1">
      <c r="A63" s="24" t="s">
        <v>8</v>
      </c>
      <c r="B63" s="25" t="s">
        <v>202</v>
      </c>
      <c r="C63" s="70">
        <v>4</v>
      </c>
      <c r="D63" s="70"/>
      <c r="E63" s="70"/>
      <c r="F63" s="69">
        <f>SUM(F64:F66)</f>
        <v>720</v>
      </c>
      <c r="G63" s="74">
        <f>SUM(G64:G66)</f>
        <v>48</v>
      </c>
      <c r="H63" s="74">
        <f>SUM(H64:H66)</f>
        <v>672</v>
      </c>
      <c r="I63" s="74">
        <f>SUM(I64:I66)</f>
        <v>44</v>
      </c>
      <c r="J63" s="74">
        <f>SUM(J64:J66)</f>
        <v>52</v>
      </c>
      <c r="K63" s="72"/>
      <c r="L63" s="75"/>
      <c r="M63" s="75"/>
      <c r="N63" s="72"/>
      <c r="O63" s="75"/>
      <c r="P63" s="70"/>
      <c r="Q63" s="75"/>
      <c r="R63" s="75"/>
      <c r="S63" s="75"/>
      <c r="T63" s="101">
        <f t="shared" si="8"/>
        <v>0</v>
      </c>
      <c r="U63" s="104"/>
      <c r="V63" s="104"/>
      <c r="W63" s="104"/>
      <c r="X63" s="104"/>
      <c r="Y63" s="104"/>
      <c r="Z63" s="98"/>
      <c r="AA63" s="98"/>
      <c r="AB63" s="98"/>
      <c r="AC63" s="98"/>
      <c r="AD63" s="98"/>
      <c r="AE63" s="98"/>
      <c r="AF63" s="98"/>
    </row>
    <row r="64" spans="1:32" s="98" customFormat="1" ht="25.5">
      <c r="A64" s="20" t="s">
        <v>9</v>
      </c>
      <c r="B64" s="3" t="s">
        <v>204</v>
      </c>
      <c r="C64" s="137">
        <v>4</v>
      </c>
      <c r="D64" s="137"/>
      <c r="E64" s="16"/>
      <c r="F64" s="56">
        <f>G64+H64</f>
        <v>144</v>
      </c>
      <c r="G64" s="137">
        <f>H64/2</f>
        <v>48</v>
      </c>
      <c r="H64" s="66">
        <v>96</v>
      </c>
      <c r="I64" s="137">
        <f>H64-J64</f>
        <v>44</v>
      </c>
      <c r="J64" s="140">
        <v>52</v>
      </c>
      <c r="K64" s="140"/>
      <c r="L64" s="137"/>
      <c r="M64" s="66">
        <f t="shared" ref="M64:M71" si="32">K64+L64</f>
        <v>0</v>
      </c>
      <c r="N64" s="140">
        <v>74</v>
      </c>
      <c r="O64" s="137">
        <v>22</v>
      </c>
      <c r="P64" s="60">
        <f>N64+O64</f>
        <v>96</v>
      </c>
      <c r="Q64" s="137"/>
      <c r="R64" s="137"/>
      <c r="S64" s="60">
        <f t="shared" si="18"/>
        <v>0</v>
      </c>
      <c r="T64" s="101">
        <f t="shared" si="8"/>
        <v>96</v>
      </c>
    </row>
    <row r="65" spans="1:30" s="98" customFormat="1">
      <c r="A65" s="20" t="s">
        <v>60</v>
      </c>
      <c r="B65" s="3" t="s">
        <v>186</v>
      </c>
      <c r="C65" s="137"/>
      <c r="D65" s="137">
        <v>4</v>
      </c>
      <c r="E65" s="16"/>
      <c r="F65" s="56">
        <v>432</v>
      </c>
      <c r="G65" s="137"/>
      <c r="H65" s="66">
        <v>432</v>
      </c>
      <c r="I65" s="137"/>
      <c r="J65" s="140"/>
      <c r="K65" s="137"/>
      <c r="L65" s="137"/>
      <c r="M65" s="66">
        <f t="shared" si="32"/>
        <v>0</v>
      </c>
      <c r="N65" s="140">
        <v>216</v>
      </c>
      <c r="O65" s="137">
        <v>216</v>
      </c>
      <c r="P65" s="60">
        <f t="shared" ref="P65:P71" si="33">N65+O65</f>
        <v>432</v>
      </c>
      <c r="Q65" s="137"/>
      <c r="R65" s="137"/>
      <c r="S65" s="60">
        <f t="shared" si="18"/>
        <v>0</v>
      </c>
      <c r="T65" s="101">
        <f t="shared" si="8"/>
        <v>432</v>
      </c>
    </row>
    <row r="66" spans="1:30" s="98" customFormat="1" ht="13.5" customHeight="1">
      <c r="A66" s="20" t="s">
        <v>84</v>
      </c>
      <c r="B66" s="3" t="s">
        <v>187</v>
      </c>
      <c r="C66" s="137"/>
      <c r="D66" s="137">
        <v>4</v>
      </c>
      <c r="E66" s="16"/>
      <c r="F66" s="56">
        <v>144</v>
      </c>
      <c r="G66" s="137"/>
      <c r="H66" s="66">
        <v>144</v>
      </c>
      <c r="I66" s="137"/>
      <c r="J66" s="140"/>
      <c r="K66" s="137"/>
      <c r="L66" s="137"/>
      <c r="M66" s="66">
        <f t="shared" si="32"/>
        <v>0</v>
      </c>
      <c r="N66" s="140"/>
      <c r="O66" s="137">
        <v>144</v>
      </c>
      <c r="P66" s="60">
        <f t="shared" si="33"/>
        <v>144</v>
      </c>
      <c r="Q66" s="137"/>
      <c r="R66" s="137"/>
      <c r="S66" s="60">
        <f t="shared" si="18"/>
        <v>0</v>
      </c>
      <c r="T66" s="101">
        <f t="shared" si="8"/>
        <v>144</v>
      </c>
    </row>
    <row r="67" spans="1:30" s="98" customFormat="1" ht="25.5">
      <c r="A67" s="99" t="s">
        <v>76</v>
      </c>
      <c r="B67" s="25" t="s">
        <v>203</v>
      </c>
      <c r="C67" s="70">
        <v>6</v>
      </c>
      <c r="D67" s="70"/>
      <c r="E67" s="112"/>
      <c r="F67" s="69">
        <f>SUM(F68:F70)</f>
        <v>756</v>
      </c>
      <c r="G67" s="70">
        <v>48</v>
      </c>
      <c r="H67" s="74">
        <f>SUM(H68:H70)</f>
        <v>708</v>
      </c>
      <c r="I67" s="70"/>
      <c r="J67" s="74"/>
      <c r="K67" s="70"/>
      <c r="L67" s="70"/>
      <c r="M67" s="70"/>
      <c r="N67" s="74"/>
      <c r="O67" s="70"/>
      <c r="P67" s="70"/>
      <c r="Q67" s="70"/>
      <c r="R67" s="70"/>
      <c r="S67" s="70"/>
      <c r="T67" s="101">
        <f t="shared" si="8"/>
        <v>0</v>
      </c>
    </row>
    <row r="68" spans="1:30" s="98" customFormat="1" ht="25.5">
      <c r="A68" s="20" t="s">
        <v>77</v>
      </c>
      <c r="B68" s="3" t="s">
        <v>205</v>
      </c>
      <c r="C68" s="137">
        <v>6</v>
      </c>
      <c r="D68" s="137"/>
      <c r="E68" s="16"/>
      <c r="F68" s="56">
        <f>G68+H68</f>
        <v>144</v>
      </c>
      <c r="G68" s="137">
        <f>H68/2</f>
        <v>48</v>
      </c>
      <c r="H68" s="66">
        <v>96</v>
      </c>
      <c r="I68" s="137">
        <v>52</v>
      </c>
      <c r="J68" s="140">
        <f>H68-I68</f>
        <v>44</v>
      </c>
      <c r="K68" s="137"/>
      <c r="L68" s="137"/>
      <c r="M68" s="66">
        <f t="shared" si="32"/>
        <v>0</v>
      </c>
      <c r="N68" s="140"/>
      <c r="O68" s="137"/>
      <c r="P68" s="60">
        <f t="shared" si="33"/>
        <v>0</v>
      </c>
      <c r="Q68" s="137">
        <v>56</v>
      </c>
      <c r="R68" s="137">
        <v>40</v>
      </c>
      <c r="S68" s="60">
        <f t="shared" si="18"/>
        <v>96</v>
      </c>
      <c r="T68" s="101">
        <f t="shared" si="8"/>
        <v>96</v>
      </c>
    </row>
    <row r="69" spans="1:30" s="98" customFormat="1">
      <c r="A69" s="20" t="s">
        <v>81</v>
      </c>
      <c r="B69" s="3" t="s">
        <v>186</v>
      </c>
      <c r="C69" s="137"/>
      <c r="D69" s="137">
        <v>6</v>
      </c>
      <c r="E69" s="16"/>
      <c r="F69" s="56">
        <v>468</v>
      </c>
      <c r="G69" s="137"/>
      <c r="H69" s="66">
        <v>468</v>
      </c>
      <c r="I69" s="137"/>
      <c r="J69" s="140"/>
      <c r="K69" s="137"/>
      <c r="L69" s="137"/>
      <c r="M69" s="66">
        <f t="shared" si="32"/>
        <v>0</v>
      </c>
      <c r="N69" s="140"/>
      <c r="O69" s="137"/>
      <c r="P69" s="60">
        <f t="shared" si="33"/>
        <v>0</v>
      </c>
      <c r="Q69" s="137">
        <v>180</v>
      </c>
      <c r="R69" s="137">
        <v>288</v>
      </c>
      <c r="S69" s="60">
        <f t="shared" si="18"/>
        <v>468</v>
      </c>
      <c r="T69" s="101">
        <f t="shared" si="8"/>
        <v>468</v>
      </c>
    </row>
    <row r="70" spans="1:30" s="98" customFormat="1" ht="13.5" customHeight="1">
      <c r="A70" s="20" t="s">
        <v>86</v>
      </c>
      <c r="B70" s="3" t="s">
        <v>187</v>
      </c>
      <c r="C70" s="137"/>
      <c r="D70" s="137">
        <v>6</v>
      </c>
      <c r="E70" s="16"/>
      <c r="F70" s="56">
        <v>144</v>
      </c>
      <c r="G70" s="137"/>
      <c r="H70" s="66">
        <v>144</v>
      </c>
      <c r="I70" s="137"/>
      <c r="J70" s="140"/>
      <c r="K70" s="137"/>
      <c r="L70" s="137"/>
      <c r="M70" s="66">
        <f t="shared" si="32"/>
        <v>0</v>
      </c>
      <c r="N70" s="140"/>
      <c r="O70" s="137"/>
      <c r="P70" s="60">
        <f t="shared" si="33"/>
        <v>0</v>
      </c>
      <c r="Q70" s="137"/>
      <c r="R70" s="137">
        <v>144</v>
      </c>
      <c r="S70" s="60">
        <f t="shared" si="18"/>
        <v>144</v>
      </c>
      <c r="T70" s="101">
        <f t="shared" si="8"/>
        <v>144</v>
      </c>
    </row>
    <row r="71" spans="1:30" s="98" customFormat="1" ht="13.5" customHeight="1">
      <c r="A71" s="96" t="s">
        <v>54</v>
      </c>
      <c r="B71" s="21" t="s">
        <v>93</v>
      </c>
      <c r="C71" s="55"/>
      <c r="D71" s="55"/>
      <c r="E71" s="106">
        <v>5</v>
      </c>
      <c r="F71" s="56">
        <v>60</v>
      </c>
      <c r="G71" s="137">
        <f t="shared" si="0"/>
        <v>20</v>
      </c>
      <c r="H71" s="66">
        <f>M71+P71+S71</f>
        <v>40</v>
      </c>
      <c r="I71" s="137">
        <f>H71-J71</f>
        <v>4</v>
      </c>
      <c r="J71" s="140">
        <v>36</v>
      </c>
      <c r="K71" s="107"/>
      <c r="L71" s="136"/>
      <c r="M71" s="66">
        <f t="shared" si="32"/>
        <v>0</v>
      </c>
      <c r="N71" s="107"/>
      <c r="O71" s="136"/>
      <c r="P71" s="60">
        <f t="shared" si="33"/>
        <v>0</v>
      </c>
      <c r="Q71" s="137"/>
      <c r="R71" s="137">
        <v>40</v>
      </c>
      <c r="S71" s="60">
        <f t="shared" si="18"/>
        <v>40</v>
      </c>
      <c r="T71" s="101">
        <f t="shared" si="8"/>
        <v>40</v>
      </c>
    </row>
    <row r="72" spans="1:30" s="98" customFormat="1">
      <c r="A72" s="99"/>
      <c r="B72" s="22" t="s">
        <v>47</v>
      </c>
      <c r="C72" s="69">
        <f>COUNT(C33:C71)</f>
        <v>10</v>
      </c>
      <c r="D72" s="69">
        <f t="shared" ref="D72:E72" si="34">COUNT(D33:D71)</f>
        <v>16</v>
      </c>
      <c r="E72" s="69">
        <f t="shared" si="34"/>
        <v>1</v>
      </c>
      <c r="F72" s="69">
        <f>F71+F55+F47+F31</f>
        <v>4821</v>
      </c>
      <c r="G72" s="69">
        <f>G71+G55+G47+G31</f>
        <v>1343</v>
      </c>
      <c r="H72" s="69">
        <f>H71+H55+H47+H31</f>
        <v>4186</v>
      </c>
      <c r="I72" s="69">
        <f>I71+I55+I47+I31</f>
        <v>254</v>
      </c>
      <c r="J72" s="69">
        <f>J71+J55+J47+J31</f>
        <v>224</v>
      </c>
      <c r="K72" s="75">
        <f t="shared" ref="K72:L72" si="35">SUM(K33:K71)</f>
        <v>612</v>
      </c>
      <c r="L72" s="75">
        <f t="shared" si="35"/>
        <v>828</v>
      </c>
      <c r="M72" s="70">
        <f>SUM(M33:M71)</f>
        <v>1440</v>
      </c>
      <c r="N72" s="75">
        <f t="shared" ref="N72:S72" si="36">SUM(N33:N71)</f>
        <v>612</v>
      </c>
      <c r="O72" s="75">
        <f t="shared" si="36"/>
        <v>792</v>
      </c>
      <c r="P72" s="70">
        <f t="shared" si="36"/>
        <v>1404</v>
      </c>
      <c r="Q72" s="75">
        <f t="shared" si="36"/>
        <v>612</v>
      </c>
      <c r="R72" s="75">
        <f t="shared" si="36"/>
        <v>720</v>
      </c>
      <c r="S72" s="70">
        <f t="shared" si="36"/>
        <v>1332</v>
      </c>
      <c r="T72" s="101">
        <f t="shared" si="8"/>
        <v>4176</v>
      </c>
    </row>
    <row r="73" spans="1:30" s="98" customFormat="1">
      <c r="A73" s="96" t="s">
        <v>61</v>
      </c>
      <c r="B73" s="2" t="s">
        <v>55</v>
      </c>
      <c r="C73" s="2"/>
      <c r="D73" s="2"/>
      <c r="E73" s="7"/>
      <c r="F73" s="10"/>
      <c r="G73" s="10"/>
      <c r="H73" s="108" t="s">
        <v>120</v>
      </c>
      <c r="I73" s="10"/>
      <c r="J73" s="3"/>
      <c r="K73" s="3">
        <f>K72/K28</f>
        <v>36</v>
      </c>
      <c r="L73" s="3">
        <f>L72/L28</f>
        <v>36</v>
      </c>
      <c r="M73" s="3"/>
      <c r="N73" s="3">
        <f>N72/N28</f>
        <v>36</v>
      </c>
      <c r="O73" s="3">
        <f>O72/O28</f>
        <v>36</v>
      </c>
      <c r="P73" s="3"/>
      <c r="Q73" s="3">
        <f>Q72/Q28</f>
        <v>36</v>
      </c>
      <c r="R73" s="3">
        <f>R72/R28</f>
        <v>36</v>
      </c>
      <c r="S73" s="109"/>
    </row>
    <row r="74" spans="1:30" s="5" customFormat="1" ht="12.75" customHeight="1">
      <c r="A74" s="207" t="s">
        <v>121</v>
      </c>
      <c r="B74" s="208"/>
      <c r="C74" s="208"/>
      <c r="D74" s="208"/>
      <c r="E74" s="208"/>
      <c r="F74" s="208"/>
      <c r="G74" s="209"/>
      <c r="H74" s="216" t="s">
        <v>38</v>
      </c>
      <c r="I74" s="230" t="s">
        <v>188</v>
      </c>
      <c r="J74" s="231"/>
      <c r="K74" s="231"/>
      <c r="L74" s="231"/>
      <c r="M74" s="231"/>
      <c r="N74" s="231"/>
      <c r="O74" s="231"/>
      <c r="P74" s="231"/>
      <c r="Q74" s="231"/>
      <c r="R74" s="231"/>
      <c r="S74" s="232"/>
      <c r="T74" s="8"/>
      <c r="U74" s="8"/>
      <c r="V74" s="110"/>
      <c r="W74" s="110"/>
      <c r="X74" s="110"/>
      <c r="Y74" s="110"/>
      <c r="Z74" s="110"/>
      <c r="AA74" s="110"/>
      <c r="AB74" s="110"/>
      <c r="AC74" s="110"/>
      <c r="AD74" s="110"/>
    </row>
    <row r="75" spans="1:30" s="5" customFormat="1" ht="12.75" customHeight="1">
      <c r="A75" s="210"/>
      <c r="B75" s="211"/>
      <c r="C75" s="211"/>
      <c r="D75" s="211"/>
      <c r="E75" s="211"/>
      <c r="F75" s="211"/>
      <c r="G75" s="212"/>
      <c r="H75" s="216"/>
      <c r="I75" s="233"/>
      <c r="J75" s="234"/>
      <c r="K75" s="234"/>
      <c r="L75" s="234"/>
      <c r="M75" s="235"/>
      <c r="N75" s="136" t="s">
        <v>154</v>
      </c>
      <c r="O75" s="136" t="s">
        <v>155</v>
      </c>
      <c r="P75" s="136" t="s">
        <v>156</v>
      </c>
      <c r="Q75" s="136" t="s">
        <v>157</v>
      </c>
      <c r="R75" s="136" t="s">
        <v>158</v>
      </c>
      <c r="S75" s="136" t="s">
        <v>159</v>
      </c>
      <c r="T75" s="8"/>
      <c r="U75" s="8"/>
    </row>
    <row r="76" spans="1:30">
      <c r="A76" s="210"/>
      <c r="B76" s="211"/>
      <c r="C76" s="211"/>
      <c r="D76" s="211"/>
      <c r="E76" s="211"/>
      <c r="F76" s="211"/>
      <c r="G76" s="212"/>
      <c r="H76" s="216"/>
      <c r="I76" s="227" t="s">
        <v>39</v>
      </c>
      <c r="J76" s="228"/>
      <c r="K76" s="228"/>
      <c r="L76" s="228"/>
      <c r="M76" s="229"/>
      <c r="N76" s="140">
        <f>SUM(K33:K41)+SUM(K43:K45)+SUM(K46:K46)+SUM(K48:K53)+SUM(K57:K60)</f>
        <v>576</v>
      </c>
      <c r="O76" s="140">
        <f>SUM(L33:L41)+SUM(L43:L45)+SUM(L46:L46)+SUM(L48:L53)+SUM(L57:L60)</f>
        <v>648</v>
      </c>
      <c r="P76" s="140">
        <f>SUM(N33:N41)+SUM(N43:N45)+SUM(N46:N46)+SUM(N48:N53)+SUM(N64)</f>
        <v>396</v>
      </c>
      <c r="Q76" s="140">
        <f>SUM(O33:O41)+SUM(O43:O45)+SUM(O46:O46)+SUM(O48:O53)+SUM(O64)</f>
        <v>432</v>
      </c>
      <c r="R76" s="140">
        <f>SUM(Q33:Q41)+SUM(Q43:Q45)+SUM(Q46:Q46)+SUM(Q48:Q53)+SUM(Q68)</f>
        <v>432</v>
      </c>
      <c r="S76" s="140">
        <f>SUM(R33:R41)+SUM(R43:R45)+SUM(R46:R46)+SUM(R48:R53)+SUM(R68)</f>
        <v>248</v>
      </c>
    </row>
    <row r="77" spans="1:30">
      <c r="A77" s="210"/>
      <c r="B77" s="211"/>
      <c r="C77" s="211"/>
      <c r="D77" s="211"/>
      <c r="E77" s="211"/>
      <c r="F77" s="211"/>
      <c r="G77" s="212"/>
      <c r="H77" s="216"/>
      <c r="I77" s="227" t="s">
        <v>40</v>
      </c>
      <c r="J77" s="228"/>
      <c r="K77" s="228"/>
      <c r="L77" s="228"/>
      <c r="M77" s="229"/>
      <c r="N77" s="140">
        <f>K61</f>
        <v>36</v>
      </c>
      <c r="O77" s="140">
        <f>L61</f>
        <v>108</v>
      </c>
      <c r="P77" s="140">
        <f>N65</f>
        <v>216</v>
      </c>
      <c r="Q77" s="140">
        <f>O65</f>
        <v>216</v>
      </c>
      <c r="R77" s="140">
        <f>Q69</f>
        <v>180</v>
      </c>
      <c r="S77" s="140">
        <f>R69</f>
        <v>288</v>
      </c>
    </row>
    <row r="78" spans="1:30">
      <c r="A78" s="210"/>
      <c r="B78" s="211"/>
      <c r="C78" s="211"/>
      <c r="D78" s="211"/>
      <c r="E78" s="211"/>
      <c r="F78" s="211"/>
      <c r="G78" s="212"/>
      <c r="H78" s="216"/>
      <c r="I78" s="227" t="s">
        <v>189</v>
      </c>
      <c r="J78" s="228"/>
      <c r="K78" s="228"/>
      <c r="L78" s="228"/>
      <c r="M78" s="229"/>
      <c r="N78" s="140">
        <v>0</v>
      </c>
      <c r="O78" s="140">
        <f>L62</f>
        <v>72</v>
      </c>
      <c r="P78" s="140">
        <v>0</v>
      </c>
      <c r="Q78" s="140">
        <f>O66</f>
        <v>144</v>
      </c>
      <c r="R78" s="140">
        <v>0</v>
      </c>
      <c r="S78" s="140">
        <f>R70</f>
        <v>144</v>
      </c>
    </row>
    <row r="79" spans="1:30" ht="12.75" customHeight="1">
      <c r="A79" s="210"/>
      <c r="B79" s="211"/>
      <c r="C79" s="211"/>
      <c r="D79" s="211"/>
      <c r="E79" s="211"/>
      <c r="F79" s="211"/>
      <c r="G79" s="212"/>
      <c r="H79" s="216"/>
      <c r="I79" s="227" t="s">
        <v>52</v>
      </c>
      <c r="J79" s="228"/>
      <c r="K79" s="228"/>
      <c r="L79" s="228"/>
      <c r="M79" s="229"/>
      <c r="N79" s="140">
        <f>COUNTIF(C33:C71,1)</f>
        <v>1</v>
      </c>
      <c r="O79" s="140">
        <f>COUNTIF(C33:C71,2)</f>
        <v>3</v>
      </c>
      <c r="P79" s="140">
        <f>COUNTIF(C33:C71,3)</f>
        <v>0</v>
      </c>
      <c r="Q79" s="140">
        <f>COUNTIF(C33:C71,4)</f>
        <v>3</v>
      </c>
      <c r="R79" s="140">
        <f>COUNTIF(C33:C71,5)</f>
        <v>1</v>
      </c>
      <c r="S79" s="140">
        <f>COUNTIF(C33:C71,6)</f>
        <v>2</v>
      </c>
    </row>
    <row r="80" spans="1:30">
      <c r="A80" s="210"/>
      <c r="B80" s="211"/>
      <c r="C80" s="211"/>
      <c r="D80" s="211"/>
      <c r="E80" s="211"/>
      <c r="F80" s="211"/>
      <c r="G80" s="212"/>
      <c r="H80" s="216"/>
      <c r="I80" s="227" t="s">
        <v>190</v>
      </c>
      <c r="J80" s="228"/>
      <c r="K80" s="228"/>
      <c r="L80" s="228"/>
      <c r="M80" s="229"/>
      <c r="N80" s="140">
        <f>COUNTIF(D33:D71,1)</f>
        <v>1</v>
      </c>
      <c r="O80" s="140">
        <f>COUNTIF(D33:D71,2)</f>
        <v>6</v>
      </c>
      <c r="P80" s="140">
        <f>COUNTIF(D33:D71,3)</f>
        <v>1</v>
      </c>
      <c r="Q80" s="140">
        <f>COUNTIF(D33:D71,4)</f>
        <v>4</v>
      </c>
      <c r="R80" s="140">
        <f>COUNTIF(D33:D71,5)</f>
        <v>2</v>
      </c>
      <c r="S80" s="140">
        <f>COUNTIF(D33:D71,6)</f>
        <v>2</v>
      </c>
    </row>
    <row r="81" spans="1:19" ht="12.75" customHeight="1">
      <c r="A81" s="213"/>
      <c r="B81" s="214"/>
      <c r="C81" s="214"/>
      <c r="D81" s="214"/>
      <c r="E81" s="214"/>
      <c r="F81" s="214"/>
      <c r="G81" s="215"/>
      <c r="H81" s="216"/>
      <c r="I81" s="227" t="s">
        <v>51</v>
      </c>
      <c r="J81" s="228"/>
      <c r="K81" s="228"/>
      <c r="L81" s="228"/>
      <c r="M81" s="229"/>
      <c r="N81" s="140">
        <f>COUNTIF(E33:E71,1)</f>
        <v>0</v>
      </c>
      <c r="O81" s="140">
        <f>COUNTIF(E33:E71,2)</f>
        <v>0</v>
      </c>
      <c r="P81" s="140">
        <f>COUNTIF(E33:E71,3)</f>
        <v>0</v>
      </c>
      <c r="Q81" s="140">
        <f>COUNTIF(E33:E71,4)</f>
        <v>0</v>
      </c>
      <c r="R81" s="140">
        <f>COUNTIF(E33:E71,5)</f>
        <v>1</v>
      </c>
      <c r="S81" s="140">
        <f>COUNTIF(E33:E71,6)</f>
        <v>0</v>
      </c>
    </row>
    <row r="82" spans="1:19">
      <c r="M82" s="8"/>
      <c r="P82" s="8"/>
      <c r="S82" s="8"/>
    </row>
    <row r="83" spans="1:19">
      <c r="M83" s="8"/>
      <c r="P83" s="8"/>
      <c r="S83" s="8"/>
    </row>
    <row r="84" spans="1:19">
      <c r="M84" s="8"/>
      <c r="P84" s="8"/>
      <c r="S84" s="8"/>
    </row>
    <row r="85" spans="1:19">
      <c r="M85" s="8"/>
      <c r="P85" s="8"/>
      <c r="S85" s="8"/>
    </row>
    <row r="86" spans="1:19">
      <c r="M86" s="8"/>
      <c r="P86" s="8"/>
      <c r="S86" s="8"/>
    </row>
    <row r="87" spans="1:19">
      <c r="M87" s="8"/>
      <c r="P87" s="8"/>
      <c r="S87" s="8"/>
    </row>
    <row r="88" spans="1:19">
      <c r="M88" s="8"/>
      <c r="P88" s="8"/>
      <c r="S88" s="8"/>
    </row>
    <row r="89" spans="1:19">
      <c r="M89" s="8"/>
      <c r="P89" s="8"/>
      <c r="S89" s="8"/>
    </row>
    <row r="90" spans="1:19">
      <c r="M90" s="8"/>
      <c r="P90" s="8"/>
      <c r="S90" s="8"/>
    </row>
    <row r="91" spans="1:19">
      <c r="M91" s="8"/>
      <c r="P91" s="8"/>
      <c r="S91" s="8"/>
    </row>
    <row r="92" spans="1:19">
      <c r="M92" s="8"/>
      <c r="P92" s="8"/>
      <c r="S92" s="8"/>
    </row>
    <row r="93" spans="1:19">
      <c r="M93" s="8"/>
      <c r="P93" s="8"/>
      <c r="S93" s="8"/>
    </row>
    <row r="94" spans="1:19">
      <c r="M94" s="8"/>
      <c r="P94" s="8"/>
      <c r="S94" s="8"/>
    </row>
    <row r="95" spans="1:19">
      <c r="M95" s="8"/>
      <c r="P95" s="8"/>
      <c r="S95" s="8"/>
    </row>
    <row r="96" spans="1:19">
      <c r="M96" s="8"/>
      <c r="P96" s="8"/>
      <c r="S96" s="8"/>
    </row>
    <row r="97" spans="13:19">
      <c r="M97" s="8"/>
      <c r="P97" s="8"/>
      <c r="S97" s="8"/>
    </row>
    <row r="98" spans="13:19">
      <c r="M98" s="8"/>
      <c r="P98" s="8"/>
      <c r="S98" s="8"/>
    </row>
    <row r="99" spans="13:19">
      <c r="M99" s="8"/>
      <c r="P99" s="8"/>
      <c r="S99" s="8"/>
    </row>
    <row r="100" spans="13:19">
      <c r="M100" s="8"/>
      <c r="P100" s="8"/>
      <c r="S100" s="8"/>
    </row>
    <row r="101" spans="13:19">
      <c r="M101" s="8"/>
      <c r="P101" s="8"/>
      <c r="S101" s="8"/>
    </row>
    <row r="102" spans="13:19">
      <c r="M102" s="8"/>
      <c r="P102" s="8"/>
      <c r="S102" s="8"/>
    </row>
    <row r="103" spans="13:19">
      <c r="M103" s="8"/>
      <c r="P103" s="8"/>
      <c r="S103" s="8"/>
    </row>
    <row r="104" spans="13:19">
      <c r="M104" s="8"/>
      <c r="P104" s="8"/>
      <c r="S104" s="8"/>
    </row>
    <row r="105" spans="13:19">
      <c r="M105" s="8"/>
      <c r="P105" s="8"/>
      <c r="S105" s="8"/>
    </row>
    <row r="106" spans="13:19">
      <c r="M106" s="8"/>
      <c r="P106" s="8"/>
      <c r="S106" s="8"/>
    </row>
    <row r="107" spans="13:19">
      <c r="M107" s="8"/>
      <c r="P107" s="8"/>
      <c r="S107" s="8"/>
    </row>
  </sheetData>
  <mergeCells count="76">
    <mergeCell ref="A17:S17"/>
    <mergeCell ref="A6:S6"/>
    <mergeCell ref="A7:S7"/>
    <mergeCell ref="A8:S8"/>
    <mergeCell ref="A9:S9"/>
    <mergeCell ref="A10:S10"/>
    <mergeCell ref="A11:S11"/>
    <mergeCell ref="A12:S12"/>
    <mergeCell ref="A13:S13"/>
    <mergeCell ref="A14:S14"/>
    <mergeCell ref="A15:S15"/>
    <mergeCell ref="A16:S16"/>
    <mergeCell ref="A18:S18"/>
    <mergeCell ref="C19:F19"/>
    <mergeCell ref="G19:I19"/>
    <mergeCell ref="J19:L19"/>
    <mergeCell ref="M19:O19"/>
    <mergeCell ref="P19:Q19"/>
    <mergeCell ref="R19:S19"/>
    <mergeCell ref="R21:S21"/>
    <mergeCell ref="C20:F20"/>
    <mergeCell ref="G20:I20"/>
    <mergeCell ref="J20:L20"/>
    <mergeCell ref="M20:O20"/>
    <mergeCell ref="P20:Q20"/>
    <mergeCell ref="R20:S20"/>
    <mergeCell ref="C21:F21"/>
    <mergeCell ref="G21:I21"/>
    <mergeCell ref="J21:L21"/>
    <mergeCell ref="M21:O21"/>
    <mergeCell ref="P21:Q21"/>
    <mergeCell ref="R23:S23"/>
    <mergeCell ref="C22:F22"/>
    <mergeCell ref="G22:I22"/>
    <mergeCell ref="J22:L22"/>
    <mergeCell ref="M22:O22"/>
    <mergeCell ref="P22:Q22"/>
    <mergeCell ref="R22:S22"/>
    <mergeCell ref="C23:F23"/>
    <mergeCell ref="G23:I23"/>
    <mergeCell ref="J23:L23"/>
    <mergeCell ref="M23:O23"/>
    <mergeCell ref="P23:Q23"/>
    <mergeCell ref="A24:S24"/>
    <mergeCell ref="A25:A29"/>
    <mergeCell ref="B25:B29"/>
    <mergeCell ref="C25:E28"/>
    <mergeCell ref="F25:J25"/>
    <mergeCell ref="K25:S25"/>
    <mergeCell ref="F26:F29"/>
    <mergeCell ref="G26:G29"/>
    <mergeCell ref="H26:J27"/>
    <mergeCell ref="K26:L26"/>
    <mergeCell ref="R28:R29"/>
    <mergeCell ref="M26:M29"/>
    <mergeCell ref="N26:O26"/>
    <mergeCell ref="P26:P29"/>
    <mergeCell ref="Q26:R26"/>
    <mergeCell ref="S26:S29"/>
    <mergeCell ref="I79:M79"/>
    <mergeCell ref="I80:M80"/>
    <mergeCell ref="A74:G81"/>
    <mergeCell ref="H74:H81"/>
    <mergeCell ref="I74:S74"/>
    <mergeCell ref="I75:M75"/>
    <mergeCell ref="I76:M76"/>
    <mergeCell ref="I77:M77"/>
    <mergeCell ref="I78:M78"/>
    <mergeCell ref="I81:M81"/>
    <mergeCell ref="O28:O29"/>
    <mergeCell ref="Q28:Q29"/>
    <mergeCell ref="L28:L29"/>
    <mergeCell ref="N28:N29"/>
    <mergeCell ref="H28:H29"/>
    <mergeCell ref="I28:J28"/>
    <mergeCell ref="K28:K29"/>
  </mergeCells>
  <conditionalFormatting sqref="T33:T72">
    <cfRule type="cellIs" dxfId="2" priority="3" operator="equal">
      <formula>$H$33</formula>
    </cfRule>
  </conditionalFormatting>
  <conditionalFormatting sqref="T34">
    <cfRule type="cellIs" dxfId="1" priority="2" operator="equal">
      <formula>$H$34</formula>
    </cfRule>
  </conditionalFormatting>
  <conditionalFormatting sqref="T35:T72">
    <cfRule type="cellIs" dxfId="0" priority="1" operator="equal">
      <formula>H35</formula>
    </cfRule>
  </conditionalFormatting>
  <printOptions horizontalCentered="1"/>
  <pageMargins left="0.19685039370078741" right="0.19685039370078741" top="0.39370078740157483" bottom="0.39370078740157483" header="0.51181102362204722" footer="0.51181102362204722"/>
  <pageSetup paperSize="9" scale="95" orientation="landscape" verticalDpi="200" r:id="rId1"/>
  <headerFooter alignWithMargins="0"/>
  <rowBreaks count="2" manualBreakCount="2">
    <brk id="23" max="16383" man="1"/>
    <brk id="53" max="18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2015-2018</vt:lpstr>
      <vt:lpstr>2018-2021</vt:lpstr>
      <vt:lpstr>12 предметов</vt:lpstr>
      <vt:lpstr>2021-2024</vt:lpstr>
      <vt:lpstr>2021-2024 (2)</vt:lpstr>
      <vt:lpstr>'12 предметов'!Область_печати</vt:lpstr>
      <vt:lpstr>'2018-2021'!Область_печати</vt:lpstr>
      <vt:lpstr>'2021-2024'!Область_печати</vt:lpstr>
      <vt:lpstr>'2021-2024 (2)'!Область_печати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каб</cp:lastModifiedBy>
  <cp:lastPrinted>2024-05-21T09:44:35Z</cp:lastPrinted>
  <dcterms:created xsi:type="dcterms:W3CDTF">1996-10-08T23:32:33Z</dcterms:created>
  <dcterms:modified xsi:type="dcterms:W3CDTF">2024-06-04T08:12:12Z</dcterms:modified>
</cp:coreProperties>
</file>