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8400" tabRatio="913" activeTab="2"/>
  </bookViews>
  <sheets>
    <sheet name="стр 1" sheetId="1" r:id="rId1"/>
    <sheet name="Раздел 1" sheetId="2" r:id="rId2"/>
    <sheet name="Раздел 2" sheetId="3" r:id="rId3"/>
    <sheet name="111" sheetId="4" r:id="rId4"/>
    <sheet name="112" sheetId="5" r:id="rId5"/>
    <sheet name="213" sheetId="13" r:id="rId6"/>
    <sheet name="221, 223" sheetId="7" r:id="rId7"/>
    <sheet name="225,226" sheetId="8" r:id="rId8"/>
    <sheet name="310,340" sheetId="10" r:id="rId9"/>
    <sheet name="проч" sheetId="6" r:id="rId10"/>
    <sheet name="программные" sheetId="15" r:id="rId11"/>
    <sheet name="примечания" sheetId="12" r:id="rId12"/>
  </sheets>
  <definedNames>
    <definedName name="sub_110001" localSheetId="1">'Раздел 1'!$B$5</definedName>
    <definedName name="sub_110002" localSheetId="1">'Раздел 1'!$B$6</definedName>
    <definedName name="sub_11011" localSheetId="11">примечания!$A$35</definedName>
    <definedName name="sub_11100" localSheetId="1">'Раздел 1'!$A$1</definedName>
    <definedName name="sub_111000" localSheetId="1">'Раздел 1'!$B$7</definedName>
    <definedName name="sub_111100" localSheetId="1">'Раздел 1'!$B$9</definedName>
    <definedName name="sub_111110" localSheetId="1">'Раздел 1'!$B$10</definedName>
    <definedName name="sub_111111" localSheetId="1">'Раздел 1'!$A$4</definedName>
    <definedName name="sub_111200" localSheetId="1">'Раздел 1'!$B$11</definedName>
    <definedName name="sub_111210" localSheetId="1">'Раздел 1'!$B$15</definedName>
    <definedName name="sub_111300" localSheetId="1">'Раздел 1'!$B$17</definedName>
    <definedName name="sub_111310" localSheetId="1">'Раздел 1'!$B$18</definedName>
    <definedName name="sub_111400" localSheetId="1">'Раздел 1'!$B$19</definedName>
    <definedName name="sub_111500" localSheetId="1">'Раздел 1'!$B$21</definedName>
    <definedName name="sub_111510" localSheetId="1">'Раздел 1'!$B$23</definedName>
    <definedName name="sub_111520" localSheetId="1">'Раздел 1'!$B$30</definedName>
    <definedName name="sub_111900" localSheetId="1">'Раздел 1'!$B$33</definedName>
    <definedName name="sub_111980" localSheetId="1">'Раздел 1'!$B$35</definedName>
    <definedName name="sub_111981" localSheetId="1">'Раздел 1'!$B$37</definedName>
    <definedName name="sub_112000" localSheetId="1">'Раздел 1'!$B$38</definedName>
    <definedName name="sub_112100" localSheetId="1">'Раздел 1'!$B$40</definedName>
    <definedName name="sub_112110" localSheetId="1">'Раздел 1'!$B$42</definedName>
    <definedName name="sub_112120" localSheetId="1">'Раздел 1'!$B$47</definedName>
    <definedName name="sub_112130" localSheetId="1">'Раздел 1'!$B$52</definedName>
    <definedName name="sub_112140" localSheetId="1">'Раздел 1'!$B$57</definedName>
    <definedName name="sub_112141" localSheetId="1">'Раздел 1'!$B$59</definedName>
    <definedName name="sub_112142" localSheetId="1">'Раздел 1'!$B$62</definedName>
    <definedName name="sub_112200" localSheetId="1">'Раздел 1'!$B$64</definedName>
    <definedName name="sub_112210" localSheetId="1">'Раздел 1'!$B$66</definedName>
    <definedName name="sub_112211" localSheetId="1">'Раздел 1'!$B$68</definedName>
    <definedName name="sub_112230" localSheetId="1">'Раздел 1'!$B$73</definedName>
    <definedName name="sub_112240" localSheetId="1">'Раздел 1'!$B$78</definedName>
    <definedName name="sub_112300" localSheetId="1">'Раздел 1'!$B$83</definedName>
    <definedName name="sub_112310" localSheetId="1">'Раздел 1'!$B$85</definedName>
    <definedName name="sub_112320" localSheetId="1">'Раздел 1'!$B$86</definedName>
    <definedName name="sub_112330" localSheetId="1">'Раздел 1'!$B$87</definedName>
    <definedName name="sub_112400" localSheetId="1">'Раздел 1'!$B$92</definedName>
    <definedName name="sub_112410" localSheetId="1">'Раздел 1'!$B$94</definedName>
    <definedName name="sub_112500" localSheetId="1">'Раздел 1'!$B$99</definedName>
    <definedName name="sub_112520" localSheetId="1">'Раздел 1'!$B$104</definedName>
    <definedName name="sub_112600" localSheetId="1">'Раздел 1'!$B$105</definedName>
    <definedName name="sub_112610" localSheetId="1">'Раздел 1'!$B$107</definedName>
    <definedName name="sub_112620" localSheetId="1">'Раздел 1'!$B$112</definedName>
    <definedName name="sub_112630" localSheetId="1">'Раздел 1'!$B$117</definedName>
    <definedName name="sub_112640" localSheetId="1">'Раздел 1'!$B$122</definedName>
    <definedName name="sub_112650" localSheetId="1">'Раздел 1'!$B$142</definedName>
    <definedName name="sub_112651" localSheetId="1">'Раздел 1'!$B$144</definedName>
    <definedName name="sub_112652" localSheetId="1">'Раздел 1'!$B$149</definedName>
    <definedName name="sub_113000" localSheetId="1">'Раздел 1'!$B$154</definedName>
    <definedName name="sub_113010" localSheetId="1">'Раздел 1'!$B$156</definedName>
    <definedName name="sub_113020" localSheetId="1">'Раздел 1'!$B$157</definedName>
    <definedName name="sub_113030" localSheetId="1">'Раздел 1'!$B$158</definedName>
    <definedName name="sub_114000" localSheetId="1">'Раздел 1'!$B$159</definedName>
    <definedName name="sub_114010" localSheetId="1">'Раздел 1'!$B$161</definedName>
    <definedName name="sub_121212" localSheetId="11">примечания!$A$42</definedName>
    <definedName name="sub_126000" localSheetId="2">'Раздел 2'!$C$5</definedName>
    <definedName name="sub_126100" localSheetId="2">'Раздел 2'!$C$7</definedName>
    <definedName name="sub_126200" localSheetId="2">'Раздел 2'!$C$8</definedName>
    <definedName name="sub_126300" localSheetId="2">'Раздел 2'!$C$9</definedName>
    <definedName name="sub_126400" localSheetId="2">'Раздел 2'!$C$11</definedName>
    <definedName name="sub_126410" localSheetId="2">'Раздел 2'!$C$13</definedName>
    <definedName name="sub_126411" localSheetId="2">'Раздел 2'!$C$15</definedName>
    <definedName name="sub_126412" localSheetId="2">'Раздел 2'!$C$16</definedName>
    <definedName name="sub_126420" localSheetId="2">'Раздел 2'!$C$17</definedName>
    <definedName name="sub_126421" localSheetId="2">'Раздел 2'!$C$19</definedName>
    <definedName name="sub_126422" localSheetId="2">'Раздел 2'!$C$20</definedName>
    <definedName name="sub_126430" localSheetId="2">'Раздел 2'!$C$21</definedName>
    <definedName name="sub_126450" localSheetId="2">'Раздел 2'!$C$22</definedName>
    <definedName name="sub_126451" localSheetId="2">'Раздел 2'!$C$24</definedName>
    <definedName name="sub_126452" localSheetId="2">'Раздел 2'!$C$25</definedName>
    <definedName name="sub_126500" localSheetId="2">'Раздел 2'!$C$26</definedName>
    <definedName name="sub_126510" localSheetId="2">'Раздел 2'!$C$27</definedName>
    <definedName name="sub_126600" localSheetId="2">'Раздел 2'!$C$28</definedName>
    <definedName name="sub_126610" localSheetId="2">'Раздел 2'!$C$29</definedName>
    <definedName name="sub_131313" localSheetId="11">примечания!$A$45</definedName>
    <definedName name="sub_151515" localSheetId="11">примечания!$A$49</definedName>
    <definedName name="sub_161616" localSheetId="11">примечания!$A$51</definedName>
    <definedName name="sub_22" localSheetId="11">примечания!$A$3</definedName>
    <definedName name="sub_303" localSheetId="11">примечания!$A$5</definedName>
    <definedName name="sub_44" localSheetId="11">примечания!$A$13</definedName>
    <definedName name="sub_66" localSheetId="11">примечания!$A$19</definedName>
    <definedName name="sub_77" localSheetId="11">примечания!$A$23</definedName>
    <definedName name="sub_88" localSheetId="11">примечания!$A$26</definedName>
    <definedName name="_xlnm.Print_Area" localSheetId="3">'111'!$A$1:$DT$36</definedName>
    <definedName name="_xlnm.Print_Area" localSheetId="4">'112'!$A$1:$CB$50</definedName>
    <definedName name="_xlnm.Print_Area" localSheetId="6">'221, 223'!$A$1:$CB$35</definedName>
    <definedName name="_xlnm.Print_Area" localSheetId="7">'225,226'!$A$1:$CB$55</definedName>
    <definedName name="_xlnm.Print_Area" localSheetId="8">'310,340'!$A$1:$CB$95</definedName>
    <definedName name="_xlnm.Print_Area" localSheetId="10">программные!$A$1:$CB$79</definedName>
    <definedName name="_xlnm.Print_Area" localSheetId="9">проч!$A$1:$CB$48</definedName>
    <definedName name="_xlnm.Print_Area" localSheetId="1">'Раздел 1'!$A$1:$H$172</definedName>
    <definedName name="_xlnm.Print_Area" localSheetId="2">'Раздел 2'!$A$1:$H$50</definedName>
  </definedNames>
  <calcPr calcId="125725"/>
</workbook>
</file>

<file path=xl/calcChain.xml><?xml version="1.0" encoding="utf-8"?>
<calcChain xmlns="http://schemas.openxmlformats.org/spreadsheetml/2006/main">
  <c r="E29" i="2"/>
  <c r="B141" l="1"/>
  <c r="BN21" i="15"/>
  <c r="E141" i="2" s="1"/>
  <c r="BN42" i="10" l="1"/>
  <c r="E15" i="2"/>
  <c r="E121"/>
  <c r="E117" s="1"/>
  <c r="E5" l="1"/>
  <c r="E11" l="1"/>
  <c r="BP32" i="7" l="1"/>
  <c r="BP33" s="1"/>
  <c r="G60" i="2" l="1"/>
  <c r="G43"/>
  <c r="E182" l="1"/>
  <c r="E125" l="1"/>
  <c r="BP31" i="7"/>
  <c r="E124" i="2" s="1"/>
  <c r="E176" l="1"/>
  <c r="F87"/>
  <c r="G87"/>
  <c r="F16" l="1"/>
  <c r="BN81" i="10"/>
  <c r="BW14" i="4"/>
  <c r="BW18" l="1"/>
  <c r="AU18"/>
  <c r="BW16"/>
  <c r="AU16"/>
  <c r="BW15"/>
  <c r="BI15"/>
  <c r="AU15"/>
  <c r="AG15" s="1"/>
  <c r="DF15" s="1"/>
  <c r="AU14"/>
  <c r="DF17"/>
  <c r="DF13"/>
  <c r="AU13"/>
  <c r="BW17"/>
  <c r="AU17"/>
  <c r="U20" l="1"/>
  <c r="AG17" l="1"/>
  <c r="G34" i="3"/>
  <c r="G13" i="2"/>
  <c r="G16" l="1"/>
  <c r="F11" l="1"/>
  <c r="E138"/>
  <c r="B138"/>
  <c r="A138"/>
  <c r="BN33" i="10"/>
  <c r="E129" i="2" s="1"/>
  <c r="F129" s="1"/>
  <c r="G129" s="1"/>
  <c r="E23"/>
  <c r="E21" s="1"/>
  <c r="E7" s="1"/>
  <c r="B139" l="1"/>
  <c r="B140" s="1"/>
  <c r="A139"/>
  <c r="B29"/>
  <c r="B28"/>
  <c r="E72" l="1"/>
  <c r="E51"/>
  <c r="BJ46" i="6" l="1"/>
  <c r="BJ35"/>
  <c r="E86" i="2" s="1"/>
  <c r="BN77" i="15" l="1"/>
  <c r="AE79" l="1"/>
  <c r="D79"/>
  <c r="BN62"/>
  <c r="E137" i="2" s="1"/>
  <c r="BN48" i="15"/>
  <c r="E136" i="2" s="1"/>
  <c r="BN31" i="15"/>
  <c r="BN11"/>
  <c r="E140" i="2" s="1"/>
  <c r="S47" i="13" l="1"/>
  <c r="C47"/>
  <c r="C50" i="5"/>
  <c r="T35" i="4"/>
  <c r="T50" i="5" s="1"/>
  <c r="C35" i="4"/>
  <c r="AA48" i="6" l="1"/>
  <c r="E48"/>
  <c r="Z94" i="10"/>
  <c r="E94"/>
  <c r="AE55" i="8"/>
  <c r="D55"/>
  <c r="BN44" i="10" l="1"/>
  <c r="AU30" i="4" l="1"/>
  <c r="BI30"/>
  <c r="AG18" l="1"/>
  <c r="DF18" s="1"/>
  <c r="BI14"/>
  <c r="BC91" i="10" l="1"/>
  <c r="BC90"/>
  <c r="BE12" i="7"/>
  <c r="BE11"/>
  <c r="G11" i="2"/>
  <c r="AJ21" i="5"/>
  <c r="G165" i="2" l="1"/>
  <c r="BN22" i="10" l="1"/>
  <c r="E133" i="2" s="1"/>
  <c r="E88"/>
  <c r="BN92" i="10"/>
  <c r="E135" i="2" s="1"/>
  <c r="BN55" i="10"/>
  <c r="E134" i="2" s="1"/>
  <c r="E122" s="1"/>
  <c r="E105" s="1"/>
  <c r="E38" s="1"/>
  <c r="E139"/>
  <c r="BN67" i="10"/>
  <c r="E128" i="2"/>
  <c r="E179" s="1"/>
  <c r="BN52" i="8"/>
  <c r="E131" i="2" s="1"/>
  <c r="F131" s="1"/>
  <c r="G131" s="1"/>
  <c r="BP23" i="5" l="1"/>
  <c r="E48" i="2" s="1"/>
  <c r="BP48" i="5"/>
  <c r="E49" i="2" s="1"/>
  <c r="E47" l="1"/>
  <c r="G31" i="3"/>
  <c r="BJ24" i="6" l="1"/>
  <c r="E85" i="2" s="1"/>
  <c r="BP36" i="5"/>
  <c r="BP11"/>
  <c r="E45" i="2" s="1"/>
  <c r="F45" s="1"/>
  <c r="G45" s="1"/>
  <c r="AG31" i="4"/>
  <c r="DF31" s="1"/>
  <c r="AG19"/>
  <c r="DF19" s="1"/>
  <c r="AG16"/>
  <c r="DF16" s="1"/>
  <c r="AG14"/>
  <c r="DF14" s="1"/>
  <c r="AG13"/>
  <c r="J15" i="1"/>
  <c r="DF20" i="4" l="1"/>
  <c r="E44" i="2" s="1"/>
  <c r="F44" s="1"/>
  <c r="H30"/>
  <c r="H23"/>
  <c r="G44" l="1"/>
  <c r="BE12" i="13"/>
  <c r="BQ12" s="1"/>
  <c r="H21" i="2"/>
  <c r="F22" i="3"/>
  <c r="G22"/>
  <c r="H22"/>
  <c r="E22"/>
  <c r="F13"/>
  <c r="G13"/>
  <c r="H13"/>
  <c r="F17"/>
  <c r="G17"/>
  <c r="G11" s="1"/>
  <c r="G5" s="1"/>
  <c r="H17"/>
  <c r="E17"/>
  <c r="E13"/>
  <c r="F161" i="2"/>
  <c r="F159" s="1"/>
  <c r="G161"/>
  <c r="E161"/>
  <c r="E159" s="1"/>
  <c r="G159"/>
  <c r="F154"/>
  <c r="G154"/>
  <c r="E154"/>
  <c r="F142"/>
  <c r="G142"/>
  <c r="E142"/>
  <c r="F117"/>
  <c r="G117"/>
  <c r="F112"/>
  <c r="G112"/>
  <c r="E112"/>
  <c r="F107"/>
  <c r="G107"/>
  <c r="E107"/>
  <c r="F99"/>
  <c r="G99"/>
  <c r="E99"/>
  <c r="F94"/>
  <c r="F92" s="1"/>
  <c r="G94"/>
  <c r="G92" s="1"/>
  <c r="E94"/>
  <c r="E92" s="1"/>
  <c r="E87"/>
  <c r="E83" s="1"/>
  <c r="E180" s="1"/>
  <c r="F78"/>
  <c r="G78"/>
  <c r="E78"/>
  <c r="F73"/>
  <c r="G73"/>
  <c r="E73"/>
  <c r="BE21" i="13" l="1"/>
  <c r="BQ21" s="1"/>
  <c r="BE16"/>
  <c r="BQ16" s="1"/>
  <c r="BQ11"/>
  <c r="BE19"/>
  <c r="BQ19" s="1"/>
  <c r="H11" i="3"/>
  <c r="H5" s="1"/>
  <c r="F11"/>
  <c r="F5" s="1"/>
  <c r="E11"/>
  <c r="E5" s="1"/>
  <c r="F35" i="2"/>
  <c r="F33" s="1"/>
  <c r="G35"/>
  <c r="G33" s="1"/>
  <c r="H35"/>
  <c r="H33" s="1"/>
  <c r="E35"/>
  <c r="E33" s="1"/>
  <c r="BQ14" i="13" l="1"/>
  <c r="BQ23" s="1"/>
  <c r="H66" i="2"/>
  <c r="G66"/>
  <c r="G64" s="1"/>
  <c r="F66"/>
  <c r="F64" s="1"/>
  <c r="E66"/>
  <c r="E64" s="1"/>
  <c r="F52"/>
  <c r="G52"/>
  <c r="E52"/>
  <c r="F47"/>
  <c r="G47"/>
  <c r="F42"/>
  <c r="G42"/>
  <c r="F30"/>
  <c r="G30"/>
  <c r="E30"/>
  <c r="F23"/>
  <c r="G23"/>
  <c r="E61" l="1"/>
  <c r="F61" s="1"/>
  <c r="G61" s="1"/>
  <c r="G21"/>
  <c r="G7" s="1"/>
  <c r="F21"/>
  <c r="F7" s="1"/>
  <c r="BN12" i="10"/>
  <c r="E132" i="2" s="1"/>
  <c r="F132" s="1"/>
  <c r="BN38" i="8"/>
  <c r="E127" i="2" s="1"/>
  <c r="BN18" i="8"/>
  <c r="E126" i="2" s="1"/>
  <c r="F124"/>
  <c r="G124" s="1"/>
  <c r="BP13" i="7"/>
  <c r="E130" i="2" s="1"/>
  <c r="F130" s="1"/>
  <c r="G130" s="1"/>
  <c r="F126" l="1"/>
  <c r="G126" s="1"/>
  <c r="E177"/>
  <c r="F127"/>
  <c r="G127" s="1"/>
  <c r="E178"/>
  <c r="G132"/>
  <c r="A20" i="1"/>
  <c r="AG30" i="4"/>
  <c r="DF33" s="1"/>
  <c r="F122" i="2" l="1"/>
  <c r="F105" s="1"/>
  <c r="G122"/>
  <c r="G105" s="1"/>
  <c r="BE33" i="13"/>
  <c r="E43" i="2"/>
  <c r="E174" s="1"/>
  <c r="E42" l="1"/>
  <c r="BE42" i="13"/>
  <c r="BQ42" s="1"/>
  <c r="BE37"/>
  <c r="BQ37" s="1"/>
  <c r="BQ33"/>
  <c r="BQ32" s="1"/>
  <c r="BE40"/>
  <c r="BQ40" s="1"/>
  <c r="BQ35" l="1"/>
  <c r="E60" i="2" l="1"/>
  <c r="F83"/>
  <c r="E175" l="1"/>
  <c r="E57"/>
  <c r="E40" s="1"/>
  <c r="E6" s="1"/>
  <c r="G57"/>
  <c r="G40" s="1"/>
  <c r="G83"/>
  <c r="E181" l="1"/>
  <c r="E183" s="1"/>
  <c r="F57"/>
  <c r="F40" s="1"/>
  <c r="F38" s="1"/>
  <c r="F6" s="1"/>
  <c r="G38"/>
  <c r="G6" s="1"/>
</calcChain>
</file>

<file path=xl/comments1.xml><?xml version="1.0" encoding="utf-8"?>
<comments xmlns="http://schemas.openxmlformats.org/spreadsheetml/2006/main">
  <authors>
    <author>Екатерина Пелих</author>
  </authors>
  <commentList>
    <comment ref="BW1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103800 </t>
        </r>
        <r>
          <rPr>
            <sz val="9"/>
            <color indexed="81"/>
            <rFont val="Tahoma"/>
            <family val="2"/>
            <charset val="204"/>
          </rPr>
          <t>доведение до средней по итогам расчетным путем</t>
        </r>
      </text>
    </comment>
  </commentList>
</comments>
</file>

<file path=xl/sharedStrings.xml><?xml version="1.0" encoding="utf-8"?>
<sst xmlns="http://schemas.openxmlformats.org/spreadsheetml/2006/main" count="1052" uniqueCount="424">
  <si>
    <t>Приложение</t>
  </si>
  <si>
    <t>к Порядку составления и утверждения плана финансово-хозяйственной деятельности муниципального учреждения муниципального образования Новокубанский район</t>
  </si>
  <si>
    <t>УТВЕРЖДАЮ</t>
  </si>
  <si>
    <t>(наименование должности уполномоченного лица)</t>
  </si>
  <si>
    <t>(подпись)             (расшифровка подписи)</t>
  </si>
  <si>
    <t>ПЛАН</t>
  </si>
  <si>
    <t>Главный распорядитель средств бюджета муниципального</t>
  </si>
  <si>
    <t xml:space="preserve">образования Новокубанский район </t>
  </si>
  <si>
    <t>Коды</t>
  </si>
  <si>
    <t>Дата</t>
  </si>
  <si>
    <t>по Сводному реестру</t>
  </si>
  <si>
    <t>глава по БК</t>
  </si>
  <si>
    <t>ИНН</t>
  </si>
  <si>
    <t>КПП</t>
  </si>
  <si>
    <t>по ОКЕИ</t>
  </si>
  <si>
    <t>Учреждение</t>
  </si>
  <si>
    <t xml:space="preserve">Единица измерения: руб.                                                                  </t>
  </si>
  <si>
    <t>Раздел 1. Поступления и выплаты</t>
  </si>
  <si>
    <t>Наименование показателя</t>
  </si>
  <si>
    <t>Код строки</t>
  </si>
  <si>
    <t>Сумма</t>
  </si>
  <si>
    <t>за пределами планового периода</t>
  </si>
  <si>
    <t>х</t>
  </si>
  <si>
    <t>Доходы, всего:</t>
  </si>
  <si>
    <t>в том числе:</t>
  </si>
  <si>
    <t>доходы от собственности, всего</t>
  </si>
  <si>
    <t>доходы от оказания услуг, работ, компенсации затрат учреждений, всего</t>
  </si>
  <si>
    <t>доходы от оказания услуг, работ</t>
  </si>
  <si>
    <t>доходы от штрафов, пеней, иных сумм принудительного изъятия, всего</t>
  </si>
  <si>
    <t>безвозмездные денежные поступления, всего</t>
  </si>
  <si>
    <t>прочие доходы, всего</t>
  </si>
  <si>
    <t>целевые субсидии, в том числе:</t>
  </si>
  <si>
    <t>субсидии на осуществление капитальных вложений, в том числе:</t>
  </si>
  <si>
    <t>субсидии на осуществление капитальных вложений (с указанием наименования мероприятия),</t>
  </si>
  <si>
    <t>доходы от операций с активами, всего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</si>
  <si>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</si>
  <si>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</si>
  <si>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</t>
  </si>
  <si>
    <t>на выплаты персоналу, всего</t>
  </si>
  <si>
    <t>оплата труда, в том числе:</t>
  </si>
  <si>
    <t>с указанием источника финансирования (местный бюджет);</t>
  </si>
  <si>
    <t>с указанием источника финансирования (краевой бюджет);</t>
  </si>
  <si>
    <t>с указанием источника финансирования (внебюджетные источники);</t>
  </si>
  <si>
    <t>с указанием источника финансирования (иные);</t>
  </si>
  <si>
    <t>прочие выплаты персоналу, в том числе компенсационного характера:</t>
  </si>
  <si>
    <t>иные выплаты, за исключением фонда оплаты труда учреждения, для выполнения отдельных полномочий, в том числе: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</si>
  <si>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</si>
  <si>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на выплаты по оплате труда</t>
  </si>
  <si>
    <t>социальные и иные выплаты населению, всего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</si>
  <si>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</si>
  <si>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</si>
  <si>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искусства:</t>
  </si>
  <si>
    <t>социальное обеспечение детей-сирот и детей, оставшихся без попечения родителей</t>
  </si>
  <si>
    <t>уплата налогов, сборов и иных платежей, всего</t>
  </si>
  <si>
    <t>налог на имущество организаций и земельный налог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</si>
  <si>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</si>
  <si>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уплата штрафов (в том числе административных), пеней, иных платежей:</t>
  </si>
  <si>
    <t>безвозмездные перечисления организациям и физическим лицам, всего</t>
  </si>
  <si>
    <t>гранты, предоставляемые другим организациям и физическим лицам</t>
  </si>
  <si>
    <t>прочие выплаты (кроме выплат на закупку товаров, работ, услуг):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</si>
  <si>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</si>
  <si>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закупку научно-исследовательских и опытно-конструкторских работ:</t>
  </si>
  <si>
    <t>закупку товаров, работ, услуг в сфере информационно-коммуникационных технологий: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</si>
  <si>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</si>
  <si>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</si>
  <si>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</si>
  <si>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</si>
  <si>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учреждениями:</t>
  </si>
  <si>
    <t>возврат в бюджет средств субсидии</t>
  </si>
  <si>
    <t>с указанием источника (краевой бюджет).</t>
  </si>
  <si>
    <t>субсидии на финансовое обеспечение выполнения муниципального задания за счет средств бюджета муниципального образования Новокубанский район</t>
  </si>
  <si>
    <t xml:space="preserve"> № п/п</t>
  </si>
  <si>
    <t>Коды строк</t>
  </si>
  <si>
    <t>Год начала закупки</t>
  </si>
  <si>
    <t>на 20__ г. (текущий финансовый год)</t>
  </si>
  <si>
    <t>на 20__ г. (первый год планового периода)</t>
  </si>
  <si>
    <t>на 20__ г. (второй год планового периода)</t>
  </si>
  <si>
    <t>1.1.</t>
  </si>
  <si>
    <t>1.2.</t>
  </si>
  <si>
    <t>1.3.</t>
  </si>
  <si>
    <t>1.4.</t>
  </si>
  <si>
    <t>1.5.</t>
  </si>
  <si>
    <t>за счет субсидий, предоставляемых на финансовое обеспечение выполнения муниципального задания</t>
  </si>
  <si>
    <t>1.5.1.1.</t>
  </si>
  <si>
    <t>в соответствии с Федеральным законом № 44-ФЗ</t>
  </si>
  <si>
    <t>1.5.1.2.</t>
  </si>
  <si>
    <t>1.5.2.</t>
  </si>
  <si>
    <t>за счет субсидий, предоставляемых в соответствии с абзацем вторым пункта 1 статьи 78.1 Бюджетного кодекса Российской Федерации</t>
  </si>
  <si>
    <t>1.5.2.1</t>
  </si>
  <si>
    <t>1.5.2.2.</t>
  </si>
  <si>
    <t>1.5.3.</t>
  </si>
  <si>
    <t>за счет прочих источников финансового обеспечения</t>
  </si>
  <si>
    <t>1.5.5.1.</t>
  </si>
  <si>
    <t>1.5.5.2.</t>
  </si>
  <si>
    <t>в соответствии с Федеральным законом № 223-ФЗ</t>
  </si>
  <si>
    <t>2.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</si>
  <si>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</si>
  <si>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</si>
  <si>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№ 223-ФЗ, по соответствующему году закупки</t>
  </si>
  <si>
    <t xml:space="preserve">Руководитель муниципального учреждения </t>
  </si>
  <si>
    <t xml:space="preserve">Главный бухгалтер </t>
  </si>
  <si>
    <t>Исполнитель</t>
  </si>
  <si>
    <t>«____»_____________20___г.</t>
  </si>
  <si>
    <t xml:space="preserve">                                                                                                                   </t>
  </si>
  <si>
    <t xml:space="preserve">                   (подпись)                                           (расшифровка подписи)                            </t>
  </si>
  <si>
    <t xml:space="preserve"> СОГЛАСОВАНО                                                                                         </t>
  </si>
  <si>
    <t>бюджета муниципального образования Новокубанский район)</t>
  </si>
  <si>
    <t>(наименование должности уполномоченного лица главного распорядителя средств</t>
  </si>
  <si>
    <t>1.5.1.</t>
  </si>
  <si>
    <t xml:space="preserve">(должность) </t>
  </si>
  <si>
    <t>(подпись)</t>
  </si>
  <si>
    <t xml:space="preserve"> (расшифровка подписи)</t>
  </si>
  <si>
    <t>Расчеты (обоснования) к плану финансово-хозяйственной деятельности государственного (муниципального) учреждения</t>
  </si>
  <si>
    <t>Код видов расходов</t>
  </si>
  <si>
    <t>краевой бюджет</t>
  </si>
  <si>
    <t>№</t>
  </si>
  <si>
    <t>Должность,</t>
  </si>
  <si>
    <t>Установленная</t>
  </si>
  <si>
    <t>Среднемесячный размер оплаты труда на одного работника, руб.</t>
  </si>
  <si>
    <t>Ежемесячная</t>
  </si>
  <si>
    <t>Районный</t>
  </si>
  <si>
    <t>Фонд оплаты</t>
  </si>
  <si>
    <t>п/п</t>
  </si>
  <si>
    <t>группа</t>
  </si>
  <si>
    <t>численность,</t>
  </si>
  <si>
    <t>всего</t>
  </si>
  <si>
    <t>надбавка к</t>
  </si>
  <si>
    <t>коэффициент</t>
  </si>
  <si>
    <t>труда в год, руб.</t>
  </si>
  <si>
    <t>должностей</t>
  </si>
  <si>
    <t>единиц</t>
  </si>
  <si>
    <t>по</t>
  </si>
  <si>
    <t>по выплатам</t>
  </si>
  <si>
    <t>должностному</t>
  </si>
  <si>
    <t>(гр. 3×гр. 4×</t>
  </si>
  <si>
    <t>компенсационного</t>
  </si>
  <si>
    <t>стимулирующего</t>
  </si>
  <si>
    <t>окладу, %</t>
  </si>
  <si>
    <t>(1+гр. 8/100)×</t>
  </si>
  <si>
    <t>окладу</t>
  </si>
  <si>
    <t>характера</t>
  </si>
  <si>
    <t>гр. 9×12)</t>
  </si>
  <si>
    <t>2</t>
  </si>
  <si>
    <t>3</t>
  </si>
  <si>
    <t>4</t>
  </si>
  <si>
    <t>5</t>
  </si>
  <si>
    <t>6</t>
  </si>
  <si>
    <t>Итого:</t>
  </si>
  <si>
    <t>муниципальный бюджет</t>
  </si>
  <si>
    <t>Наименование расходов</t>
  </si>
  <si>
    <t>Средний размер</t>
  </si>
  <si>
    <t>Количество</t>
  </si>
  <si>
    <t>Сумма, руб.</t>
  </si>
  <si>
    <t>выплаты на одного</t>
  </si>
  <si>
    <t>работников,</t>
  </si>
  <si>
    <t>дней</t>
  </si>
  <si>
    <t>(гр. 3×гр. 4×гр.5)</t>
  </si>
  <si>
    <t>работника в день,</t>
  </si>
  <si>
    <t>чел.</t>
  </si>
  <si>
    <t>руб.</t>
  </si>
  <si>
    <t>Численность</t>
  </si>
  <si>
    <t>Размер</t>
  </si>
  <si>
    <t>выплат в год</t>
  </si>
  <si>
    <t>выплаты</t>
  </si>
  <si>
    <t>получающих</t>
  </si>
  <si>
    <t>на одного</t>
  </si>
  <si>
    <t>(пособия)</t>
  </si>
  <si>
    <t>пособие</t>
  </si>
  <si>
    <t>работника</t>
  </si>
  <si>
    <t>в месяц, руб.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</si>
  <si>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</si>
  <si>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</si>
  <si>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</si>
  <si>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Размер базы</t>
  </si>
  <si>
    <t>Сумма взноса,</t>
  </si>
  <si>
    <t>для начисления</t>
  </si>
  <si>
    <t>страховых</t>
  </si>
  <si>
    <t>взносов, руб.</t>
  </si>
  <si>
    <t>Страховые взносы в Пенсионный фонд Российской Федерации, всего</t>
  </si>
  <si>
    <r>
      <t xml:space="preserve">по ставке </t>
    </r>
    <r>
      <rPr>
        <b/>
        <sz val="10"/>
        <color indexed="17"/>
        <rFont val="Times New Roman"/>
        <family val="1"/>
        <charset val="204"/>
      </rPr>
      <t>22,0 %</t>
    </r>
  </si>
  <si>
    <t>Страховые взносы в Фонд социального страхования Российской</t>
  </si>
  <si>
    <t>Федерации, всего</t>
  </si>
  <si>
    <t>2.1.</t>
  </si>
  <si>
    <t xml:space="preserve">обязательное социальное страхование на случай временной </t>
  </si>
  <si>
    <r>
      <t>нетрудоспособности и в связи с материнством по ставке</t>
    </r>
    <r>
      <rPr>
        <b/>
        <sz val="10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2,9 %</t>
    </r>
  </si>
  <si>
    <t>2.2.</t>
  </si>
  <si>
    <t>обязательное социальное страхование от несчастных случаев</t>
  </si>
  <si>
    <r>
      <t>на производстве и профессиональных заболеваний по ставке</t>
    </r>
    <r>
      <rPr>
        <sz val="10"/>
        <color indexed="56"/>
        <rFont val="Times New Roman"/>
        <family val="1"/>
        <charset val="204"/>
      </rPr>
      <t xml:space="preserve"> </t>
    </r>
    <r>
      <rPr>
        <b/>
        <sz val="10"/>
        <color indexed="17"/>
        <rFont val="Times New Roman"/>
        <family val="1"/>
        <charset val="204"/>
      </rPr>
      <t>0,2 %</t>
    </r>
  </si>
  <si>
    <t>Страховые взносы в Федеральный фонд обязательного медицинского</t>
  </si>
  <si>
    <r>
      <t xml:space="preserve">страхования, всего (по ставке </t>
    </r>
    <r>
      <rPr>
        <b/>
        <sz val="10"/>
        <color indexed="17"/>
        <rFont val="Times New Roman"/>
        <family val="1"/>
        <charset val="204"/>
      </rPr>
      <t>5,1 %</t>
    </r>
    <r>
      <rPr>
        <sz val="10"/>
        <rFont val="Times New Roman"/>
        <family val="1"/>
        <charset val="204"/>
      </rPr>
      <t>)</t>
    </r>
  </si>
  <si>
    <t>Размер одной</t>
  </si>
  <si>
    <t>Общая сумма</t>
  </si>
  <si>
    <t>выплаты, руб.</t>
  </si>
  <si>
    <t>выплат, руб.</t>
  </si>
  <si>
    <t>(гр. 3×гр. 4)</t>
  </si>
  <si>
    <t>Налоговая</t>
  </si>
  <si>
    <t xml:space="preserve">Ставка </t>
  </si>
  <si>
    <t>Сумма исчисленного</t>
  </si>
  <si>
    <t>база, руб.</t>
  </si>
  <si>
    <t>налога, %</t>
  </si>
  <si>
    <t>налога, подлежащего</t>
  </si>
  <si>
    <t>уплате, руб.</t>
  </si>
  <si>
    <t>(гр. 3×гр. 4/100)</t>
  </si>
  <si>
    <t xml:space="preserve">Экология </t>
  </si>
  <si>
    <t>Налог на имущество</t>
  </si>
  <si>
    <t>Земельный налог</t>
  </si>
  <si>
    <t>Стоимость</t>
  </si>
  <si>
    <t>номеров</t>
  </si>
  <si>
    <t>платежей</t>
  </si>
  <si>
    <t>за единицу,</t>
  </si>
  <si>
    <t>в год</t>
  </si>
  <si>
    <t>Тариф</t>
  </si>
  <si>
    <t>Индексация,</t>
  </si>
  <si>
    <t>потребления</t>
  </si>
  <si>
    <t>(с учетом</t>
  </si>
  <si>
    <t>%</t>
  </si>
  <si>
    <t>(гр. 4×гр. 5×гр. 6)</t>
  </si>
  <si>
    <t>ресурсов</t>
  </si>
  <si>
    <t>НДС), руб.</t>
  </si>
  <si>
    <t>Электрическая энергия (тыс.КВт)</t>
  </si>
  <si>
    <t>Электрическая энергия кредиторская задолженность</t>
  </si>
  <si>
    <t>Вода, канализация (м3)</t>
  </si>
  <si>
    <t>Вода оплата кредиторской задолженности</t>
  </si>
  <si>
    <t>Вывоз ЖБО</t>
  </si>
  <si>
    <t>925 0701 01 1 01 00590 244 225</t>
  </si>
  <si>
    <t>Объект</t>
  </si>
  <si>
    <t>работ</t>
  </si>
  <si>
    <t>работ (услуг),</t>
  </si>
  <si>
    <t>(услуг)</t>
  </si>
  <si>
    <t>договоров</t>
  </si>
  <si>
    <t>услуги, руб.</t>
  </si>
  <si>
    <t>Средняя</t>
  </si>
  <si>
    <t>стоимость,</t>
  </si>
  <si>
    <t>(гр. 2×гр. 3)</t>
  </si>
  <si>
    <t>925 0701 01 1 01 60860 244 221</t>
  </si>
  <si>
    <t>материальных запасов</t>
  </si>
  <si>
    <t>1.5.5.</t>
  </si>
  <si>
    <t>по строкам 1100 - 1900 - коды аналитической группы подвида доходов бюджетов классификации доходов бюджетов;</t>
  </si>
  <si>
    <t>по строкам 1980 - 1990 - коды аналитической группы вида источников финансирования дефицитов бюджетов классификации источников финансирования дефицитов бюджетов;</t>
  </si>
  <si>
    <t>по строкам 2000 - 2652 - коды видов расходов бюджетов классификации расходов бюджетов;</t>
  </si>
  <si>
    <t>по строкам 4000 - 4040 - коды аналитической группы вида источников финансирования дефицитов бюджетов классификации источников финансирования дефицитов бюджетов.</t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</si>
  <si>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Указывается дата подписания Плана, а в случае утверждения Плана уполномоченным лицом учреждения - дата утверждения Плана.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</si>
  <si>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В графе 3 отражаются:</t>
    </r>
  </si>
  <si>
    <t xml:space="preserve">по строкам 3000 - 3030 - коды аналитической группы подвида доходов бюджетов классификации доходов бюджетов, по которым планируется уплата налогов, уменьшающих доход (в том числе </t>
  </si>
  <si>
    <t>налог на прибыль, налог на добавленную стоимость, единый налог на вмененный доход для отдельных видов деятельности);</t>
  </si>
  <si>
    <r>
      <rPr>
        <vertAlign val="superscript"/>
        <sz val="11"/>
        <color theme="1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</t>
    </r>
  </si>
  <si>
    <t xml:space="preserve"> государственного управления, утвержденным приказом Министерства финансов Российской Федерации от 29 ноября 2017 года № 209н и (или) коды иных аналитических показателей.</t>
  </si>
  <si>
    <t>внесении изменений в утвержденный План после завершения отчетного финансового года.</t>
  </si>
  <si>
    <r>
      <rPr>
        <vertAlign val="superscript"/>
        <sz val="11"/>
        <color theme="1"/>
        <rFont val="Times New Roman"/>
        <family val="1"/>
        <charset val="204"/>
      </rPr>
      <t>5</t>
    </r>
    <r>
      <rPr>
        <sz val="12"/>
        <color theme="1"/>
        <rFont val="Times New Roman"/>
        <family val="1"/>
        <charset val="204"/>
      </rPr>
      <t xml:space="preserve"> По </t>
    </r>
    <r>
      <rPr>
        <sz val="12"/>
        <rFont val="Times New Roman"/>
        <family val="1"/>
        <charset val="204"/>
      </rPr>
      <t>строкам 0001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0002</t>
    </r>
    <r>
      <rPr>
        <sz val="12"/>
        <color theme="1"/>
        <rFont val="Times New Roman"/>
        <family val="1"/>
        <charset val="204"/>
      </rPr>
      <t xml:space="preserve"> указываются планируемые суммы остатков средств на начало и на конец планируемого года, либо указываются фактические остатки средств при </t>
    </r>
  </si>
  <si>
    <r>
      <rPr>
        <vertAlign val="superscript"/>
        <sz val="11"/>
        <color theme="1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</t>
    </r>
  </si>
  <si>
    <t xml:space="preserve"> возврат предоставленных займов (микрозаймов), а также за счет возврата средств, размещенных на банковских депозитах. При формировании Плана (проекта Плана) обособленному(ым) </t>
  </si>
  <si>
    <t>подразделению(ям) показатель прочих поступлений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</si>
  <si>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Times New Roman"/>
        <family val="1"/>
        <charset val="204"/>
      </rPr>
      <t>7</t>
    </r>
    <r>
      <rPr>
        <sz val="12"/>
        <rFont val="Times New Roman"/>
        <family val="1"/>
        <charset val="204"/>
      </rPr>
      <t xml:space="preserve"> Показатели выплат по расходам на закупки товаров, работ, услуг, отраженные в строке 2600 Раздела 1 «Поступления и выплаты» Плана, подлежат детализации в Разделе 2 </t>
    </r>
  </si>
  <si>
    <t>«Сведения по выплатам на закупку товаров, работ, услуг» Плана.</t>
  </si>
  <si>
    <r>
      <rPr>
        <vertAlign val="superscript"/>
        <sz val="11"/>
        <color theme="1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Показатель отражается со знаком «минус».</t>
    </r>
  </si>
  <si>
    <r>
      <rPr>
        <vertAlign val="superscript"/>
        <sz val="11"/>
        <color theme="1"/>
        <rFont val="Times New Roman"/>
        <family val="1"/>
        <charset val="204"/>
      </rPr>
      <t xml:space="preserve">9 </t>
    </r>
    <r>
      <rPr>
        <sz val="11"/>
        <color theme="1"/>
        <rFont val="Times New Roman"/>
        <family val="1"/>
        <charset val="204"/>
      </rPr>
      <t xml:space="preserve">Показатели прочих выплат включают в себя в том числе показатели уменьшения денежных средств за счет возврата средств субсидий, предоставленных до начала текущего финансового года, </t>
    </r>
  </si>
  <si>
    <t xml:space="preserve">предоставления займов (микрозаймов), размещения автономными учреждениями денежных средств на банковских депозитах. При формировании Плана (проекта Плана) обособленному(ым) </t>
  </si>
  <si>
    <t>подразделению(ям) показатель прочих выплат включает показатель поступлений в рамках расчетов между головным учреждением и обособленным подразделением.</t>
  </si>
  <si>
    <r>
      <rPr>
        <vertAlign val="super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В случае утверждения закона (решения) о бюджете на текущий финансовый год и плановый период.</t>
    </r>
  </si>
  <si>
    <r>
      <rPr>
        <vertAlign val="superscript"/>
        <sz val="11"/>
        <color theme="1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 В Разделе 2 «Сведения по выплатам на закупку товаров, работ, услуг» Плана детализируются показатели выплат по расходам на закупку товаров, работ, услуг, отраженные в </t>
    </r>
  </si>
  <si>
    <t>строке 2600 Раздела 1 «Поступления и выплаты» Плана.</t>
  </si>
  <si>
    <t xml:space="preserve">выплаты по контрактам (договорам), заключенным (планируемым к заключению) в соответствии с гражданским законодательством Российской Федерации (строки 26100 и 26200), а также по </t>
  </si>
  <si>
    <t xml:space="preserve">контрактам (договорам),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</t>
  </si>
  <si>
    <t>товаров, работ, услуг для государственных и муниципальных нужд, с детализацией указанных выплат по контрактам (договорам), заключенным до начала текущего финансового года (строка </t>
  </si>
  <si>
    <t xml:space="preserve">26300) и планируемым к заключению в соответствующем финансовом году (строка 26400) и должны соответствовать показателям соответствующих граф по строке 2600 Раздела 1 </t>
  </si>
  <si>
    <t>«Поступления и выплаты» Плана.</t>
  </si>
  <si>
    <r>
      <rPr>
        <vertAlign val="superscript"/>
        <sz val="11"/>
        <color theme="1"/>
        <rFont val="Times New Roman"/>
        <family val="1"/>
        <charset val="204"/>
      </rPr>
      <t>11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26000 Раздела 2 «Сведения по выплатам на закупку товаров, работ, услуг» Плана распределяются на </t>
    </r>
  </si>
  <si>
    <r>
      <rPr>
        <vertAlign val="superscript"/>
        <sz val="11"/>
        <color theme="1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 Указывается сумма договоров (контрактах) о закупках товаров, работ, услуг, заключенных без учета требований Федерального закона № 44-ФЗ и Федерального закона № 223-ФЗ, </t>
    </r>
  </si>
  <si>
    <t>в случаях, предусмотренных указанными федеральными законами.</t>
  </si>
  <si>
    <r>
      <rPr>
        <vertAlign val="superscript"/>
        <sz val="11"/>
        <color theme="1"/>
        <rFont val="Times New Roman"/>
        <family val="1"/>
        <charset val="204"/>
      </rPr>
      <t>13</t>
    </r>
    <r>
      <rPr>
        <sz val="12"/>
        <rFont val="Times New Roman"/>
        <family val="1"/>
        <charset val="204"/>
      </rPr>
      <t xml:space="preserve"> Указывается сумма закупок товаров, работ, услуг, осуществляемых в соответствии с Федеральным законом № 44-ФЗ и Федеральным законом № 223-ФЗ.</t>
    </r>
  </si>
  <si>
    <r>
      <rPr>
        <vertAlign val="superscript"/>
        <sz val="11"/>
        <color theme="1"/>
        <rFont val="Times New Roman"/>
        <family val="1"/>
        <charset val="204"/>
      </rPr>
      <t>14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Муниципальным бюджетным учреждением муниципального образования Новокубанский район показатель не формируется.</t>
    </r>
  </si>
  <si>
    <r>
      <rPr>
        <vertAlign val="superscript"/>
        <sz val="11"/>
        <color theme="1"/>
        <rFont val="Calibri"/>
        <family val="2"/>
        <charset val="204"/>
        <scheme val="minor"/>
      </rPr>
      <t>15</t>
    </r>
    <r>
      <rPr>
        <sz val="11"/>
        <color theme="1"/>
        <rFont val="Calibri"/>
        <family val="2"/>
        <charset val="204"/>
        <scheme val="minor"/>
      </rPr>
      <t xml:space="preserve"> Указывается сумма закупок товаров, работ, услуг, осуществляемых в соответствии с Федеральным законом № 44-ФЗ.</t>
    </r>
  </si>
  <si>
    <r>
      <rPr>
        <vertAlign val="superscript"/>
        <sz val="11"/>
        <color theme="1"/>
        <rFont val="Times New Roman"/>
        <family val="1"/>
        <charset val="204"/>
      </rPr>
      <t>16</t>
    </r>
    <r>
      <rPr>
        <sz val="12"/>
        <rFont val="Times New Roman"/>
        <family val="1"/>
        <charset val="204"/>
      </rPr>
      <t xml:space="preserve"> Плановые показатели выплат на закупку товаров, работ, услуг по строке 26500 муниципального бюджетного учреждения муниципального образования Новокубанский район</t>
    </r>
  </si>
  <si>
    <t xml:space="preserve">должен быть не менее суммы показателей строк 26410, 26420, 26430, 26440 по соответствующей графе, муниципального автономного учреждения - не менее показателя строки 26430 по </t>
  </si>
  <si>
    <t>соответствующей графе.</t>
  </si>
  <si>
    <r>
      <t>Раздел 2. Сведения по выплатам на закупки товаров, работ, услуг</t>
    </r>
    <r>
      <rPr>
        <u/>
        <vertAlign val="superscript"/>
        <sz val="11"/>
        <color theme="10"/>
        <rFont val="Calibri"/>
        <family val="2"/>
        <charset val="204"/>
        <scheme val="minor"/>
      </rPr>
      <t>10</t>
    </r>
  </si>
  <si>
    <r>
      <t>Выплаты на закупку товаров, работ, услуг, всего</t>
    </r>
    <r>
      <rPr>
        <u/>
        <vertAlign val="superscript"/>
        <sz val="11"/>
        <color theme="10"/>
        <rFont val="Calibri"/>
        <family val="2"/>
        <charset val="204"/>
        <scheme val="minor"/>
      </rPr>
      <t>11</t>
    </r>
  </si>
  <si>
    <r>
      <t>по контрактам (договорам), заключенным до начала текущего финансового года без применения норм Федерального закона от 5 апреля 2013 года № 44-ФЗ «О контрактной системе в сфере закупок товаров, работ, услуг для обеспечения государственных и муниципальных нужд» (далее - Федеральный закон № 44-ФЗ) и Федерального закона от 18 июля 2011 года № 223-ФЗ «О закупках товаров, работ, услуг отдельными видами юридических лиц» (далее - Федеральный закон № 223-ФЗ)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</si>
  <si>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12</t>
    </r>
  </si>
  <si>
    <r>
      <t>по контрактам (договорам), заключенным до начала текущего финансового года с учетом требований Федерального закона № 44-ФЗ</t>
    </r>
    <r>
      <rPr>
        <u/>
        <vertAlign val="superscript"/>
        <sz val="11"/>
        <color theme="10"/>
        <rFont val="Calibri"/>
        <family val="2"/>
        <charset val="204"/>
        <scheme val="minor"/>
      </rPr>
      <t xml:space="preserve">13 </t>
    </r>
  </si>
  <si>
    <r>
      <t>по контрактам (договорам), заключенным до начала текущего финансового года с учетом требований Федерального закона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</si>
  <si>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13</t>
    </r>
  </si>
  <si>
    <r>
      <t>в соответствии с Федеральным законом № 223-ФЗ</t>
    </r>
    <r>
      <rPr>
        <u/>
        <vertAlign val="superscript"/>
        <sz val="11"/>
        <color theme="10"/>
        <rFont val="Calibri"/>
        <family val="2"/>
        <charset val="204"/>
        <scheme val="minor"/>
      </rPr>
      <t>14</t>
    </r>
  </si>
  <si>
    <r>
      <t>за счет субсидий, предоставляемых на осуществление капитальных вложений</t>
    </r>
    <r>
      <rPr>
        <u/>
        <vertAlign val="superscript"/>
        <sz val="11"/>
        <color theme="10"/>
        <rFont val="Calibri"/>
        <family val="2"/>
        <charset val="204"/>
        <scheme val="minor"/>
      </rPr>
      <t>15</t>
    </r>
  </si>
  <si>
    <r>
      <t>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</t>
    </r>
    <r>
      <rPr>
        <u/>
        <vertAlign val="superscript"/>
        <sz val="11"/>
        <color theme="10"/>
        <rFont val="Calibri"/>
        <family val="2"/>
        <charset val="204"/>
        <scheme val="minor"/>
      </rPr>
      <t>16</t>
    </r>
  </si>
  <si>
    <t>Заведующий</t>
  </si>
  <si>
    <t xml:space="preserve"> Управление образования администрации  муниципального образования Новокубанский район</t>
  </si>
  <si>
    <t>Заработная плата АУП</t>
  </si>
  <si>
    <t>Заработная плата пед персонал</t>
  </si>
  <si>
    <t>Заработная плата мед работников</t>
  </si>
  <si>
    <t>Заработная плата УВП</t>
  </si>
  <si>
    <t>Заработная плата служищих</t>
  </si>
  <si>
    <t>Заработная плата МОП</t>
  </si>
  <si>
    <t>1</t>
  </si>
  <si>
    <t>Заработная плата служащие</t>
  </si>
  <si>
    <t>командировочные расходы</t>
  </si>
  <si>
    <t>Выплата по уходу за ребенком</t>
  </si>
  <si>
    <t>Начальник управления образования администрации  муниципального образования Новокубанский район</t>
  </si>
  <si>
    <t xml:space="preserve">          ______________________                      Кулиева Д.Т.</t>
  </si>
  <si>
    <t xml:space="preserve"> «___»_________________ 2020 г.                                                           </t>
  </si>
  <si>
    <t>К.С.Костенко</t>
  </si>
  <si>
    <t>925 0701 01 1 01 60860 111 211</t>
  </si>
  <si>
    <t>925 0701 01 1 01 00590 111 211</t>
  </si>
  <si>
    <t>925 0701 01 1 01 60860 112</t>
  </si>
  <si>
    <t>Расчет (обоснование) расходов на оплату услуг связи</t>
  </si>
  <si>
    <t>Услуги связи</t>
  </si>
  <si>
    <t>Интернет</t>
  </si>
  <si>
    <t>925 0701 01 1 01 00590 244 226</t>
  </si>
  <si>
    <t>925 0701 01 1 01 60860 244 226</t>
  </si>
  <si>
    <t>925 0701 01 1 01 60860 244 310</t>
  </si>
  <si>
    <t>925 0701 01 1 01 00590 244 342</t>
  </si>
  <si>
    <t>Продукты питания</t>
  </si>
  <si>
    <t>925 0701 01 1 01 00590 244 343</t>
  </si>
  <si>
    <t>ГСМ</t>
  </si>
  <si>
    <t>925 0701 01 1 01 00590 244 342 (сп/сч)</t>
  </si>
  <si>
    <t>925 0701 01 1 01 00590 244 346 (сп/сч)</t>
  </si>
  <si>
    <t>11. Расчет (обоснование) расходов на уплату налогов, сборов и иных платежей</t>
  </si>
  <si>
    <t>925 0701 01 1 01 00590 853</t>
  </si>
  <si>
    <t>925 0701 01 1 01 00590 244 310 (сп/сч)</t>
  </si>
  <si>
    <t>Моющие средства</t>
  </si>
  <si>
    <t>,</t>
  </si>
  <si>
    <t>вывоз ТБО</t>
  </si>
  <si>
    <t>дератизация</t>
  </si>
  <si>
    <t>поверка счетчика</t>
  </si>
  <si>
    <t>медосмотр</t>
  </si>
  <si>
    <t xml:space="preserve">обучение </t>
  </si>
  <si>
    <t>Транспортный налог</t>
  </si>
  <si>
    <t>ТО газового оборудования</t>
  </si>
  <si>
    <t>контрольно-измерительные работы</t>
  </si>
  <si>
    <t>опрессовка</t>
  </si>
  <si>
    <t>спецоценка</t>
  </si>
  <si>
    <t>санминимум</t>
  </si>
  <si>
    <t>Расчеты (обоснования) выплат персоналу</t>
  </si>
  <si>
    <t xml:space="preserve"> Расчеты (обоснования) выплат персоналу при направлении в служебные командировки</t>
  </si>
  <si>
    <t>Расчеты (обоснования) выплат персоналу по уходу за ребенком</t>
  </si>
  <si>
    <t xml:space="preserve"> Расчеты (обоснования) страховых взносов на обязательное страхование в Пенсионный</t>
  </si>
  <si>
    <t xml:space="preserve"> Расчет (обоснование) расходов на закупку товаров, работ, услуг</t>
  </si>
  <si>
    <t>Расчет (обоснование) расходов на оплату коммунальных услуг</t>
  </si>
  <si>
    <t>Расчет (обоснование) расходов на оплату работ, услуг по содержанию имущества</t>
  </si>
  <si>
    <t xml:space="preserve"> Расчет (обоснование) расходов на оплату прочих работ, услуг</t>
  </si>
  <si>
    <t xml:space="preserve"> Расчет (обоснование) расходов на приобретение основных средств,</t>
  </si>
  <si>
    <t>Расчеты (обоснования) расходов на социальные и иные выплаты населению</t>
  </si>
  <si>
    <t>Субсидия на выполнение муниципального задания (местный бюджет);</t>
  </si>
  <si>
    <t>925 0701 01 1 01 00590 112 212</t>
  </si>
  <si>
    <t>Газоснабжение (м3)</t>
  </si>
  <si>
    <t>ТО АПС</t>
  </si>
  <si>
    <t>поверка весов</t>
  </si>
  <si>
    <t>разработка декларации по экологии</t>
  </si>
  <si>
    <t>Субсидия на выполнение муниципального задани (краевой бюджет);</t>
  </si>
  <si>
    <t>Субсидия на выполнение муниципального задания (краевой бюджет);</t>
  </si>
  <si>
    <t>медицинский осмотр</t>
  </si>
  <si>
    <t>подписка</t>
  </si>
  <si>
    <t>лицензия</t>
  </si>
  <si>
    <t>обучение</t>
  </si>
  <si>
    <t>специальная оценка условий ьтруда</t>
  </si>
  <si>
    <t>приобретение  основных средств</t>
  </si>
  <si>
    <t>Посуда инвентарь</t>
  </si>
  <si>
    <t>Средства от приносящей доход деятельности (внебюджетные источники);</t>
  </si>
  <si>
    <t>Субсидии на иные цели</t>
  </si>
  <si>
    <t>ИТОГО</t>
  </si>
  <si>
    <t>техническое обслуживание системы Стрелец-мониторинг</t>
  </si>
  <si>
    <t>физическая охрана</t>
  </si>
  <si>
    <t>МЦП "Рзвитие образоваия…" (капитальный, текущий ремонт...);</t>
  </si>
  <si>
    <t>925 0701 01 1 01 10220 243 226 (подготовка проектно сметной документации)</t>
  </si>
  <si>
    <t>МУНИЦИПАЛЬНОЕ ДОШКОЛЬНОЕ ОБРАЗОВАТЕЛЬНОЕ БЮДЖЕТНОЕ УЧРЕЖДЕНИЕ ДЕТСКИЙ САД № 4 "РОМАШКА" СТАНИЦЫ СОВЕТСКОЙ МУНИЦИПАЛЬНОГО ОБРАЗОВАНИЯ НОВОКУБАНСКИЙ РАЙОН</t>
  </si>
  <si>
    <t>Муниципальное дошкольное образовательное бюджетное учреждение детский  сад   №4 "Ромашка"г.Новокубанск муниципального образования Новокубанский район</t>
  </si>
  <si>
    <t>О.А.Гаранина</t>
  </si>
  <si>
    <t>Заведующая МДОБУ № 4</t>
  </si>
  <si>
    <t>МП "Развитие образование" Компенсация мер социальной поддержки по оплате коммунальных услуг педагогическим работникам (местный бюджет);</t>
  </si>
  <si>
    <t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</si>
  <si>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</t>
  </si>
  <si>
    <t>925 0701 011 01 60820 112,321 265,267 (016.08.2001)</t>
  </si>
  <si>
    <t>МП "Обеспечение безопасности населения" (противопожарные мероприятия);</t>
  </si>
  <si>
    <t>МП "Обеспечение безопасности населения" (антитеррористические мероприятия);</t>
  </si>
  <si>
    <t>925 0701 01 1 01 00590 112 226</t>
  </si>
  <si>
    <t>Вывоз ТКО</t>
  </si>
  <si>
    <t>техническое обслуживание мед оборудования</t>
  </si>
  <si>
    <t>декларация</t>
  </si>
  <si>
    <t>оформление и подача заявки о постановки объекта</t>
  </si>
  <si>
    <t>925 0701 01 1 01 00590 852 291</t>
  </si>
  <si>
    <t>925 0701 01 1 01 00590 851 291</t>
  </si>
  <si>
    <t>Госпошлина</t>
  </si>
  <si>
    <t>пеня</t>
  </si>
  <si>
    <t>925 0701 01 1 01 60860 111 266</t>
  </si>
  <si>
    <t>925 0701 01 1 01 00590 244 310</t>
  </si>
  <si>
    <t>Облучатель,термометр</t>
  </si>
  <si>
    <t>Наказы депутатов (приобретение посуды)</t>
  </si>
  <si>
    <t>925 0701 011 01 10540 244 346 (к.с 011.05.4001)</t>
  </si>
  <si>
    <r>
      <t>Аналитический код</t>
    </r>
    <r>
      <rPr>
        <u/>
        <vertAlign val="superscript"/>
        <sz val="11"/>
        <rFont val="Calibri"/>
        <family val="2"/>
        <charset val="204"/>
        <scheme val="minor"/>
      </rPr>
      <t xml:space="preserve">4 </t>
    </r>
  </si>
  <si>
    <t>О.А.Ганшу</t>
  </si>
  <si>
    <t xml:space="preserve"> финансово-хозяйственной деятельности на 2021 год</t>
  </si>
  <si>
    <t>Заработная плата обслуживающего персонала</t>
  </si>
  <si>
    <t>Оплата листков нетрудоспособности от работадателя</t>
  </si>
  <si>
    <t xml:space="preserve">субсидии на финансовое обеспечение выполнения муниципального задания за счет средств краевого бюджета </t>
  </si>
  <si>
    <t>на 2021 г. текущий финансовый год</t>
  </si>
  <si>
    <t>на 2022 г. первый год планового периода</t>
  </si>
  <si>
    <t>на 2023 г. второй год планового периода</t>
  </si>
  <si>
    <r>
      <t>Код по бюджетной классификации Российской Федерации</t>
    </r>
    <r>
      <rPr>
        <u/>
        <vertAlign val="superscript"/>
        <sz val="10"/>
        <rFont val="Calibri"/>
        <family val="2"/>
        <charset val="204"/>
        <scheme val="minor"/>
      </rPr>
      <t>3</t>
    </r>
  </si>
  <si>
    <t>оказание услуг обслуживание тревожной кнопки</t>
  </si>
  <si>
    <t>925 0701 01 1 01 00590 244/247 223</t>
  </si>
  <si>
    <t>квр 244</t>
  </si>
  <si>
    <t>квр 247</t>
  </si>
  <si>
    <t>мун</t>
  </si>
  <si>
    <r>
      <t>Остаток средств на начало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</si>
  <si>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Остаток средств на конец текущего финансового года</t>
    </r>
    <r>
      <rPr>
        <u/>
        <vertAlign val="superscript"/>
        <sz val="11"/>
        <rFont val="Calibri"/>
        <family val="2"/>
        <charset val="204"/>
        <scheme val="minor"/>
      </rPr>
      <t>5</t>
    </r>
  </si>
  <si>
    <r>
      <t>прочие поступления, всего</t>
    </r>
    <r>
      <rPr>
        <u/>
        <vertAlign val="superscript"/>
        <sz val="11"/>
        <rFont val="Calibri"/>
        <family val="2"/>
        <charset val="204"/>
        <scheme val="minor"/>
      </rPr>
      <t>6</t>
    </r>
  </si>
  <si>
    <r>
      <t>расходы на закупку товаров, работ, услуг, всего</t>
    </r>
    <r>
      <rPr>
        <b/>
        <u/>
        <vertAlign val="superscript"/>
        <sz val="11"/>
        <rFont val="Calibri"/>
        <family val="2"/>
        <charset val="204"/>
        <scheme val="minor"/>
      </rPr>
      <t>7</t>
    </r>
  </si>
  <si>
    <r>
      <t>Выплаты, уменьшающие доход, всего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</si>
  <si>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прибыль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</si>
  <si>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налог на добавленную стоимость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</si>
  <si>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налоги, уменьшающие доход</t>
    </r>
    <r>
      <rPr>
        <u/>
        <vertAlign val="superscript"/>
        <sz val="11"/>
        <rFont val="Calibri"/>
        <family val="2"/>
        <charset val="204"/>
        <scheme val="minor"/>
      </rPr>
      <t>8</t>
    </r>
  </si>
  <si>
    <r>
      <t>Прочие выплаты, всего</t>
    </r>
    <r>
      <rPr>
        <u/>
        <vertAlign val="superscript"/>
        <sz val="11"/>
        <rFont val="Calibri"/>
        <family val="2"/>
        <charset val="204"/>
        <scheme val="minor"/>
      </rPr>
      <t>9</t>
    </r>
  </si>
  <si>
    <t>( и плановый период 2022 и 2023 годов)</t>
  </si>
  <si>
    <t>925 0701 06 3 01 10150 244 226 (антитеррористические мероприятия)</t>
  </si>
  <si>
    <t>Газоснабжение кредиторская задолженность (м3)</t>
  </si>
  <si>
    <t>МП "Развитие образование" п.1.1.1.3 Капитальный, текущий ремонт, реконстукция дошкольных образовательных учреждений</t>
  </si>
  <si>
    <t>925 0701 0110109020 243 225 (010.90.2001)</t>
  </si>
  <si>
    <t>Капительный ремонт беседок</t>
  </si>
  <si>
    <t>МП "Развитие образования" (проектно-сметная документация;</t>
  </si>
  <si>
    <t>МП "Развитие образования" (Проектно-сметная документация;)</t>
  </si>
  <si>
    <t>925 070 10620110140 243/225 (061.01.4001)</t>
  </si>
  <si>
    <t>Капитальный ремонт АПС и СОУЭ</t>
  </si>
  <si>
    <t>925 0701 06 2 01 10140244/  225 (061.01.4002)</t>
  </si>
  <si>
    <t>тех.надзор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</si>
</sst>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[$-F800]dddd\,\ mmmm\ dd\,\ yyyy"/>
  </numFmts>
  <fonts count="40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6"/>
      <name val="Times New Roman"/>
      <family val="1"/>
      <charset val="204"/>
    </font>
    <font>
      <sz val="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sz val="10"/>
      <color indexed="5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vertAlign val="superscript"/>
      <sz val="11"/>
      <color theme="10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vertAlign val="superscript"/>
      <sz val="1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9"/>
      <name val="Times New Roman"/>
      <family val="1"/>
      <charset val="204"/>
    </font>
    <font>
      <u/>
      <sz val="10"/>
      <name val="Calibri"/>
      <family val="2"/>
      <charset val="204"/>
      <scheme val="minor"/>
    </font>
    <font>
      <u/>
      <vertAlign val="superscript"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u/>
      <vertAlign val="superscript"/>
      <sz val="1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36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0" fillId="0" borderId="1" xfId="0" applyBorder="1" applyAlignment="1"/>
    <xf numFmtId="0" fontId="0" fillId="0" borderId="0" xfId="0" applyBorder="1" applyAlignment="1"/>
    <xf numFmtId="0" fontId="0" fillId="0" borderId="0" xfId="0" applyFont="1"/>
    <xf numFmtId="0" fontId="1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/>
    </xf>
    <xf numFmtId="0" fontId="3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/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/>
    <xf numFmtId="0" fontId="2" fillId="0" borderId="0" xfId="0" applyFont="1" applyAlignment="1"/>
    <xf numFmtId="0" fontId="0" fillId="0" borderId="0" xfId="0" applyBorder="1"/>
    <xf numFmtId="0" fontId="8" fillId="0" borderId="0" xfId="0" applyFont="1" applyBorder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center"/>
    </xf>
    <xf numFmtId="4" fontId="6" fillId="0" borderId="0" xfId="0" applyNumberFormat="1" applyFont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3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0" fontId="17" fillId="0" borderId="3" xfId="3" applyBorder="1" applyAlignment="1">
      <alignment horizontal="left" vertical="center" wrapText="1"/>
    </xf>
    <xf numFmtId="0" fontId="18" fillId="0" borderId="0" xfId="0" applyFont="1"/>
    <xf numFmtId="0" fontId="7" fillId="5" borderId="3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wrapText="1"/>
    </xf>
    <xf numFmtId="2" fontId="7" fillId="5" borderId="3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0" xfId="3" applyAlignment="1">
      <alignment horizontal="left"/>
    </xf>
    <xf numFmtId="0" fontId="17" fillId="5" borderId="3" xfId="3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 applyAlignment="1">
      <alignment horizontal="right"/>
    </xf>
    <xf numFmtId="0" fontId="6" fillId="0" borderId="13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13" xfId="0" applyFont="1" applyBorder="1" applyAlignment="1">
      <alignment horizontal="center"/>
    </xf>
    <xf numFmtId="4" fontId="6" fillId="0" borderId="1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/>
    </xf>
    <xf numFmtId="4" fontId="6" fillId="0" borderId="0" xfId="0" applyNumberFormat="1" applyFont="1" applyAlignment="1">
      <alignment horizontal="left"/>
    </xf>
    <xf numFmtId="43" fontId="14" fillId="0" borderId="0" xfId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43" fontId="6" fillId="4" borderId="0" xfId="1" applyFont="1" applyFill="1" applyBorder="1" applyAlignment="1">
      <alignment horizontal="right"/>
    </xf>
    <xf numFmtId="0" fontId="6" fillId="0" borderId="0" xfId="0" applyFont="1" applyAlignment="1"/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4" fontId="7" fillId="7" borderId="3" xfId="0" applyNumberFormat="1" applyFont="1" applyFill="1" applyBorder="1" applyAlignment="1">
      <alignment horizontal="center" vertical="center" wrapText="1"/>
    </xf>
    <xf numFmtId="0" fontId="1" fillId="7" borderId="0" xfId="0" applyFont="1" applyFill="1"/>
    <xf numFmtId="0" fontId="26" fillId="7" borderId="0" xfId="0" applyFont="1" applyFill="1" applyAlignment="1">
      <alignment horizontal="center"/>
    </xf>
    <xf numFmtId="2" fontId="7" fillId="7" borderId="3" xfId="0" applyNumberFormat="1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26" fillId="7" borderId="0" xfId="0" applyFont="1" applyFill="1"/>
    <xf numFmtId="0" fontId="26" fillId="7" borderId="1" xfId="0" applyFont="1" applyFill="1" applyBorder="1"/>
    <xf numFmtId="0" fontId="6" fillId="7" borderId="0" xfId="0" applyFont="1" applyFill="1" applyAlignment="1">
      <alignment horizontal="center"/>
    </xf>
    <xf numFmtId="0" fontId="7" fillId="7" borderId="0" xfId="0" applyFont="1" applyFill="1" applyBorder="1" applyAlignment="1">
      <alignment horizontal="justify" vertical="center"/>
    </xf>
    <xf numFmtId="0" fontId="26" fillId="7" borderId="0" xfId="0" applyFont="1" applyFill="1" applyBorder="1"/>
    <xf numFmtId="4" fontId="26" fillId="7" borderId="0" xfId="0" applyNumberFormat="1" applyFont="1" applyFill="1" applyAlignment="1">
      <alignment horizontal="center"/>
    </xf>
    <xf numFmtId="0" fontId="31" fillId="0" borderId="0" xfId="0" applyFont="1" applyAlignment="1">
      <alignment horizontal="left"/>
    </xf>
    <xf numFmtId="0" fontId="34" fillId="0" borderId="0" xfId="0" applyFont="1"/>
    <xf numFmtId="0" fontId="26" fillId="0" borderId="0" xfId="0" applyFont="1"/>
    <xf numFmtId="4" fontId="26" fillId="5" borderId="0" xfId="0" applyNumberFormat="1" applyFont="1" applyFill="1"/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" fillId="0" borderId="0" xfId="0" applyFont="1"/>
    <xf numFmtId="0" fontId="34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3" xfId="3" applyFont="1" applyBorder="1" applyAlignment="1">
      <alignment horizontal="left" vertical="center" wrapText="1"/>
    </xf>
    <xf numFmtId="0" fontId="34" fillId="5" borderId="0" xfId="0" applyFont="1" applyFill="1"/>
    <xf numFmtId="0" fontId="26" fillId="5" borderId="0" xfId="0" applyFont="1" applyFill="1"/>
    <xf numFmtId="4" fontId="26" fillId="0" borderId="0" xfId="0" applyNumberFormat="1" applyFont="1"/>
    <xf numFmtId="0" fontId="34" fillId="2" borderId="0" xfId="0" applyFont="1" applyFill="1"/>
    <xf numFmtId="0" fontId="26" fillId="2" borderId="0" xfId="0" applyFont="1" applyFill="1"/>
    <xf numFmtId="0" fontId="27" fillId="2" borderId="3" xfId="3" applyFont="1" applyFill="1" applyBorder="1" applyAlignment="1">
      <alignment horizontal="left" vertical="center" wrapText="1"/>
    </xf>
    <xf numFmtId="4" fontId="34" fillId="0" borderId="0" xfId="0" applyNumberFormat="1" applyFont="1"/>
    <xf numFmtId="0" fontId="35" fillId="0" borderId="3" xfId="3" applyFont="1" applyBorder="1" applyAlignment="1">
      <alignment horizontal="left" vertical="center" wrapText="1"/>
    </xf>
    <xf numFmtId="0" fontId="37" fillId="0" borderId="0" xfId="0" applyFont="1"/>
    <xf numFmtId="0" fontId="38" fillId="0" borderId="0" xfId="0" applyFont="1"/>
    <xf numFmtId="0" fontId="34" fillId="0" borderId="0" xfId="0" applyFont="1" applyBorder="1" applyAlignment="1"/>
    <xf numFmtId="0" fontId="26" fillId="0" borderId="0" xfId="0" applyFont="1" applyBorder="1"/>
    <xf numFmtId="0" fontId="39" fillId="0" borderId="0" xfId="0" applyFont="1" applyBorder="1"/>
    <xf numFmtId="0" fontId="34" fillId="0" borderId="0" xfId="0" applyFont="1" applyBorder="1"/>
    <xf numFmtId="0" fontId="26" fillId="0" borderId="0" xfId="0" applyFont="1" applyBorder="1" applyAlignment="1"/>
    <xf numFmtId="0" fontId="7" fillId="7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11" fillId="0" borderId="0" xfId="0" applyFont="1" applyAlignment="1">
      <alignment horizontal="left"/>
    </xf>
    <xf numFmtId="0" fontId="6" fillId="0" borderId="0" xfId="0" applyFont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4" fontId="1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3" borderId="0" xfId="0" applyFill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0" fillId="3" borderId="0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7" fillId="7" borderId="3" xfId="3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32" fillId="7" borderId="3" xfId="3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/>
    </xf>
    <xf numFmtId="0" fontId="26" fillId="7" borderId="0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" fontId="10" fillId="7" borderId="7" xfId="0" applyNumberFormat="1" applyFont="1" applyFill="1" applyBorder="1" applyAlignment="1">
      <alignment horizontal="left" vertical="center" wrapText="1"/>
    </xf>
    <xf numFmtId="4" fontId="10" fillId="7" borderId="8" xfId="0" applyNumberFormat="1" applyFont="1" applyFill="1" applyBorder="1" applyAlignment="1">
      <alignment horizontal="left" vertical="center" wrapText="1"/>
    </xf>
    <xf numFmtId="4" fontId="10" fillId="7" borderId="9" xfId="0" applyNumberFormat="1" applyFont="1" applyFill="1" applyBorder="1" applyAlignment="1">
      <alignment horizontal="left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14" fillId="0" borderId="1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0" fillId="6" borderId="7" xfId="0" applyNumberFormat="1" applyFont="1" applyFill="1" applyBorder="1" applyAlignment="1">
      <alignment horizontal="left" vertical="center" wrapText="1"/>
    </xf>
    <xf numFmtId="4" fontId="10" fillId="6" borderId="8" xfId="0" applyNumberFormat="1" applyFont="1" applyFill="1" applyBorder="1" applyAlignment="1">
      <alignment horizontal="left" vertical="center" wrapText="1"/>
    </xf>
    <xf numFmtId="4" fontId="10" fillId="6" borderId="9" xfId="0" applyNumberFormat="1" applyFont="1" applyFill="1" applyBorder="1" applyAlignment="1">
      <alignment horizontal="left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4" fontId="14" fillId="0" borderId="1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1" fontId="6" fillId="0" borderId="1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" fontId="6" fillId="0" borderId="1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4" fontId="6" fillId="0" borderId="8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4" fontId="14" fillId="0" borderId="7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4" fillId="0" borderId="9" xfId="0" applyNumberFormat="1" applyFont="1" applyBorder="1" applyAlignment="1">
      <alignment horizontal="right"/>
    </xf>
    <xf numFmtId="0" fontId="14" fillId="0" borderId="7" xfId="0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>
      <alignment horizontal="right"/>
    </xf>
    <xf numFmtId="2" fontId="14" fillId="0" borderId="11" xfId="0" applyNumberFormat="1" applyFont="1" applyBorder="1" applyAlignment="1">
      <alignment horizontal="right"/>
    </xf>
    <xf numFmtId="2" fontId="14" fillId="0" borderId="1" xfId="0" applyNumberFormat="1" applyFont="1" applyBorder="1" applyAlignment="1">
      <alignment horizontal="right"/>
    </xf>
    <xf numFmtId="2" fontId="14" fillId="0" borderId="12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" xfId="0" applyFont="1" applyBorder="1" applyAlignment="1">
      <alignment horizontal="left" indent="1"/>
    </xf>
    <xf numFmtId="0" fontId="6" fillId="0" borderId="2" xfId="0" applyFont="1" applyBorder="1" applyAlignment="1">
      <alignment horizontal="left" indent="1"/>
    </xf>
    <xf numFmtId="0" fontId="6" fillId="0" borderId="6" xfId="0" applyFont="1" applyBorder="1" applyAlignment="1">
      <alignment horizontal="left" indent="1"/>
    </xf>
    <xf numFmtId="4" fontId="6" fillId="0" borderId="5" xfId="0" applyNumberFormat="1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4" fontId="6" fillId="0" borderId="6" xfId="0" applyNumberFormat="1" applyFont="1" applyBorder="1" applyAlignment="1">
      <alignment horizontal="right"/>
    </xf>
    <xf numFmtId="0" fontId="6" fillId="0" borderId="11" xfId="0" applyFont="1" applyBorder="1" applyAlignment="1">
      <alignment horizontal="left" indent="1"/>
    </xf>
    <xf numFmtId="0" fontId="6" fillId="0" borderId="1" xfId="0" applyFont="1" applyBorder="1" applyAlignment="1">
      <alignment horizontal="left" indent="1"/>
    </xf>
    <xf numFmtId="0" fontId="6" fillId="0" borderId="12" xfId="0" applyFont="1" applyBorder="1" applyAlignment="1">
      <alignment horizontal="left" indent="1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9" fontId="6" fillId="0" borderId="11" xfId="2" applyFont="1" applyBorder="1" applyAlignment="1">
      <alignment horizontal="right"/>
    </xf>
    <xf numFmtId="9" fontId="6" fillId="0" borderId="1" xfId="2" applyFont="1" applyBorder="1" applyAlignment="1">
      <alignment horizontal="right"/>
    </xf>
    <xf numFmtId="9" fontId="6" fillId="0" borderId="12" xfId="2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center"/>
    </xf>
    <xf numFmtId="0" fontId="14" fillId="0" borderId="1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4" fontId="6" fillId="4" borderId="11" xfId="0" applyNumberFormat="1" applyFont="1" applyFill="1" applyBorder="1" applyAlignment="1">
      <alignment horizontal="right"/>
    </xf>
    <xf numFmtId="4" fontId="6" fillId="4" borderId="1" xfId="0" applyNumberFormat="1" applyFont="1" applyFill="1" applyBorder="1" applyAlignment="1">
      <alignment horizontal="right"/>
    </xf>
    <xf numFmtId="4" fontId="6" fillId="4" borderId="12" xfId="0" applyNumberFormat="1" applyFont="1" applyFill="1" applyBorder="1" applyAlignment="1">
      <alignment horizontal="right"/>
    </xf>
    <xf numFmtId="3" fontId="6" fillId="0" borderId="7" xfId="0" applyNumberFormat="1" applyFont="1" applyBorder="1" applyAlignment="1">
      <alignment horizontal="left"/>
    </xf>
    <xf numFmtId="3" fontId="6" fillId="0" borderId="8" xfId="0" applyNumberFormat="1" applyFont="1" applyBorder="1" applyAlignment="1">
      <alignment horizontal="left"/>
    </xf>
    <xf numFmtId="3" fontId="6" fillId="0" borderId="9" xfId="0" applyNumberFormat="1" applyFont="1" applyBorder="1" applyAlignment="1">
      <alignment horizontal="left"/>
    </xf>
    <xf numFmtId="43" fontId="6" fillId="4" borderId="7" xfId="1" applyFont="1" applyFill="1" applyBorder="1" applyAlignment="1">
      <alignment horizontal="right"/>
    </xf>
    <xf numFmtId="43" fontId="6" fillId="4" borderId="8" xfId="1" applyFont="1" applyFill="1" applyBorder="1" applyAlignment="1">
      <alignment horizontal="right"/>
    </xf>
    <xf numFmtId="43" fontId="6" fillId="4" borderId="9" xfId="1" applyFont="1" applyFill="1" applyBorder="1" applyAlignment="1">
      <alignment horizontal="right"/>
    </xf>
    <xf numFmtId="4" fontId="6" fillId="4" borderId="7" xfId="0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4" fontId="6" fillId="4" borderId="9" xfId="0" applyNumberFormat="1" applyFont="1" applyFill="1" applyBorder="1" applyAlignment="1">
      <alignment horizontal="right"/>
    </xf>
    <xf numFmtId="3" fontId="6" fillId="0" borderId="11" xfId="0" applyNumberFormat="1" applyFont="1" applyBorder="1" applyAlignment="1">
      <alignment horizontal="left"/>
    </xf>
    <xf numFmtId="43" fontId="6" fillId="4" borderId="11" xfId="1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43" fontId="6" fillId="4" borderId="12" xfId="1" applyFont="1" applyFill="1" applyBorder="1" applyAlignment="1">
      <alignment horizontal="right"/>
    </xf>
    <xf numFmtId="43" fontId="14" fillId="0" borderId="11" xfId="1" applyFont="1" applyBorder="1" applyAlignment="1">
      <alignment horizontal="right"/>
    </xf>
    <xf numFmtId="43" fontId="14" fillId="0" borderId="1" xfId="1" applyFont="1" applyBorder="1" applyAlignment="1">
      <alignment horizontal="right"/>
    </xf>
    <xf numFmtId="43" fontId="14" fillId="0" borderId="12" xfId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43" fontId="6" fillId="0" borderId="1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6" fillId="0" borderId="12" xfId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8" xfId="0" applyNumberFormat="1" applyFont="1" applyBorder="1" applyAlignment="1">
      <alignment horizontal="right"/>
    </xf>
    <xf numFmtId="2" fontId="6" fillId="0" borderId="9" xfId="0" applyNumberFormat="1" applyFont="1" applyBorder="1" applyAlignment="1">
      <alignment horizontal="right"/>
    </xf>
    <xf numFmtId="43" fontId="14" fillId="0" borderId="7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43" fontId="14" fillId="0" borderId="9" xfId="1" applyFont="1" applyBorder="1" applyAlignment="1">
      <alignment horizontal="right"/>
    </xf>
    <xf numFmtId="3" fontId="6" fillId="0" borderId="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43" fontId="6" fillId="0" borderId="7" xfId="1" applyFont="1" applyBorder="1" applyAlignment="1">
      <alignment horizontal="right"/>
    </xf>
    <xf numFmtId="43" fontId="6" fillId="0" borderId="8" xfId="1" applyFont="1" applyBorder="1" applyAlignment="1">
      <alignment horizontal="right"/>
    </xf>
    <xf numFmtId="43" fontId="6" fillId="0" borderId="9" xfId="1" applyFont="1" applyBorder="1" applyAlignment="1">
      <alignment horizontal="right"/>
    </xf>
    <xf numFmtId="43" fontId="6" fillId="0" borderId="11" xfId="0" applyNumberFormat="1" applyFont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2" fontId="11" fillId="0" borderId="1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/>
    </xf>
    <xf numFmtId="3" fontId="6" fillId="0" borderId="7" xfId="0" applyNumberFormat="1" applyFont="1" applyBorder="1" applyAlignment="1">
      <alignment horizontal="left" wrapText="1"/>
    </xf>
    <xf numFmtId="3" fontId="6" fillId="0" borderId="8" xfId="0" applyNumberFormat="1" applyFont="1" applyBorder="1" applyAlignment="1">
      <alignment horizontal="left" wrapText="1"/>
    </xf>
    <xf numFmtId="3" fontId="6" fillId="0" borderId="9" xfId="0" applyNumberFormat="1" applyFont="1" applyBorder="1" applyAlignment="1">
      <alignment horizontal="left" wrapText="1"/>
    </xf>
    <xf numFmtId="0" fontId="31" fillId="0" borderId="1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3" fontId="31" fillId="0" borderId="7" xfId="0" applyNumberFormat="1" applyFont="1" applyBorder="1" applyAlignment="1">
      <alignment horizontal="left" wrapText="1"/>
    </xf>
    <xf numFmtId="3" fontId="31" fillId="0" borderId="8" xfId="0" applyNumberFormat="1" applyFont="1" applyBorder="1" applyAlignment="1">
      <alignment horizontal="left" wrapText="1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7" xfId="0" applyFont="1" applyBorder="1" applyAlignment="1">
      <alignment horizontal="right"/>
    </xf>
    <xf numFmtId="0" fontId="31" fillId="0" borderId="8" xfId="0" applyFont="1" applyBorder="1" applyAlignment="1">
      <alignment horizontal="right"/>
    </xf>
    <xf numFmtId="0" fontId="31" fillId="0" borderId="9" xfId="0" applyFont="1" applyBorder="1" applyAlignment="1">
      <alignment horizontal="right"/>
    </xf>
    <xf numFmtId="4" fontId="31" fillId="4" borderId="7" xfId="0" applyNumberFormat="1" applyFont="1" applyFill="1" applyBorder="1" applyAlignment="1">
      <alignment horizontal="right"/>
    </xf>
    <xf numFmtId="4" fontId="31" fillId="4" borderId="8" xfId="0" applyNumberFormat="1" applyFont="1" applyFill="1" applyBorder="1" applyAlignment="1">
      <alignment horizontal="right"/>
    </xf>
    <xf numFmtId="4" fontId="31" fillId="4" borderId="9" xfId="0" applyNumberFormat="1" applyFont="1" applyFill="1" applyBorder="1" applyAlignment="1">
      <alignment horizontal="right"/>
    </xf>
    <xf numFmtId="0" fontId="31" fillId="0" borderId="8" xfId="0" applyFont="1" applyBorder="1" applyAlignment="1">
      <alignment horizontal="left" wrapText="1"/>
    </xf>
    <xf numFmtId="0" fontId="31" fillId="0" borderId="9" xfId="0" applyFont="1" applyBorder="1" applyAlignment="1">
      <alignment horizontal="left" wrapText="1"/>
    </xf>
    <xf numFmtId="0" fontId="31" fillId="0" borderId="11" xfId="0" applyFont="1" applyBorder="1" applyAlignment="1">
      <alignment horizontal="right"/>
    </xf>
    <xf numFmtId="0" fontId="31" fillId="0" borderId="1" xfId="0" applyFont="1" applyBorder="1" applyAlignment="1">
      <alignment horizontal="right"/>
    </xf>
    <xf numFmtId="0" fontId="31" fillId="0" borderId="12" xfId="0" applyFont="1" applyBorder="1" applyAlignment="1">
      <alignment horizontal="right"/>
    </xf>
    <xf numFmtId="43" fontId="31" fillId="4" borderId="11" xfId="1" applyFont="1" applyFill="1" applyBorder="1" applyAlignment="1">
      <alignment horizontal="right"/>
    </xf>
    <xf numFmtId="43" fontId="31" fillId="4" borderId="1" xfId="1" applyFont="1" applyFill="1" applyBorder="1" applyAlignment="1">
      <alignment horizontal="right"/>
    </xf>
    <xf numFmtId="43" fontId="31" fillId="4" borderId="12" xfId="1" applyFont="1" applyFill="1" applyBorder="1" applyAlignment="1">
      <alignment horizontal="right"/>
    </xf>
    <xf numFmtId="4" fontId="6" fillId="4" borderId="7" xfId="0" applyNumberFormat="1" applyFont="1" applyFill="1" applyBorder="1" applyAlignment="1"/>
    <xf numFmtId="4" fontId="6" fillId="4" borderId="8" xfId="0" applyNumberFormat="1" applyFont="1" applyFill="1" applyBorder="1" applyAlignment="1"/>
    <xf numFmtId="4" fontId="6" fillId="4" borderId="9" xfId="0" applyNumberFormat="1" applyFont="1" applyFill="1" applyBorder="1" applyAlignment="1"/>
    <xf numFmtId="43" fontId="6" fillId="4" borderId="11" xfId="1" applyFont="1" applyFill="1" applyBorder="1" applyAlignment="1"/>
    <xf numFmtId="43" fontId="6" fillId="4" borderId="1" xfId="1" applyFont="1" applyFill="1" applyBorder="1" applyAlignment="1"/>
    <xf numFmtId="43" fontId="6" fillId="4" borderId="12" xfId="1" applyFont="1" applyFill="1" applyBorder="1" applyAlignment="1"/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2" name="Прямоугольник 1"/>
        <xdr:cNvSpPr/>
      </xdr:nvSpPr>
      <xdr:spPr>
        <a:xfrm>
          <a:off x="161925" y="18373726"/>
          <a:ext cx="5962650" cy="217170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0</xdr:col>
      <xdr:colOff>161925</xdr:colOff>
      <xdr:row>40</xdr:row>
      <xdr:rowOff>1</xdr:rowOff>
    </xdr:from>
    <xdr:to>
      <xdr:col>4</xdr:col>
      <xdr:colOff>990600</xdr:colOff>
      <xdr:row>49</xdr:row>
      <xdr:rowOff>142876</xdr:rowOff>
    </xdr:to>
    <xdr:sp macro="" textlink="">
      <xdr:nvSpPr>
        <xdr:cNvPr id="4" name="Прямоугольник 3"/>
        <xdr:cNvSpPr/>
      </xdr:nvSpPr>
      <xdr:spPr>
        <a:xfrm>
          <a:off x="161925" y="16983076"/>
          <a:ext cx="5962650" cy="2495550"/>
        </a:xfrm>
        <a:prstGeom prst="rect">
          <a:avLst/>
        </a:prstGeom>
        <a:noFill/>
        <a:ln w="22860">
          <a:prstDash val="lgDash"/>
        </a:ln>
        <a:effectLst>
          <a:reflection endPos="0" dir="5400000" sy="-100000" algn="bl" rotWithShape="0"/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"/>
  <sheetViews>
    <sheetView topLeftCell="A31" workbookViewId="0">
      <selection activeCell="S33" sqref="S33"/>
    </sheetView>
  </sheetViews>
  <sheetFormatPr defaultRowHeight="15"/>
  <sheetData>
    <row r="1" spans="9:15" ht="15" hidden="1" customHeight="1">
      <c r="I1" s="2"/>
      <c r="J1" s="127" t="s">
        <v>0</v>
      </c>
      <c r="K1" s="127"/>
      <c r="L1" s="127"/>
      <c r="M1" s="127"/>
      <c r="N1" s="127"/>
      <c r="O1" s="127"/>
    </row>
    <row r="2" spans="9:15" ht="15" hidden="1" customHeight="1">
      <c r="I2" s="2"/>
      <c r="J2" s="127" t="s">
        <v>1</v>
      </c>
      <c r="K2" s="127"/>
      <c r="L2" s="127"/>
      <c r="M2" s="127"/>
      <c r="N2" s="127"/>
      <c r="O2" s="127"/>
    </row>
    <row r="3" spans="9:15" ht="15" hidden="1" customHeight="1">
      <c r="I3" s="2"/>
      <c r="J3" s="127"/>
      <c r="K3" s="127"/>
      <c r="L3" s="127"/>
      <c r="M3" s="127"/>
      <c r="N3" s="127"/>
      <c r="O3" s="127"/>
    </row>
    <row r="4" spans="9:15" ht="15" hidden="1" customHeight="1">
      <c r="I4" s="2"/>
      <c r="J4" s="127"/>
      <c r="K4" s="127"/>
      <c r="L4" s="127"/>
      <c r="M4" s="127"/>
      <c r="N4" s="127"/>
      <c r="O4" s="127"/>
    </row>
    <row r="5" spans="9:15" ht="15" hidden="1" customHeight="1">
      <c r="I5" s="2"/>
      <c r="J5" s="127"/>
      <c r="K5" s="127"/>
      <c r="L5" s="127"/>
      <c r="M5" s="127"/>
      <c r="N5" s="127"/>
      <c r="O5" s="127"/>
    </row>
    <row r="6" spans="9:15" ht="15" hidden="1" customHeight="1">
      <c r="I6" s="2"/>
      <c r="J6" s="127"/>
      <c r="K6" s="127"/>
      <c r="L6" s="127"/>
      <c r="M6" s="127"/>
      <c r="N6" s="127"/>
      <c r="O6" s="127"/>
    </row>
    <row r="8" spans="9:15" ht="18.75">
      <c r="J8" s="134" t="s">
        <v>2</v>
      </c>
      <c r="K8" s="134"/>
      <c r="L8" s="134"/>
      <c r="M8" s="134"/>
      <c r="N8" s="134"/>
      <c r="O8" s="134"/>
    </row>
    <row r="9" spans="9:15" ht="9" customHeight="1"/>
    <row r="10" spans="9:15" ht="18.75">
      <c r="J10" s="127" t="s">
        <v>285</v>
      </c>
      <c r="K10" s="127"/>
      <c r="L10" s="127"/>
      <c r="M10" s="127"/>
      <c r="N10" s="127"/>
      <c r="O10" s="127"/>
    </row>
    <row r="11" spans="9:15">
      <c r="J11" s="135" t="s">
        <v>3</v>
      </c>
      <c r="K11" s="135"/>
      <c r="L11" s="135"/>
      <c r="M11" s="135"/>
      <c r="N11" s="135"/>
      <c r="O11" s="135"/>
    </row>
    <row r="12" spans="9:15">
      <c r="J12" s="3"/>
      <c r="K12" s="3"/>
      <c r="L12" s="3"/>
      <c r="M12" s="3" t="s">
        <v>366</v>
      </c>
      <c r="N12" s="3"/>
      <c r="O12" s="3"/>
    </row>
    <row r="13" spans="9:15">
      <c r="J13" s="136" t="s">
        <v>4</v>
      </c>
      <c r="K13" s="136"/>
      <c r="L13" s="136"/>
      <c r="M13" s="136"/>
      <c r="N13" s="136"/>
      <c r="O13" s="136"/>
    </row>
    <row r="15" spans="9:15" ht="18.75">
      <c r="J15" s="126">
        <f>N26</f>
        <v>44453</v>
      </c>
      <c r="K15" s="126"/>
      <c r="L15" s="126"/>
      <c r="M15" s="126"/>
      <c r="N15" s="126"/>
      <c r="O15" s="126"/>
    </row>
    <row r="17" spans="1:15" ht="18.75">
      <c r="A17" s="133" t="s">
        <v>5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 ht="18.75">
      <c r="A18" s="133" t="s">
        <v>390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ht="18.75">
      <c r="A19" s="133" t="s">
        <v>412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5" customFormat="1" ht="18.75" customHeight="1">
      <c r="A20" s="126">
        <f>J15</f>
        <v>44453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</row>
    <row r="21" spans="1:15" ht="8.25" customHeight="1"/>
    <row r="22" spans="1:15" ht="18.75">
      <c r="A22" s="127" t="s">
        <v>6</v>
      </c>
      <c r="B22" s="127"/>
      <c r="C22" s="127"/>
      <c r="D22" s="127"/>
      <c r="E22" s="127"/>
      <c r="F22" s="127"/>
      <c r="G22" s="137" t="s">
        <v>286</v>
      </c>
      <c r="H22" s="137"/>
      <c r="I22" s="137"/>
      <c r="J22" s="137"/>
      <c r="K22" s="137"/>
      <c r="L22" s="137"/>
      <c r="M22" s="137"/>
      <c r="N22" s="137"/>
      <c r="O22" s="137"/>
    </row>
    <row r="23" spans="1:15" ht="18.75">
      <c r="A23" s="127" t="s">
        <v>7</v>
      </c>
      <c r="B23" s="127"/>
      <c r="C23" s="127"/>
      <c r="D23" s="127"/>
      <c r="E23" s="127"/>
      <c r="F23" s="127"/>
      <c r="G23" s="138"/>
      <c r="H23" s="138"/>
      <c r="I23" s="138"/>
      <c r="J23" s="138"/>
      <c r="K23" s="138"/>
      <c r="L23" s="138"/>
      <c r="M23" s="138"/>
      <c r="N23" s="138"/>
      <c r="O23" s="138"/>
    </row>
    <row r="24" spans="1:15" ht="11.25" customHeight="1"/>
    <row r="25" spans="1:15" ht="18.75">
      <c r="M25" s="6"/>
      <c r="N25" s="131" t="s">
        <v>8</v>
      </c>
      <c r="O25" s="131"/>
    </row>
    <row r="26" spans="1:15" ht="18.75">
      <c r="A26" s="127" t="s">
        <v>15</v>
      </c>
      <c r="B26" s="127"/>
      <c r="C26" s="127"/>
      <c r="D26" s="127"/>
      <c r="E26" s="127"/>
      <c r="F26" s="127"/>
      <c r="L26" s="129" t="s">
        <v>9</v>
      </c>
      <c r="M26" s="130"/>
      <c r="N26" s="132">
        <v>44453</v>
      </c>
      <c r="O26" s="132"/>
    </row>
    <row r="27" spans="1:15" ht="38.25" customHeight="1">
      <c r="A27" s="139" t="s">
        <v>365</v>
      </c>
      <c r="B27" s="139"/>
      <c r="C27" s="139"/>
      <c r="D27" s="139"/>
      <c r="E27" s="139"/>
      <c r="F27" s="139"/>
      <c r="G27" s="139"/>
      <c r="H27" s="139"/>
      <c r="I27" s="139"/>
      <c r="J27" s="139"/>
      <c r="L27" s="129" t="s">
        <v>10</v>
      </c>
      <c r="M27" s="130"/>
      <c r="N27" s="131"/>
      <c r="O27" s="131"/>
    </row>
    <row r="28" spans="1:15" ht="18.75">
      <c r="A28" s="140"/>
      <c r="B28" s="140"/>
      <c r="C28" s="140"/>
      <c r="D28" s="140"/>
      <c r="E28" s="140"/>
      <c r="F28" s="140"/>
      <c r="G28" s="140"/>
      <c r="H28" s="140"/>
      <c r="I28" s="140"/>
      <c r="J28" s="140"/>
      <c r="L28" s="129" t="s">
        <v>11</v>
      </c>
      <c r="M28" s="130"/>
      <c r="N28" s="131">
        <v>925</v>
      </c>
      <c r="O28" s="131"/>
    </row>
    <row r="29" spans="1:15" ht="37.5" customHeight="1">
      <c r="L29" s="129" t="s">
        <v>10</v>
      </c>
      <c r="M29" s="130"/>
      <c r="N29" s="131"/>
      <c r="O29" s="131"/>
    </row>
    <row r="30" spans="1:15" ht="18.75">
      <c r="A30" s="127" t="s">
        <v>16</v>
      </c>
      <c r="B30" s="127"/>
      <c r="C30" s="127"/>
      <c r="D30" s="127"/>
      <c r="E30" s="127"/>
      <c r="F30" s="127"/>
      <c r="L30" s="129" t="s">
        <v>12</v>
      </c>
      <c r="M30" s="130"/>
      <c r="N30" s="131">
        <v>2343015550</v>
      </c>
      <c r="O30" s="131"/>
    </row>
    <row r="31" spans="1:15" ht="18.75">
      <c r="L31" s="129" t="s">
        <v>13</v>
      </c>
      <c r="M31" s="130"/>
      <c r="N31" s="131">
        <v>234301001</v>
      </c>
      <c r="O31" s="131"/>
    </row>
    <row r="32" spans="1:15" ht="18.75" customHeight="1">
      <c r="L32" s="129" t="s">
        <v>14</v>
      </c>
      <c r="M32" s="130"/>
      <c r="N32" s="131">
        <v>383</v>
      </c>
      <c r="O32" s="131"/>
    </row>
    <row r="35" spans="1:15">
      <c r="A35" s="128" t="s">
        <v>364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5">
      <c r="A36" s="128"/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</sheetData>
  <mergeCells count="33">
    <mergeCell ref="A23:F23"/>
    <mergeCell ref="L31:M31"/>
    <mergeCell ref="G22:O23"/>
    <mergeCell ref="A27:J28"/>
    <mergeCell ref="A30:F30"/>
    <mergeCell ref="L29:M29"/>
    <mergeCell ref="L30:M30"/>
    <mergeCell ref="J1:O1"/>
    <mergeCell ref="J2:O6"/>
    <mergeCell ref="A17:O17"/>
    <mergeCell ref="A18:O18"/>
    <mergeCell ref="A19:O19"/>
    <mergeCell ref="J8:O8"/>
    <mergeCell ref="J10:O10"/>
    <mergeCell ref="J11:O11"/>
    <mergeCell ref="J13:O13"/>
    <mergeCell ref="J15:O15"/>
    <mergeCell ref="A20:O20"/>
    <mergeCell ref="A22:F22"/>
    <mergeCell ref="A35:O36"/>
    <mergeCell ref="A26:F26"/>
    <mergeCell ref="L32:M32"/>
    <mergeCell ref="N25:O25"/>
    <mergeCell ref="N26:O26"/>
    <mergeCell ref="N27:O27"/>
    <mergeCell ref="N28:O28"/>
    <mergeCell ref="N29:O29"/>
    <mergeCell ref="N30:O30"/>
    <mergeCell ref="N31:O31"/>
    <mergeCell ref="N32:O32"/>
    <mergeCell ref="L26:M26"/>
    <mergeCell ref="L27:M27"/>
    <mergeCell ref="L28:M28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8"/>
  <sheetViews>
    <sheetView view="pageBreakPreview" topLeftCell="A28" zoomScaleNormal="100" zoomScaleSheetLayoutView="100" workbookViewId="0">
      <selection activeCell="BJ45" sqref="BJ45:CB45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6" width="1.140625" style="24"/>
    <col min="27" max="27" width="2.85546875" style="24" customWidth="1"/>
    <col min="28" max="30" width="1.140625" style="24"/>
    <col min="31" max="31" width="4.140625" style="24" customWidth="1"/>
    <col min="32" max="256" width="1.140625" style="24"/>
    <col min="257" max="257" width="7.42578125" style="24" bestFit="1" customWidth="1"/>
    <col min="258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167" t="s">
        <v>341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48" customFormat="1" ht="15.75">
      <c r="A3" s="48" t="s">
        <v>113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285"/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61" t="s">
        <v>115</v>
      </c>
      <c r="B5" s="162"/>
      <c r="C5" s="162"/>
      <c r="D5" s="163"/>
      <c r="E5" s="161" t="s">
        <v>18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  <c r="AN5" s="161" t="s">
        <v>190</v>
      </c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3"/>
      <c r="BB5" s="161" t="s">
        <v>151</v>
      </c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3"/>
      <c r="BN5" s="161" t="s">
        <v>191</v>
      </c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3"/>
    </row>
    <row r="6" spans="1:80">
      <c r="A6" s="158" t="s">
        <v>122</v>
      </c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60"/>
      <c r="AN6" s="158" t="s">
        <v>192</v>
      </c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60"/>
      <c r="BB6" s="158" t="s">
        <v>162</v>
      </c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60"/>
      <c r="BN6" s="158" t="s">
        <v>193</v>
      </c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58"/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0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60"/>
      <c r="BB7" s="158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60"/>
      <c r="BN7" s="158" t="s">
        <v>194</v>
      </c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64">
        <v>1</v>
      </c>
      <c r="B8" s="165"/>
      <c r="C8" s="165"/>
      <c r="D8" s="166"/>
      <c r="E8" s="164">
        <v>2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6"/>
      <c r="AN8" s="164">
        <v>3</v>
      </c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6"/>
      <c r="BB8" s="164">
        <v>4</v>
      </c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6"/>
      <c r="BN8" s="164">
        <v>5</v>
      </c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>
      <c r="A9" s="194"/>
      <c r="B9" s="195"/>
      <c r="C9" s="195"/>
      <c r="D9" s="196"/>
      <c r="E9" s="194"/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6"/>
      <c r="AN9" s="197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9"/>
      <c r="BB9" s="203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5"/>
      <c r="BN9" s="200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2"/>
    </row>
    <row r="10" spans="1:80">
      <c r="A10" s="194"/>
      <c r="B10" s="195"/>
      <c r="C10" s="195"/>
      <c r="D10" s="196"/>
      <c r="E10" s="19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6"/>
      <c r="AN10" s="197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9"/>
      <c r="BB10" s="203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/>
      <c r="BN10" s="200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2"/>
    </row>
    <row r="11" spans="1:80">
      <c r="A11" s="194"/>
      <c r="B11" s="195"/>
      <c r="C11" s="195"/>
      <c r="D11" s="196"/>
      <c r="E11" s="203" t="s">
        <v>147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5"/>
      <c r="AN11" s="206" t="s">
        <v>22</v>
      </c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8"/>
      <c r="BB11" s="238" t="s">
        <v>22</v>
      </c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40"/>
      <c r="BN11" s="200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2"/>
    </row>
    <row r="12" spans="1:80" s="20" customFormat="1" ht="15.75"/>
    <row r="13" spans="1:80" s="48" customFormat="1" ht="15.75">
      <c r="A13" s="167" t="s">
        <v>316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  <c r="AU13" s="167"/>
      <c r="AV13" s="167"/>
      <c r="AW13" s="167"/>
      <c r="AX13" s="167"/>
      <c r="AY13" s="167"/>
      <c r="AZ13" s="167"/>
      <c r="BA13" s="167"/>
      <c r="BB13" s="167"/>
      <c r="BC13" s="167"/>
      <c r="BD13" s="167"/>
      <c r="BE13" s="167"/>
      <c r="BF13" s="167"/>
      <c r="BG13" s="167"/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</row>
    <row r="14" spans="1:80" s="23" customFormat="1" ht="9.7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s="48" customFormat="1" ht="15.75">
      <c r="A15" s="48" t="s">
        <v>113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285" t="s">
        <v>380</v>
      </c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285"/>
      <c r="AL15" s="285"/>
      <c r="AM15" s="285"/>
      <c r="AN15" s="285"/>
      <c r="AO15" s="285"/>
      <c r="AP15" s="285"/>
      <c r="AQ15" s="285"/>
      <c r="AR15" s="285"/>
      <c r="AS15" s="285"/>
      <c r="AT15" s="285"/>
      <c r="AU15" s="285"/>
      <c r="AV15" s="285"/>
      <c r="AW15" s="285"/>
      <c r="AX15" s="285"/>
      <c r="AY15" s="285"/>
      <c r="AZ15" s="285"/>
      <c r="BA15" s="285"/>
      <c r="BB15" s="285"/>
      <c r="BC15" s="285"/>
      <c r="BD15" s="285"/>
      <c r="BE15" s="285"/>
      <c r="BF15" s="285"/>
      <c r="BG15" s="285"/>
      <c r="BH15" s="285"/>
      <c r="BI15" s="285"/>
      <c r="BJ15" s="285"/>
      <c r="BK15" s="285"/>
      <c r="BL15" s="285"/>
      <c r="BM15" s="285"/>
      <c r="BN15" s="285"/>
      <c r="BO15" s="285"/>
      <c r="BP15" s="285"/>
      <c r="BQ15" s="285"/>
      <c r="BR15" s="285"/>
      <c r="BS15" s="285"/>
      <c r="BT15" s="285"/>
      <c r="BU15" s="285"/>
      <c r="BV15" s="285"/>
      <c r="BW15" s="285"/>
      <c r="BX15" s="285"/>
      <c r="BY15" s="285"/>
      <c r="BZ15" s="285"/>
      <c r="CA15" s="285"/>
      <c r="CB15" s="285"/>
    </row>
    <row r="16" spans="1:80" s="23" customFormat="1" ht="9.7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</row>
    <row r="17" spans="1:80">
      <c r="A17" s="161" t="s">
        <v>115</v>
      </c>
      <c r="B17" s="162"/>
      <c r="C17" s="162"/>
      <c r="D17" s="163"/>
      <c r="E17" s="161" t="s">
        <v>149</v>
      </c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3"/>
      <c r="AN17" s="161" t="s">
        <v>195</v>
      </c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3"/>
      <c r="BB17" s="161" t="s">
        <v>196</v>
      </c>
      <c r="BC17" s="162"/>
      <c r="BD17" s="162"/>
      <c r="BE17" s="162"/>
      <c r="BF17" s="162"/>
      <c r="BG17" s="162"/>
      <c r="BH17" s="162"/>
      <c r="BI17" s="163"/>
      <c r="BJ17" s="161" t="s">
        <v>197</v>
      </c>
      <c r="BK17" s="162"/>
      <c r="BL17" s="162"/>
      <c r="BM17" s="162"/>
      <c r="BN17" s="162"/>
      <c r="BO17" s="162"/>
      <c r="BP17" s="162"/>
      <c r="BQ17" s="162"/>
      <c r="BR17" s="162"/>
      <c r="BS17" s="162"/>
      <c r="BT17" s="162"/>
      <c r="BU17" s="162"/>
      <c r="BV17" s="162"/>
      <c r="BW17" s="162"/>
      <c r="BX17" s="162"/>
      <c r="BY17" s="162"/>
      <c r="BZ17" s="162"/>
      <c r="CA17" s="162"/>
      <c r="CB17" s="163"/>
    </row>
    <row r="18" spans="1:80">
      <c r="A18" s="158" t="s">
        <v>122</v>
      </c>
      <c r="B18" s="159"/>
      <c r="C18" s="159"/>
      <c r="D18" s="160"/>
      <c r="E18" s="158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60"/>
      <c r="AN18" s="158" t="s">
        <v>198</v>
      </c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60"/>
      <c r="BB18" s="158" t="s">
        <v>199</v>
      </c>
      <c r="BC18" s="159"/>
      <c r="BD18" s="159"/>
      <c r="BE18" s="159"/>
      <c r="BF18" s="159"/>
      <c r="BG18" s="159"/>
      <c r="BH18" s="159"/>
      <c r="BI18" s="160"/>
      <c r="BJ18" s="158" t="s">
        <v>200</v>
      </c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60"/>
    </row>
    <row r="19" spans="1:80">
      <c r="A19" s="158"/>
      <c r="B19" s="159"/>
      <c r="C19" s="159"/>
      <c r="D19" s="160"/>
      <c r="E19" s="158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60"/>
      <c r="AN19" s="158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60"/>
      <c r="BB19" s="158"/>
      <c r="BC19" s="159"/>
      <c r="BD19" s="159"/>
      <c r="BE19" s="159"/>
      <c r="BF19" s="159"/>
      <c r="BG19" s="159"/>
      <c r="BH19" s="159"/>
      <c r="BI19" s="160"/>
      <c r="BJ19" s="158" t="s">
        <v>201</v>
      </c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60"/>
    </row>
    <row r="20" spans="1:80">
      <c r="A20" s="158"/>
      <c r="B20" s="159"/>
      <c r="C20" s="159"/>
      <c r="D20" s="160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60"/>
      <c r="AN20" s="158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60"/>
      <c r="BB20" s="158"/>
      <c r="BC20" s="159"/>
      <c r="BD20" s="159"/>
      <c r="BE20" s="159"/>
      <c r="BF20" s="159"/>
      <c r="BG20" s="159"/>
      <c r="BH20" s="159"/>
      <c r="BI20" s="160"/>
      <c r="BJ20" s="158" t="s">
        <v>202</v>
      </c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60"/>
    </row>
    <row r="21" spans="1:80">
      <c r="A21" s="164">
        <v>1</v>
      </c>
      <c r="B21" s="165"/>
      <c r="C21" s="165"/>
      <c r="D21" s="166"/>
      <c r="E21" s="164">
        <v>2</v>
      </c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6"/>
      <c r="AN21" s="164">
        <v>3</v>
      </c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6"/>
      <c r="BB21" s="164">
        <v>4</v>
      </c>
      <c r="BC21" s="165"/>
      <c r="BD21" s="165"/>
      <c r="BE21" s="165"/>
      <c r="BF21" s="165"/>
      <c r="BG21" s="165"/>
      <c r="BH21" s="165"/>
      <c r="BI21" s="166"/>
      <c r="BJ21" s="164">
        <v>5</v>
      </c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6"/>
    </row>
    <row r="22" spans="1:80">
      <c r="A22" s="206">
        <v>1</v>
      </c>
      <c r="B22" s="207"/>
      <c r="C22" s="207"/>
      <c r="D22" s="208"/>
      <c r="E22" s="194" t="s">
        <v>204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6"/>
      <c r="AN22" s="197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9"/>
      <c r="BB22" s="203"/>
      <c r="BC22" s="204"/>
      <c r="BD22" s="204"/>
      <c r="BE22" s="204"/>
      <c r="BF22" s="204"/>
      <c r="BG22" s="204"/>
      <c r="BH22" s="204"/>
      <c r="BI22" s="205"/>
      <c r="BJ22" s="324"/>
      <c r="BK22" s="325"/>
      <c r="BL22" s="325"/>
      <c r="BM22" s="325"/>
      <c r="BN22" s="325"/>
      <c r="BO22" s="325"/>
      <c r="BP22" s="325"/>
      <c r="BQ22" s="325"/>
      <c r="BR22" s="325"/>
      <c r="BS22" s="325"/>
      <c r="BT22" s="325"/>
      <c r="BU22" s="325"/>
      <c r="BV22" s="325"/>
      <c r="BW22" s="325"/>
      <c r="BX22" s="325"/>
      <c r="BY22" s="325"/>
      <c r="BZ22" s="325"/>
      <c r="CA22" s="325"/>
      <c r="CB22" s="326"/>
    </row>
    <row r="23" spans="1:80">
      <c r="A23" s="206">
        <v>2</v>
      </c>
      <c r="B23" s="207"/>
      <c r="C23" s="207"/>
      <c r="D23" s="208"/>
      <c r="E23" s="194" t="s">
        <v>205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6"/>
      <c r="AN23" s="197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9"/>
      <c r="BB23" s="203"/>
      <c r="BC23" s="204"/>
      <c r="BD23" s="204"/>
      <c r="BE23" s="204"/>
      <c r="BF23" s="204"/>
      <c r="BG23" s="204"/>
      <c r="BH23" s="204"/>
      <c r="BI23" s="205"/>
      <c r="BJ23" s="324">
        <v>700</v>
      </c>
      <c r="BK23" s="325"/>
      <c r="BL23" s="325"/>
      <c r="BM23" s="325"/>
      <c r="BN23" s="325"/>
      <c r="BO23" s="325"/>
      <c r="BP23" s="325"/>
      <c r="BQ23" s="325"/>
      <c r="BR23" s="325"/>
      <c r="BS23" s="325"/>
      <c r="BT23" s="325"/>
      <c r="BU23" s="325"/>
      <c r="BV23" s="325"/>
      <c r="BW23" s="325"/>
      <c r="BX23" s="325"/>
      <c r="BY23" s="325"/>
      <c r="BZ23" s="325"/>
      <c r="CA23" s="325"/>
      <c r="CB23" s="326"/>
    </row>
    <row r="24" spans="1:80">
      <c r="A24" s="194"/>
      <c r="B24" s="195"/>
      <c r="C24" s="195"/>
      <c r="D24" s="196"/>
      <c r="E24" s="203" t="s">
        <v>147</v>
      </c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5"/>
      <c r="AN24" s="203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5"/>
      <c r="BB24" s="238" t="s">
        <v>22</v>
      </c>
      <c r="BC24" s="239"/>
      <c r="BD24" s="239"/>
      <c r="BE24" s="239"/>
      <c r="BF24" s="239"/>
      <c r="BG24" s="239"/>
      <c r="BH24" s="239"/>
      <c r="BI24" s="240"/>
      <c r="BJ24" s="200">
        <f>SUM(BJ22:CB23)</f>
        <v>700</v>
      </c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2"/>
    </row>
    <row r="25" spans="1:80" s="20" customFormat="1" ht="15.75"/>
    <row r="26" spans="1:80" s="54" customFormat="1" ht="15.75">
      <c r="A26" s="54" t="s">
        <v>113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285" t="s">
        <v>379</v>
      </c>
      <c r="T26" s="285"/>
      <c r="U26" s="285"/>
      <c r="V26" s="285"/>
      <c r="W26" s="285"/>
      <c r="X26" s="285"/>
      <c r="Y26" s="285"/>
      <c r="Z26" s="285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  <c r="AR26" s="285"/>
      <c r="AS26" s="285"/>
      <c r="AT26" s="285"/>
      <c r="AU26" s="285"/>
      <c r="AV26" s="285"/>
      <c r="AW26" s="285"/>
      <c r="AX26" s="285"/>
      <c r="AY26" s="285"/>
      <c r="AZ26" s="285"/>
      <c r="BA26" s="285"/>
      <c r="BB26" s="285"/>
      <c r="BC26" s="285"/>
      <c r="BD26" s="285"/>
      <c r="BE26" s="285"/>
      <c r="BF26" s="285"/>
      <c r="BG26" s="285"/>
      <c r="BH26" s="285"/>
      <c r="BI26" s="285"/>
      <c r="BJ26" s="285"/>
      <c r="BK26" s="285"/>
      <c r="BL26" s="285"/>
      <c r="BM26" s="285"/>
      <c r="BN26" s="285"/>
      <c r="BO26" s="285"/>
      <c r="BP26" s="285"/>
      <c r="BQ26" s="285"/>
      <c r="BR26" s="285"/>
      <c r="BS26" s="285"/>
      <c r="BT26" s="285"/>
      <c r="BU26" s="285"/>
      <c r="BV26" s="285"/>
      <c r="BW26" s="285"/>
      <c r="BX26" s="285"/>
      <c r="BY26" s="285"/>
      <c r="BZ26" s="285"/>
      <c r="CA26" s="285"/>
      <c r="CB26" s="285"/>
    </row>
    <row r="27" spans="1:80" s="23" customFormat="1" ht="9.7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</row>
    <row r="28" spans="1:80">
      <c r="A28" s="161" t="s">
        <v>115</v>
      </c>
      <c r="B28" s="162"/>
      <c r="C28" s="162"/>
      <c r="D28" s="163"/>
      <c r="E28" s="161" t="s">
        <v>149</v>
      </c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3"/>
      <c r="AN28" s="161" t="s">
        <v>195</v>
      </c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3"/>
      <c r="BB28" s="161" t="s">
        <v>196</v>
      </c>
      <c r="BC28" s="162"/>
      <c r="BD28" s="162"/>
      <c r="BE28" s="162"/>
      <c r="BF28" s="162"/>
      <c r="BG28" s="162"/>
      <c r="BH28" s="162"/>
      <c r="BI28" s="163"/>
      <c r="BJ28" s="161" t="s">
        <v>197</v>
      </c>
      <c r="BK28" s="162"/>
      <c r="BL28" s="162"/>
      <c r="BM28" s="162"/>
      <c r="BN28" s="162"/>
      <c r="BO28" s="162"/>
      <c r="BP28" s="162"/>
      <c r="BQ28" s="162"/>
      <c r="BR28" s="162"/>
      <c r="BS28" s="162"/>
      <c r="BT28" s="162"/>
      <c r="BU28" s="162"/>
      <c r="BV28" s="162"/>
      <c r="BW28" s="162"/>
      <c r="BX28" s="162"/>
      <c r="BY28" s="162"/>
      <c r="BZ28" s="162"/>
      <c r="CA28" s="162"/>
      <c r="CB28" s="163"/>
    </row>
    <row r="29" spans="1:80">
      <c r="A29" s="158" t="s">
        <v>122</v>
      </c>
      <c r="B29" s="159"/>
      <c r="C29" s="159"/>
      <c r="D29" s="160"/>
      <c r="E29" s="158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60"/>
      <c r="AN29" s="158" t="s">
        <v>198</v>
      </c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60"/>
      <c r="BB29" s="158" t="s">
        <v>199</v>
      </c>
      <c r="BC29" s="159"/>
      <c r="BD29" s="159"/>
      <c r="BE29" s="159"/>
      <c r="BF29" s="159"/>
      <c r="BG29" s="159"/>
      <c r="BH29" s="159"/>
      <c r="BI29" s="160"/>
      <c r="BJ29" s="158" t="s">
        <v>200</v>
      </c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60"/>
    </row>
    <row r="30" spans="1:80">
      <c r="A30" s="158"/>
      <c r="B30" s="159"/>
      <c r="C30" s="159"/>
      <c r="D30" s="160"/>
      <c r="E30" s="158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60"/>
      <c r="AN30" s="158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60"/>
      <c r="BB30" s="158"/>
      <c r="BC30" s="159"/>
      <c r="BD30" s="159"/>
      <c r="BE30" s="159"/>
      <c r="BF30" s="159"/>
      <c r="BG30" s="159"/>
      <c r="BH30" s="159"/>
      <c r="BI30" s="160"/>
      <c r="BJ30" s="158" t="s">
        <v>201</v>
      </c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60"/>
    </row>
    <row r="31" spans="1:80">
      <c r="A31" s="158"/>
      <c r="B31" s="159"/>
      <c r="C31" s="159"/>
      <c r="D31" s="160"/>
      <c r="E31" s="158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60"/>
      <c r="AN31" s="158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60"/>
      <c r="BB31" s="158"/>
      <c r="BC31" s="159"/>
      <c r="BD31" s="159"/>
      <c r="BE31" s="159"/>
      <c r="BF31" s="159"/>
      <c r="BG31" s="159"/>
      <c r="BH31" s="159"/>
      <c r="BI31" s="160"/>
      <c r="BJ31" s="158" t="s">
        <v>202</v>
      </c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60"/>
    </row>
    <row r="32" spans="1:80">
      <c r="A32" s="164">
        <v>1</v>
      </c>
      <c r="B32" s="165"/>
      <c r="C32" s="165"/>
      <c r="D32" s="166"/>
      <c r="E32" s="164">
        <v>2</v>
      </c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6"/>
      <c r="AN32" s="164">
        <v>3</v>
      </c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6"/>
      <c r="BB32" s="164">
        <v>4</v>
      </c>
      <c r="BC32" s="165"/>
      <c r="BD32" s="165"/>
      <c r="BE32" s="165"/>
      <c r="BF32" s="165"/>
      <c r="BG32" s="165"/>
      <c r="BH32" s="165"/>
      <c r="BI32" s="166"/>
      <c r="BJ32" s="164">
        <v>5</v>
      </c>
      <c r="BK32" s="165"/>
      <c r="BL32" s="165"/>
      <c r="BM32" s="165"/>
      <c r="BN32" s="165"/>
      <c r="BO32" s="165"/>
      <c r="BP32" s="165"/>
      <c r="BQ32" s="165"/>
      <c r="BR32" s="165"/>
      <c r="BS32" s="165"/>
      <c r="BT32" s="165"/>
      <c r="BU32" s="165"/>
      <c r="BV32" s="165"/>
      <c r="BW32" s="165"/>
      <c r="BX32" s="165"/>
      <c r="BY32" s="165"/>
      <c r="BZ32" s="165"/>
      <c r="CA32" s="165"/>
      <c r="CB32" s="166"/>
    </row>
    <row r="33" spans="1:80">
      <c r="A33" s="206">
        <v>1</v>
      </c>
      <c r="B33" s="207"/>
      <c r="C33" s="207"/>
      <c r="D33" s="208"/>
      <c r="E33" s="194" t="s">
        <v>326</v>
      </c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  <c r="AM33" s="196"/>
      <c r="AN33" s="197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9"/>
      <c r="BB33" s="203"/>
      <c r="BC33" s="204"/>
      <c r="BD33" s="204"/>
      <c r="BE33" s="204"/>
      <c r="BF33" s="204"/>
      <c r="BG33" s="204"/>
      <c r="BH33" s="204"/>
      <c r="BI33" s="205"/>
      <c r="BJ33" s="324">
        <v>100</v>
      </c>
      <c r="BK33" s="325"/>
      <c r="BL33" s="325"/>
      <c r="BM33" s="325"/>
      <c r="BN33" s="325"/>
      <c r="BO33" s="325"/>
      <c r="BP33" s="325"/>
      <c r="BQ33" s="325"/>
      <c r="BR33" s="325"/>
      <c r="BS33" s="325"/>
      <c r="BT33" s="325"/>
      <c r="BU33" s="325"/>
      <c r="BV33" s="325"/>
      <c r="BW33" s="325"/>
      <c r="BX33" s="325"/>
      <c r="BY33" s="325"/>
      <c r="BZ33" s="325"/>
      <c r="CA33" s="325"/>
      <c r="CB33" s="326"/>
    </row>
    <row r="34" spans="1:80">
      <c r="A34" s="206">
        <v>2</v>
      </c>
      <c r="B34" s="207"/>
      <c r="C34" s="207"/>
      <c r="D34" s="208"/>
      <c r="E34" s="194" t="s">
        <v>381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6"/>
      <c r="AN34" s="197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9"/>
      <c r="BB34" s="203"/>
      <c r="BC34" s="204"/>
      <c r="BD34" s="204"/>
      <c r="BE34" s="204"/>
      <c r="BF34" s="204"/>
      <c r="BG34" s="204"/>
      <c r="BH34" s="204"/>
      <c r="BI34" s="205"/>
      <c r="BJ34" s="324"/>
      <c r="BK34" s="325"/>
      <c r="BL34" s="325"/>
      <c r="BM34" s="325"/>
      <c r="BN34" s="325"/>
      <c r="BO34" s="325"/>
      <c r="BP34" s="325"/>
      <c r="BQ34" s="325"/>
      <c r="BR34" s="325"/>
      <c r="BS34" s="325"/>
      <c r="BT34" s="325"/>
      <c r="BU34" s="325"/>
      <c r="BV34" s="325"/>
      <c r="BW34" s="325"/>
      <c r="BX34" s="325"/>
      <c r="BY34" s="325"/>
      <c r="BZ34" s="325"/>
      <c r="CA34" s="325"/>
      <c r="CB34" s="326"/>
    </row>
    <row r="35" spans="1:80">
      <c r="A35" s="194"/>
      <c r="B35" s="195"/>
      <c r="C35" s="195"/>
      <c r="D35" s="196"/>
      <c r="E35" s="203" t="s">
        <v>147</v>
      </c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5"/>
      <c r="AN35" s="203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5"/>
      <c r="BB35" s="238" t="s">
        <v>22</v>
      </c>
      <c r="BC35" s="239"/>
      <c r="BD35" s="239"/>
      <c r="BE35" s="239"/>
      <c r="BF35" s="239"/>
      <c r="BG35" s="239"/>
      <c r="BH35" s="239"/>
      <c r="BI35" s="240"/>
      <c r="BJ35" s="200">
        <f>SUM(BJ33:CB34)</f>
        <v>100</v>
      </c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2"/>
    </row>
    <row r="37" spans="1:80" s="54" customFormat="1" ht="15.75">
      <c r="A37" s="54" t="s">
        <v>113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85" t="s">
        <v>317</v>
      </c>
      <c r="T37" s="285"/>
      <c r="U37" s="285"/>
      <c r="V37" s="285"/>
      <c r="W37" s="285"/>
      <c r="X37" s="285"/>
      <c r="Y37" s="285"/>
      <c r="Z37" s="285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  <c r="AZ37" s="285"/>
      <c r="BA37" s="285"/>
      <c r="BB37" s="285"/>
      <c r="BC37" s="285"/>
      <c r="BD37" s="285"/>
      <c r="BE37" s="285"/>
      <c r="BF37" s="285"/>
      <c r="BG37" s="285"/>
      <c r="BH37" s="285"/>
      <c r="BI37" s="285"/>
      <c r="BJ37" s="285"/>
      <c r="BK37" s="285"/>
      <c r="BL37" s="285"/>
      <c r="BM37" s="285"/>
      <c r="BN37" s="285"/>
      <c r="BO37" s="285"/>
      <c r="BP37" s="285"/>
      <c r="BQ37" s="285"/>
      <c r="BR37" s="285"/>
      <c r="BS37" s="285"/>
      <c r="BT37" s="285"/>
      <c r="BU37" s="285"/>
      <c r="BV37" s="285"/>
      <c r="BW37" s="285"/>
      <c r="BX37" s="285"/>
      <c r="BY37" s="285"/>
      <c r="BZ37" s="285"/>
      <c r="CA37" s="285"/>
      <c r="CB37" s="285"/>
    </row>
    <row r="38" spans="1:80" s="23" customFormat="1" ht="9.7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</row>
    <row r="39" spans="1:80">
      <c r="A39" s="161" t="s">
        <v>115</v>
      </c>
      <c r="B39" s="162"/>
      <c r="C39" s="162"/>
      <c r="D39" s="163"/>
      <c r="E39" s="161" t="s">
        <v>149</v>
      </c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3"/>
      <c r="AN39" s="161" t="s">
        <v>195</v>
      </c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3"/>
      <c r="BB39" s="161" t="s">
        <v>196</v>
      </c>
      <c r="BC39" s="162"/>
      <c r="BD39" s="162"/>
      <c r="BE39" s="162"/>
      <c r="BF39" s="162"/>
      <c r="BG39" s="162"/>
      <c r="BH39" s="162"/>
      <c r="BI39" s="163"/>
      <c r="BJ39" s="161" t="s">
        <v>197</v>
      </c>
      <c r="BK39" s="162"/>
      <c r="BL39" s="162"/>
      <c r="BM39" s="162"/>
      <c r="BN39" s="162"/>
      <c r="BO39" s="162"/>
      <c r="BP39" s="162"/>
      <c r="BQ39" s="162"/>
      <c r="BR39" s="162"/>
      <c r="BS39" s="162"/>
      <c r="BT39" s="162"/>
      <c r="BU39" s="162"/>
      <c r="BV39" s="162"/>
      <c r="BW39" s="162"/>
      <c r="BX39" s="162"/>
      <c r="BY39" s="162"/>
      <c r="BZ39" s="162"/>
      <c r="CA39" s="162"/>
      <c r="CB39" s="163"/>
    </row>
    <row r="40" spans="1:80">
      <c r="A40" s="158" t="s">
        <v>122</v>
      </c>
      <c r="B40" s="159"/>
      <c r="C40" s="159"/>
      <c r="D40" s="160"/>
      <c r="E40" s="158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60"/>
      <c r="AN40" s="158" t="s">
        <v>198</v>
      </c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60"/>
      <c r="BB40" s="158" t="s">
        <v>199</v>
      </c>
      <c r="BC40" s="159"/>
      <c r="BD40" s="159"/>
      <c r="BE40" s="159"/>
      <c r="BF40" s="159"/>
      <c r="BG40" s="159"/>
      <c r="BH40" s="159"/>
      <c r="BI40" s="160"/>
      <c r="BJ40" s="158" t="s">
        <v>200</v>
      </c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60"/>
    </row>
    <row r="41" spans="1:80">
      <c r="A41" s="158"/>
      <c r="B41" s="159"/>
      <c r="C41" s="159"/>
      <c r="D41" s="160"/>
      <c r="E41" s="158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60"/>
      <c r="AN41" s="158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60"/>
      <c r="BB41" s="158"/>
      <c r="BC41" s="159"/>
      <c r="BD41" s="159"/>
      <c r="BE41" s="159"/>
      <c r="BF41" s="159"/>
      <c r="BG41" s="159"/>
      <c r="BH41" s="159"/>
      <c r="BI41" s="160"/>
      <c r="BJ41" s="158" t="s">
        <v>201</v>
      </c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60"/>
    </row>
    <row r="42" spans="1:80">
      <c r="A42" s="158"/>
      <c r="B42" s="159"/>
      <c r="C42" s="159"/>
      <c r="D42" s="160"/>
      <c r="E42" s="15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60"/>
      <c r="AN42" s="158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60"/>
      <c r="BB42" s="158"/>
      <c r="BC42" s="159"/>
      <c r="BD42" s="159"/>
      <c r="BE42" s="159"/>
      <c r="BF42" s="159"/>
      <c r="BG42" s="159"/>
      <c r="BH42" s="159"/>
      <c r="BI42" s="160"/>
      <c r="BJ42" s="158" t="s">
        <v>202</v>
      </c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60"/>
    </row>
    <row r="43" spans="1:80">
      <c r="A43" s="164">
        <v>1</v>
      </c>
      <c r="B43" s="165"/>
      <c r="C43" s="165"/>
      <c r="D43" s="166"/>
      <c r="E43" s="164">
        <v>2</v>
      </c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6"/>
      <c r="AN43" s="164">
        <v>3</v>
      </c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6"/>
      <c r="BB43" s="164">
        <v>4</v>
      </c>
      <c r="BC43" s="165"/>
      <c r="BD43" s="165"/>
      <c r="BE43" s="165"/>
      <c r="BF43" s="165"/>
      <c r="BG43" s="165"/>
      <c r="BH43" s="165"/>
      <c r="BI43" s="166"/>
      <c r="BJ43" s="164">
        <v>5</v>
      </c>
      <c r="BK43" s="165"/>
      <c r="BL43" s="165"/>
      <c r="BM43" s="165"/>
      <c r="BN43" s="165"/>
      <c r="BO43" s="165"/>
      <c r="BP43" s="165"/>
      <c r="BQ43" s="165"/>
      <c r="BR43" s="165"/>
      <c r="BS43" s="165"/>
      <c r="BT43" s="165"/>
      <c r="BU43" s="165"/>
      <c r="BV43" s="165"/>
      <c r="BW43" s="165"/>
      <c r="BX43" s="165"/>
      <c r="BY43" s="165"/>
      <c r="BZ43" s="165"/>
      <c r="CA43" s="165"/>
      <c r="CB43" s="166"/>
    </row>
    <row r="44" spans="1:80">
      <c r="A44" s="206">
        <v>1</v>
      </c>
      <c r="B44" s="207"/>
      <c r="C44" s="207"/>
      <c r="D44" s="208"/>
      <c r="E44" s="194" t="s">
        <v>203</v>
      </c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6"/>
      <c r="AN44" s="197"/>
      <c r="AO44" s="198"/>
      <c r="AP44" s="198"/>
      <c r="AQ44" s="198"/>
      <c r="AR44" s="198"/>
      <c r="AS44" s="198"/>
      <c r="AT44" s="198"/>
      <c r="AU44" s="198"/>
      <c r="AV44" s="198"/>
      <c r="AW44" s="198"/>
      <c r="AX44" s="198"/>
      <c r="AY44" s="198"/>
      <c r="AZ44" s="198"/>
      <c r="BA44" s="199"/>
      <c r="BB44" s="203"/>
      <c r="BC44" s="204"/>
      <c r="BD44" s="204"/>
      <c r="BE44" s="204"/>
      <c r="BF44" s="204"/>
      <c r="BG44" s="204"/>
      <c r="BH44" s="204"/>
      <c r="BI44" s="205"/>
      <c r="BJ44" s="324">
        <v>1000</v>
      </c>
      <c r="BK44" s="325"/>
      <c r="BL44" s="325"/>
      <c r="BM44" s="325"/>
      <c r="BN44" s="325"/>
      <c r="BO44" s="325"/>
      <c r="BP44" s="325"/>
      <c r="BQ44" s="325"/>
      <c r="BR44" s="325"/>
      <c r="BS44" s="325"/>
      <c r="BT44" s="325"/>
      <c r="BU44" s="325"/>
      <c r="BV44" s="325"/>
      <c r="BW44" s="325"/>
      <c r="BX44" s="325"/>
      <c r="BY44" s="325"/>
      <c r="BZ44" s="325"/>
      <c r="CA44" s="325"/>
      <c r="CB44" s="326"/>
    </row>
    <row r="45" spans="1:80">
      <c r="A45" s="206">
        <v>2</v>
      </c>
      <c r="B45" s="207"/>
      <c r="C45" s="207"/>
      <c r="D45" s="208"/>
      <c r="E45" s="194" t="s">
        <v>382</v>
      </c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6"/>
      <c r="AN45" s="197"/>
      <c r="AO45" s="198"/>
      <c r="AP45" s="198"/>
      <c r="AQ45" s="198"/>
      <c r="AR45" s="198"/>
      <c r="AS45" s="198"/>
      <c r="AT45" s="198"/>
      <c r="AU45" s="198"/>
      <c r="AV45" s="198"/>
      <c r="AW45" s="198"/>
      <c r="AX45" s="198"/>
      <c r="AY45" s="198"/>
      <c r="AZ45" s="198"/>
      <c r="BA45" s="199"/>
      <c r="BB45" s="203"/>
      <c r="BC45" s="204"/>
      <c r="BD45" s="204"/>
      <c r="BE45" s="204"/>
      <c r="BF45" s="204"/>
      <c r="BG45" s="204"/>
      <c r="BH45" s="204"/>
      <c r="BI45" s="205"/>
      <c r="BJ45" s="324"/>
      <c r="BK45" s="325"/>
      <c r="BL45" s="325"/>
      <c r="BM45" s="325"/>
      <c r="BN45" s="325"/>
      <c r="BO45" s="325"/>
      <c r="BP45" s="325"/>
      <c r="BQ45" s="325"/>
      <c r="BR45" s="325"/>
      <c r="BS45" s="325"/>
      <c r="BT45" s="325"/>
      <c r="BU45" s="325"/>
      <c r="BV45" s="325"/>
      <c r="BW45" s="325"/>
      <c r="BX45" s="325"/>
      <c r="BY45" s="325"/>
      <c r="BZ45" s="325"/>
      <c r="CA45" s="325"/>
      <c r="CB45" s="326"/>
    </row>
    <row r="46" spans="1:80">
      <c r="A46" s="194"/>
      <c r="B46" s="195"/>
      <c r="C46" s="195"/>
      <c r="D46" s="196"/>
      <c r="E46" s="203" t="s">
        <v>147</v>
      </c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5"/>
      <c r="AN46" s="203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4"/>
      <c r="AZ46" s="204"/>
      <c r="BA46" s="205"/>
      <c r="BB46" s="238" t="s">
        <v>22</v>
      </c>
      <c r="BC46" s="239"/>
      <c r="BD46" s="239"/>
      <c r="BE46" s="239"/>
      <c r="BF46" s="239"/>
      <c r="BG46" s="239"/>
      <c r="BH46" s="239"/>
      <c r="BI46" s="240"/>
      <c r="BJ46" s="200">
        <f>SUM(BJ44:CB45)</f>
        <v>1000</v>
      </c>
      <c r="BK46" s="201"/>
      <c r="BL46" s="201"/>
      <c r="BM46" s="201"/>
      <c r="BN46" s="201"/>
      <c r="BO46" s="201"/>
      <c r="BP46" s="201"/>
      <c r="BQ46" s="201"/>
      <c r="BR46" s="201"/>
      <c r="BS46" s="201"/>
      <c r="BT46" s="201"/>
      <c r="BU46" s="201"/>
      <c r="BV46" s="201"/>
      <c r="BW46" s="201"/>
      <c r="BX46" s="201"/>
      <c r="BY46" s="201"/>
      <c r="BZ46" s="201"/>
      <c r="CA46" s="201"/>
      <c r="CB46" s="202"/>
    </row>
    <row r="48" spans="1:80">
      <c r="E48" s="24" t="str">
        <f>'221, 223'!F35</f>
        <v>Заведующая МДОБУ № 4</v>
      </c>
      <c r="AA48" s="24" t="str">
        <f>'221, 223'!AE35</f>
        <v>О.А.Гаранина</v>
      </c>
    </row>
  </sheetData>
  <mergeCells count="161">
    <mergeCell ref="A46:D46"/>
    <mergeCell ref="E46:AM46"/>
    <mergeCell ref="AN46:BA46"/>
    <mergeCell ref="BB46:BI46"/>
    <mergeCell ref="BJ46:CB46"/>
    <mergeCell ref="AN42:BA42"/>
    <mergeCell ref="BB42:BI42"/>
    <mergeCell ref="BJ42:CB42"/>
    <mergeCell ref="A43:D43"/>
    <mergeCell ref="E43:AM43"/>
    <mergeCell ref="AN43:BA43"/>
    <mergeCell ref="BB43:BI43"/>
    <mergeCell ref="BJ43:CB43"/>
    <mergeCell ref="BB44:BI44"/>
    <mergeCell ref="BJ44:CB44"/>
    <mergeCell ref="A44:D44"/>
    <mergeCell ref="E44:AM44"/>
    <mergeCell ref="AN44:BA44"/>
    <mergeCell ref="A42:D42"/>
    <mergeCell ref="E42:AM42"/>
    <mergeCell ref="A45:D45"/>
    <mergeCell ref="E45:AM45"/>
    <mergeCell ref="AN45:BA45"/>
    <mergeCell ref="BB45:BI45"/>
    <mergeCell ref="BN10:CB10"/>
    <mergeCell ref="A11:D11"/>
    <mergeCell ref="E11:AM11"/>
    <mergeCell ref="AN11:BA11"/>
    <mergeCell ref="BB11:BM11"/>
    <mergeCell ref="BN11:CB11"/>
    <mergeCell ref="A13:CB13"/>
    <mergeCell ref="S15:CB15"/>
    <mergeCell ref="A22:D22"/>
    <mergeCell ref="E22:AM22"/>
    <mergeCell ref="AN22:BA22"/>
    <mergeCell ref="BB22:BI22"/>
    <mergeCell ref="BJ22:CB22"/>
    <mergeCell ref="E20:AM20"/>
    <mergeCell ref="AN20:BA20"/>
    <mergeCell ref="BB20:BI20"/>
    <mergeCell ref="BJ20:CB20"/>
    <mergeCell ref="A21:D21"/>
    <mergeCell ref="E21:AM21"/>
    <mergeCell ref="AN21:BA21"/>
    <mergeCell ref="BB21:BI21"/>
    <mergeCell ref="BJ21:CB21"/>
    <mergeCell ref="A20:D20"/>
    <mergeCell ref="A18:D18"/>
    <mergeCell ref="S26:CB26"/>
    <mergeCell ref="A28:D28"/>
    <mergeCell ref="E28:AM28"/>
    <mergeCell ref="AN28:BA28"/>
    <mergeCell ref="BB28:BI28"/>
    <mergeCell ref="BJ28:CB28"/>
    <mergeCell ref="A29:D29"/>
    <mergeCell ref="E29:AM29"/>
    <mergeCell ref="AN29:BA29"/>
    <mergeCell ref="BB29:BI29"/>
    <mergeCell ref="BJ29:CB29"/>
    <mergeCell ref="E23:AM23"/>
    <mergeCell ref="AN23:BA23"/>
    <mergeCell ref="BB23:BI23"/>
    <mergeCell ref="BJ23:CB23"/>
    <mergeCell ref="A24:D24"/>
    <mergeCell ref="E24:AM24"/>
    <mergeCell ref="AN24:BA24"/>
    <mergeCell ref="BB24:BI24"/>
    <mergeCell ref="BJ24:CB24"/>
    <mergeCell ref="A23:D23"/>
    <mergeCell ref="E18:AM18"/>
    <mergeCell ref="AN18:BA18"/>
    <mergeCell ref="BB18:BI18"/>
    <mergeCell ref="BJ18:CB18"/>
    <mergeCell ref="A19:D19"/>
    <mergeCell ref="E19:AM19"/>
    <mergeCell ref="AN19:BA19"/>
    <mergeCell ref="BB19:BI19"/>
    <mergeCell ref="BJ19:CB19"/>
    <mergeCell ref="A17:D17"/>
    <mergeCell ref="E17:AM17"/>
    <mergeCell ref="AN17:BA17"/>
    <mergeCell ref="BB17:BI17"/>
    <mergeCell ref="BJ17:CB17"/>
    <mergeCell ref="A7:D7"/>
    <mergeCell ref="E7:AM7"/>
    <mergeCell ref="AN7:BA7"/>
    <mergeCell ref="BB7:BM7"/>
    <mergeCell ref="BN7:CB7"/>
    <mergeCell ref="A8:D8"/>
    <mergeCell ref="E8:AM8"/>
    <mergeCell ref="AN8:BA8"/>
    <mergeCell ref="BB8:BM8"/>
    <mergeCell ref="BN8:CB8"/>
    <mergeCell ref="A9:D9"/>
    <mergeCell ref="E9:AM9"/>
    <mergeCell ref="AN9:BA9"/>
    <mergeCell ref="BB9:BM9"/>
    <mergeCell ref="BN9:CB9"/>
    <mergeCell ref="A10:D10"/>
    <mergeCell ref="E10:AM10"/>
    <mergeCell ref="AN10:BA10"/>
    <mergeCell ref="BB10:BM10"/>
    <mergeCell ref="A1:CB1"/>
    <mergeCell ref="S3:CB3"/>
    <mergeCell ref="A5:D5"/>
    <mergeCell ref="E5:AM5"/>
    <mergeCell ref="AN5:BA5"/>
    <mergeCell ref="BB5:BM5"/>
    <mergeCell ref="BN5:CB5"/>
    <mergeCell ref="A6:D6"/>
    <mergeCell ref="E6:AM6"/>
    <mergeCell ref="AN6:BA6"/>
    <mergeCell ref="BB6:BM6"/>
    <mergeCell ref="BN6:CB6"/>
    <mergeCell ref="A30:D30"/>
    <mergeCell ref="E30:AM30"/>
    <mergeCell ref="AN30:BA30"/>
    <mergeCell ref="BB30:BI30"/>
    <mergeCell ref="BJ30:CB30"/>
    <mergeCell ref="A31:D31"/>
    <mergeCell ref="E31:AM31"/>
    <mergeCell ref="AN31:BA31"/>
    <mergeCell ref="BB31:BI31"/>
    <mergeCell ref="BJ31:CB31"/>
    <mergeCell ref="A35:D35"/>
    <mergeCell ref="E35:AM35"/>
    <mergeCell ref="AN35:BA35"/>
    <mergeCell ref="BB32:BI32"/>
    <mergeCell ref="BJ32:CB32"/>
    <mergeCell ref="BB33:BI33"/>
    <mergeCell ref="BJ33:CB33"/>
    <mergeCell ref="A32:D32"/>
    <mergeCell ref="E32:AM32"/>
    <mergeCell ref="AN32:BA32"/>
    <mergeCell ref="A33:D33"/>
    <mergeCell ref="E33:AM33"/>
    <mergeCell ref="AN33:BA33"/>
    <mergeCell ref="A34:D34"/>
    <mergeCell ref="E34:AM34"/>
    <mergeCell ref="AN34:BA34"/>
    <mergeCell ref="BB34:BI34"/>
    <mergeCell ref="BJ34:CB34"/>
    <mergeCell ref="BB35:BI35"/>
    <mergeCell ref="BJ35:CB35"/>
    <mergeCell ref="S37:CB37"/>
    <mergeCell ref="A39:D39"/>
    <mergeCell ref="BJ45:CB45"/>
    <mergeCell ref="A40:D40"/>
    <mergeCell ref="E40:AM40"/>
    <mergeCell ref="AN40:BA40"/>
    <mergeCell ref="BB40:BI40"/>
    <mergeCell ref="BJ40:CB40"/>
    <mergeCell ref="A41:D41"/>
    <mergeCell ref="E41:AM41"/>
    <mergeCell ref="AN41:BA41"/>
    <mergeCell ref="BB41:BI41"/>
    <mergeCell ref="BJ41:CB41"/>
    <mergeCell ref="E39:AM39"/>
    <mergeCell ref="AN39:BA39"/>
    <mergeCell ref="BB39:BI39"/>
    <mergeCell ref="BJ39:CB39"/>
  </mergeCells>
  <pageMargins left="0.7" right="0.7" top="0.75" bottom="0.75" header="0.3" footer="0.3"/>
  <pageSetup paperSize="9"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B79"/>
  <sheetViews>
    <sheetView view="pageBreakPreview" topLeftCell="A38" zoomScaleNormal="100" zoomScaleSheetLayoutView="100" workbookViewId="0">
      <selection activeCell="E68" sqref="E68:BC68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5" style="24" customWidth="1"/>
    <col min="32" max="82" width="1.140625" style="24"/>
    <col min="83" max="83" width="15.5703125" style="24" customWidth="1"/>
    <col min="84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30" customFormat="1">
      <c r="A1" s="59"/>
      <c r="B1" s="59"/>
      <c r="C1" s="59"/>
      <c r="D1" s="59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</row>
    <row r="2" spans="1:80" s="30" customFormat="1" ht="18.75">
      <c r="A2" s="328" t="s">
        <v>358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  <c r="AM2" s="328"/>
      <c r="AN2" s="328"/>
      <c r="AO2" s="328"/>
      <c r="AP2" s="328"/>
      <c r="AQ2" s="328"/>
      <c r="AR2" s="328"/>
      <c r="AS2" s="328"/>
      <c r="AT2" s="328"/>
      <c r="AU2" s="328"/>
      <c r="AV2" s="328"/>
      <c r="AW2" s="328"/>
      <c r="AX2" s="328"/>
      <c r="AY2" s="328"/>
      <c r="AZ2" s="328"/>
      <c r="BA2" s="328"/>
      <c r="BB2" s="328"/>
      <c r="BC2" s="328"/>
      <c r="BD2" s="328"/>
      <c r="BE2" s="328"/>
      <c r="BF2" s="328"/>
      <c r="BG2" s="328"/>
      <c r="BH2" s="328"/>
      <c r="BI2" s="328"/>
      <c r="BJ2" s="328"/>
      <c r="BK2" s="328"/>
      <c r="BL2" s="328"/>
      <c r="BM2" s="328"/>
      <c r="BN2" s="328"/>
      <c r="BO2" s="328"/>
      <c r="BP2" s="328"/>
      <c r="BQ2" s="328"/>
      <c r="BR2" s="328"/>
      <c r="BS2" s="328"/>
      <c r="BT2" s="328"/>
      <c r="BU2" s="328"/>
      <c r="BV2" s="328"/>
      <c r="BW2" s="328"/>
      <c r="BX2" s="328"/>
      <c r="BY2" s="328"/>
      <c r="BZ2" s="328"/>
      <c r="CA2" s="328"/>
      <c r="CB2" s="328"/>
    </row>
    <row r="3" spans="1:80" s="73" customFormat="1" ht="15.75">
      <c r="A3" s="73" t="s">
        <v>113</v>
      </c>
      <c r="S3" s="285" t="s">
        <v>422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</row>
    <row r="4" spans="1:80" s="23" customFormat="1" ht="9.75"/>
    <row r="5" spans="1:80">
      <c r="A5" s="161" t="s">
        <v>115</v>
      </c>
      <c r="B5" s="162"/>
      <c r="C5" s="162"/>
      <c r="D5" s="163"/>
      <c r="E5" s="161" t="s">
        <v>149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  <c r="AN5" s="161" t="s">
        <v>225</v>
      </c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3"/>
      <c r="BD5" s="161" t="s">
        <v>151</v>
      </c>
      <c r="BE5" s="162"/>
      <c r="BF5" s="162"/>
      <c r="BG5" s="162"/>
      <c r="BH5" s="162"/>
      <c r="BI5" s="162"/>
      <c r="BJ5" s="162"/>
      <c r="BK5" s="162"/>
      <c r="BL5" s="162"/>
      <c r="BM5" s="163"/>
      <c r="BN5" s="161" t="s">
        <v>206</v>
      </c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3"/>
    </row>
    <row r="6" spans="1:80">
      <c r="A6" s="158" t="s">
        <v>122</v>
      </c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60"/>
      <c r="AN6" s="158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60"/>
      <c r="BD6" s="158" t="s">
        <v>226</v>
      </c>
      <c r="BE6" s="159"/>
      <c r="BF6" s="159"/>
      <c r="BG6" s="159"/>
      <c r="BH6" s="159"/>
      <c r="BI6" s="159"/>
      <c r="BJ6" s="159"/>
      <c r="BK6" s="159"/>
      <c r="BL6" s="159"/>
      <c r="BM6" s="160"/>
      <c r="BN6" s="158" t="s">
        <v>227</v>
      </c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58"/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0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60"/>
      <c r="BD7" s="158" t="s">
        <v>228</v>
      </c>
      <c r="BE7" s="159"/>
      <c r="BF7" s="159"/>
      <c r="BG7" s="159"/>
      <c r="BH7" s="159"/>
      <c r="BI7" s="159"/>
      <c r="BJ7" s="159"/>
      <c r="BK7" s="159"/>
      <c r="BL7" s="159"/>
      <c r="BM7" s="160"/>
      <c r="BN7" s="158" t="s">
        <v>159</v>
      </c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64">
        <v>1</v>
      </c>
      <c r="B8" s="165"/>
      <c r="C8" s="165"/>
      <c r="D8" s="166"/>
      <c r="E8" s="164">
        <v>2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6"/>
      <c r="AN8" s="164">
        <v>3</v>
      </c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6"/>
      <c r="BD8" s="164">
        <v>4</v>
      </c>
      <c r="BE8" s="165"/>
      <c r="BF8" s="165"/>
      <c r="BG8" s="165"/>
      <c r="BH8" s="165"/>
      <c r="BI8" s="165"/>
      <c r="BJ8" s="165"/>
      <c r="BK8" s="165"/>
      <c r="BL8" s="165"/>
      <c r="BM8" s="166"/>
      <c r="BN8" s="164">
        <v>5</v>
      </c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 ht="24.75" customHeight="1">
      <c r="A9" s="194">
        <v>1</v>
      </c>
      <c r="B9" s="195"/>
      <c r="C9" s="195"/>
      <c r="D9" s="196"/>
      <c r="E9" s="329" t="s">
        <v>360</v>
      </c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1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40"/>
      <c r="BD9" s="203">
        <v>1</v>
      </c>
      <c r="BE9" s="204"/>
      <c r="BF9" s="204"/>
      <c r="BG9" s="204"/>
      <c r="BH9" s="204"/>
      <c r="BI9" s="204"/>
      <c r="BJ9" s="204"/>
      <c r="BK9" s="204"/>
      <c r="BL9" s="204"/>
      <c r="BM9" s="205"/>
      <c r="BN9" s="298">
        <v>42000</v>
      </c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300"/>
    </row>
    <row r="10" spans="1:80">
      <c r="A10" s="194">
        <v>2</v>
      </c>
      <c r="B10" s="195"/>
      <c r="C10" s="195"/>
      <c r="D10" s="196"/>
      <c r="E10" s="301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6"/>
      <c r="AN10" s="197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9"/>
      <c r="BD10" s="203">
        <v>4</v>
      </c>
      <c r="BE10" s="204"/>
      <c r="BF10" s="204"/>
      <c r="BG10" s="204"/>
      <c r="BH10" s="204"/>
      <c r="BI10" s="204"/>
      <c r="BJ10" s="204"/>
      <c r="BK10" s="204"/>
      <c r="BL10" s="204"/>
      <c r="BM10" s="205"/>
      <c r="BN10" s="302"/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4"/>
    </row>
    <row r="11" spans="1:80" ht="12.75" customHeight="1">
      <c r="A11" s="194"/>
      <c r="B11" s="195"/>
      <c r="C11" s="195"/>
      <c r="D11" s="196"/>
      <c r="E11" s="308" t="s">
        <v>359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204"/>
      <c r="AL11" s="204"/>
      <c r="AM11" s="205"/>
      <c r="AN11" s="197" t="s">
        <v>22</v>
      </c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9"/>
      <c r="BD11" s="203" t="s">
        <v>22</v>
      </c>
      <c r="BE11" s="204"/>
      <c r="BF11" s="204"/>
      <c r="BG11" s="204"/>
      <c r="BH11" s="204"/>
      <c r="BI11" s="204"/>
      <c r="BJ11" s="204"/>
      <c r="BK11" s="204"/>
      <c r="BL11" s="204"/>
      <c r="BM11" s="205"/>
      <c r="BN11" s="302">
        <f>SUM(BN9:CB10)</f>
        <v>42000</v>
      </c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4"/>
    </row>
    <row r="12" spans="1:80" ht="12.75" customHeight="1">
      <c r="A12" s="34"/>
      <c r="B12" s="34"/>
      <c r="C12" s="34"/>
      <c r="D12" s="34"/>
      <c r="E12" s="70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  <c r="CA12" s="71"/>
      <c r="CB12" s="71"/>
    </row>
    <row r="13" spans="1:80" s="123" customFormat="1" ht="15.75">
      <c r="A13" s="123" t="s">
        <v>113</v>
      </c>
      <c r="S13" s="285" t="s">
        <v>420</v>
      </c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5"/>
      <c r="AU13" s="285"/>
      <c r="AV13" s="285"/>
      <c r="AW13" s="285"/>
      <c r="AX13" s="285"/>
      <c r="AY13" s="285"/>
      <c r="AZ13" s="285"/>
      <c r="BA13" s="285"/>
      <c r="BB13" s="285"/>
      <c r="BC13" s="285"/>
      <c r="BD13" s="285"/>
      <c r="BE13" s="285"/>
      <c r="BF13" s="285"/>
      <c r="BG13" s="285"/>
      <c r="BH13" s="285"/>
      <c r="BI13" s="285"/>
      <c r="BJ13" s="285"/>
      <c r="BK13" s="285"/>
      <c r="BL13" s="285"/>
      <c r="BM13" s="285"/>
      <c r="BN13" s="285"/>
      <c r="BO13" s="285"/>
      <c r="BP13" s="285"/>
      <c r="BQ13" s="285"/>
      <c r="BR13" s="285"/>
      <c r="BS13" s="285"/>
      <c r="BT13" s="285"/>
      <c r="BU13" s="285"/>
      <c r="BV13" s="285"/>
      <c r="BW13" s="285"/>
      <c r="BX13" s="285"/>
      <c r="BY13" s="285"/>
      <c r="BZ13" s="285"/>
      <c r="CA13" s="285"/>
      <c r="CB13" s="285"/>
    </row>
    <row r="14" spans="1:80" s="23" customFormat="1" ht="9.75"/>
    <row r="15" spans="1:80">
      <c r="A15" s="161" t="s">
        <v>115</v>
      </c>
      <c r="B15" s="162"/>
      <c r="C15" s="162"/>
      <c r="D15" s="163"/>
      <c r="E15" s="161" t="s">
        <v>149</v>
      </c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3"/>
      <c r="AN15" s="161" t="s">
        <v>225</v>
      </c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3"/>
      <c r="BD15" s="161" t="s">
        <v>151</v>
      </c>
      <c r="BE15" s="162"/>
      <c r="BF15" s="162"/>
      <c r="BG15" s="162"/>
      <c r="BH15" s="162"/>
      <c r="BI15" s="162"/>
      <c r="BJ15" s="162"/>
      <c r="BK15" s="162"/>
      <c r="BL15" s="162"/>
      <c r="BM15" s="163"/>
      <c r="BN15" s="161" t="s">
        <v>206</v>
      </c>
      <c r="BO15" s="162"/>
      <c r="BP15" s="162"/>
      <c r="BQ15" s="162"/>
      <c r="BR15" s="162"/>
      <c r="BS15" s="162"/>
      <c r="BT15" s="162"/>
      <c r="BU15" s="162"/>
      <c r="BV15" s="162"/>
      <c r="BW15" s="162"/>
      <c r="BX15" s="162"/>
      <c r="BY15" s="162"/>
      <c r="BZ15" s="162"/>
      <c r="CA15" s="162"/>
      <c r="CB15" s="163"/>
    </row>
    <row r="16" spans="1:80">
      <c r="A16" s="158" t="s">
        <v>122</v>
      </c>
      <c r="B16" s="159"/>
      <c r="C16" s="159"/>
      <c r="D16" s="160"/>
      <c r="E16" s="158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60"/>
      <c r="AN16" s="158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60"/>
      <c r="BD16" s="158" t="s">
        <v>226</v>
      </c>
      <c r="BE16" s="159"/>
      <c r="BF16" s="159"/>
      <c r="BG16" s="159"/>
      <c r="BH16" s="159"/>
      <c r="BI16" s="159"/>
      <c r="BJ16" s="159"/>
      <c r="BK16" s="159"/>
      <c r="BL16" s="159"/>
      <c r="BM16" s="160"/>
      <c r="BN16" s="158" t="s">
        <v>227</v>
      </c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60"/>
    </row>
    <row r="17" spans="1:80">
      <c r="A17" s="158"/>
      <c r="B17" s="159"/>
      <c r="C17" s="159"/>
      <c r="D17" s="160"/>
      <c r="E17" s="158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60"/>
      <c r="AN17" s="158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60"/>
      <c r="BD17" s="158" t="s">
        <v>228</v>
      </c>
      <c r="BE17" s="159"/>
      <c r="BF17" s="159"/>
      <c r="BG17" s="159"/>
      <c r="BH17" s="159"/>
      <c r="BI17" s="159"/>
      <c r="BJ17" s="159"/>
      <c r="BK17" s="159"/>
      <c r="BL17" s="159"/>
      <c r="BM17" s="160"/>
      <c r="BN17" s="158" t="s">
        <v>159</v>
      </c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60"/>
    </row>
    <row r="18" spans="1:80">
      <c r="A18" s="164">
        <v>1</v>
      </c>
      <c r="B18" s="165"/>
      <c r="C18" s="165"/>
      <c r="D18" s="166"/>
      <c r="E18" s="164">
        <v>2</v>
      </c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6"/>
      <c r="AN18" s="164">
        <v>3</v>
      </c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6"/>
      <c r="BD18" s="164">
        <v>4</v>
      </c>
      <c r="BE18" s="165"/>
      <c r="BF18" s="165"/>
      <c r="BG18" s="165"/>
      <c r="BH18" s="165"/>
      <c r="BI18" s="165"/>
      <c r="BJ18" s="165"/>
      <c r="BK18" s="165"/>
      <c r="BL18" s="165"/>
      <c r="BM18" s="166"/>
      <c r="BN18" s="164">
        <v>5</v>
      </c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6"/>
    </row>
    <row r="19" spans="1:80" ht="24.75" customHeight="1">
      <c r="A19" s="194">
        <v>1</v>
      </c>
      <c r="B19" s="195"/>
      <c r="C19" s="195"/>
      <c r="D19" s="196"/>
      <c r="E19" s="329" t="s">
        <v>421</v>
      </c>
      <c r="F19" s="330"/>
      <c r="G19" s="330"/>
      <c r="H19" s="330"/>
      <c r="I19" s="330"/>
      <c r="J19" s="330"/>
      <c r="K19" s="330"/>
      <c r="L19" s="330"/>
      <c r="M19" s="330"/>
      <c r="N19" s="330"/>
      <c r="O19" s="330"/>
      <c r="P19" s="330"/>
      <c r="Q19" s="330"/>
      <c r="R19" s="330"/>
      <c r="S19" s="330"/>
      <c r="T19" s="330"/>
      <c r="U19" s="330"/>
      <c r="V19" s="330"/>
      <c r="W19" s="330"/>
      <c r="X19" s="330"/>
      <c r="Y19" s="330"/>
      <c r="Z19" s="330"/>
      <c r="AA19" s="330"/>
      <c r="AB19" s="330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1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40"/>
      <c r="BD19" s="203">
        <v>1</v>
      </c>
      <c r="BE19" s="204"/>
      <c r="BF19" s="204"/>
      <c r="BG19" s="204"/>
      <c r="BH19" s="204"/>
      <c r="BI19" s="204"/>
      <c r="BJ19" s="204"/>
      <c r="BK19" s="204"/>
      <c r="BL19" s="204"/>
      <c r="BM19" s="205"/>
      <c r="BN19" s="354">
        <v>124498</v>
      </c>
      <c r="BO19" s="355"/>
      <c r="BP19" s="355"/>
      <c r="BQ19" s="355"/>
      <c r="BR19" s="355"/>
      <c r="BS19" s="355"/>
      <c r="BT19" s="355"/>
      <c r="BU19" s="355"/>
      <c r="BV19" s="355"/>
      <c r="BW19" s="355"/>
      <c r="BX19" s="355"/>
      <c r="BY19" s="355"/>
      <c r="BZ19" s="355"/>
      <c r="CA19" s="355"/>
      <c r="CB19" s="356"/>
    </row>
    <row r="20" spans="1:80" hidden="1">
      <c r="A20" s="194">
        <v>2</v>
      </c>
      <c r="B20" s="195"/>
      <c r="C20" s="195"/>
      <c r="D20" s="196"/>
      <c r="E20" s="301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6"/>
      <c r="AN20" s="197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9"/>
      <c r="BD20" s="203">
        <v>4</v>
      </c>
      <c r="BE20" s="204"/>
      <c r="BF20" s="204"/>
      <c r="BG20" s="204"/>
      <c r="BH20" s="204"/>
      <c r="BI20" s="204"/>
      <c r="BJ20" s="204"/>
      <c r="BK20" s="204"/>
      <c r="BL20" s="204"/>
      <c r="BM20" s="205"/>
      <c r="BN20" s="357"/>
      <c r="BO20" s="358"/>
      <c r="BP20" s="358"/>
      <c r="BQ20" s="358"/>
      <c r="BR20" s="358"/>
      <c r="BS20" s="358"/>
      <c r="BT20" s="358"/>
      <c r="BU20" s="358"/>
      <c r="BV20" s="358"/>
      <c r="BW20" s="358"/>
      <c r="BX20" s="358"/>
      <c r="BY20" s="358"/>
      <c r="BZ20" s="358"/>
      <c r="CA20" s="358"/>
      <c r="CB20" s="359"/>
    </row>
    <row r="21" spans="1:80" ht="12.75" customHeight="1">
      <c r="A21" s="194"/>
      <c r="B21" s="195"/>
      <c r="C21" s="195"/>
      <c r="D21" s="196"/>
      <c r="E21" s="308" t="s">
        <v>359</v>
      </c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  <c r="AK21" s="204"/>
      <c r="AL21" s="204"/>
      <c r="AM21" s="205"/>
      <c r="AN21" s="197" t="s">
        <v>22</v>
      </c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9"/>
      <c r="BD21" s="203" t="s">
        <v>22</v>
      </c>
      <c r="BE21" s="204"/>
      <c r="BF21" s="204"/>
      <c r="BG21" s="204"/>
      <c r="BH21" s="204"/>
      <c r="BI21" s="204"/>
      <c r="BJ21" s="204"/>
      <c r="BK21" s="204"/>
      <c r="BL21" s="204"/>
      <c r="BM21" s="205"/>
      <c r="BN21" s="357">
        <f>SUM(BN19:CB20)</f>
        <v>124498</v>
      </c>
      <c r="BO21" s="358"/>
      <c r="BP21" s="358"/>
      <c r="BQ21" s="358"/>
      <c r="BR21" s="358"/>
      <c r="BS21" s="358"/>
      <c r="BT21" s="358"/>
      <c r="BU21" s="358"/>
      <c r="BV21" s="358"/>
      <c r="BW21" s="358"/>
      <c r="BX21" s="358"/>
      <c r="BY21" s="358"/>
      <c r="BZ21" s="358"/>
      <c r="CA21" s="358"/>
      <c r="CB21" s="359"/>
    </row>
    <row r="22" spans="1:80" ht="12.75" customHeight="1">
      <c r="A22" s="34"/>
      <c r="B22" s="34"/>
      <c r="C22" s="34"/>
      <c r="D22" s="34"/>
      <c r="E22" s="70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</row>
    <row r="23" spans="1:80" s="73" customFormat="1" ht="15.75">
      <c r="A23" s="73" t="s">
        <v>113</v>
      </c>
      <c r="S23" s="285" t="s">
        <v>371</v>
      </c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  <c r="AR23" s="285"/>
      <c r="AS23" s="285"/>
      <c r="AT23" s="285"/>
      <c r="AU23" s="285"/>
      <c r="AV23" s="285"/>
      <c r="AW23" s="285"/>
      <c r="AX23" s="285"/>
      <c r="AY23" s="285"/>
      <c r="AZ23" s="285"/>
      <c r="BA23" s="285"/>
      <c r="BB23" s="285"/>
      <c r="BC23" s="285"/>
      <c r="BD23" s="285"/>
      <c r="BE23" s="285"/>
      <c r="BF23" s="285"/>
      <c r="BG23" s="285"/>
      <c r="BH23" s="285"/>
      <c r="BI23" s="285"/>
      <c r="BJ23" s="285"/>
      <c r="BK23" s="285"/>
      <c r="BL23" s="285"/>
      <c r="BM23" s="285"/>
      <c r="BN23" s="285"/>
      <c r="BO23" s="285"/>
      <c r="BP23" s="285"/>
      <c r="BQ23" s="285"/>
      <c r="BR23" s="285"/>
      <c r="BS23" s="285"/>
      <c r="BT23" s="285"/>
      <c r="BU23" s="285"/>
      <c r="BV23" s="285"/>
      <c r="BW23" s="285"/>
      <c r="BX23" s="285"/>
      <c r="BY23" s="285"/>
      <c r="BZ23" s="285"/>
      <c r="CA23" s="285"/>
      <c r="CB23" s="285"/>
    </row>
    <row r="24" spans="1:80" s="23" customFormat="1" ht="9.75"/>
    <row r="25" spans="1:80">
      <c r="A25" s="161" t="s">
        <v>115</v>
      </c>
      <c r="B25" s="162"/>
      <c r="C25" s="162"/>
      <c r="D25" s="163"/>
      <c r="E25" s="161" t="s">
        <v>149</v>
      </c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3"/>
      <c r="AN25" s="161" t="s">
        <v>225</v>
      </c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3"/>
      <c r="BD25" s="161" t="s">
        <v>151</v>
      </c>
      <c r="BE25" s="162"/>
      <c r="BF25" s="162"/>
      <c r="BG25" s="162"/>
      <c r="BH25" s="162"/>
      <c r="BI25" s="162"/>
      <c r="BJ25" s="162"/>
      <c r="BK25" s="162"/>
      <c r="BL25" s="162"/>
      <c r="BM25" s="163"/>
      <c r="BN25" s="161" t="s">
        <v>206</v>
      </c>
      <c r="BO25" s="162"/>
      <c r="BP25" s="162"/>
      <c r="BQ25" s="162"/>
      <c r="BR25" s="162"/>
      <c r="BS25" s="162"/>
      <c r="BT25" s="162"/>
      <c r="BU25" s="162"/>
      <c r="BV25" s="162"/>
      <c r="BW25" s="162"/>
      <c r="BX25" s="162"/>
      <c r="BY25" s="162"/>
      <c r="BZ25" s="162"/>
      <c r="CA25" s="162"/>
      <c r="CB25" s="163"/>
    </row>
    <row r="26" spans="1:80">
      <c r="A26" s="158" t="s">
        <v>122</v>
      </c>
      <c r="B26" s="159"/>
      <c r="C26" s="159"/>
      <c r="D26" s="160"/>
      <c r="E26" s="158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60"/>
      <c r="AN26" s="158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60"/>
      <c r="BD26" s="158" t="s">
        <v>226</v>
      </c>
      <c r="BE26" s="159"/>
      <c r="BF26" s="159"/>
      <c r="BG26" s="159"/>
      <c r="BH26" s="159"/>
      <c r="BI26" s="159"/>
      <c r="BJ26" s="159"/>
      <c r="BK26" s="159"/>
      <c r="BL26" s="159"/>
      <c r="BM26" s="160"/>
      <c r="BN26" s="158" t="s">
        <v>227</v>
      </c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60"/>
    </row>
    <row r="27" spans="1:80">
      <c r="A27" s="158"/>
      <c r="B27" s="159"/>
      <c r="C27" s="159"/>
      <c r="D27" s="160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60"/>
      <c r="AN27" s="158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60"/>
      <c r="BD27" s="158" t="s">
        <v>228</v>
      </c>
      <c r="BE27" s="159"/>
      <c r="BF27" s="159"/>
      <c r="BG27" s="159"/>
      <c r="BH27" s="159"/>
      <c r="BI27" s="159"/>
      <c r="BJ27" s="159"/>
      <c r="BK27" s="159"/>
      <c r="BL27" s="159"/>
      <c r="BM27" s="160"/>
      <c r="BN27" s="158" t="s">
        <v>159</v>
      </c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60"/>
    </row>
    <row r="28" spans="1:80">
      <c r="A28" s="164">
        <v>1</v>
      </c>
      <c r="B28" s="165"/>
      <c r="C28" s="165"/>
      <c r="D28" s="166"/>
      <c r="E28" s="164">
        <v>2</v>
      </c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6"/>
      <c r="AN28" s="164">
        <v>3</v>
      </c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6"/>
      <c r="BD28" s="164">
        <v>4</v>
      </c>
      <c r="BE28" s="165"/>
      <c r="BF28" s="165"/>
      <c r="BG28" s="165"/>
      <c r="BH28" s="165"/>
      <c r="BI28" s="165"/>
      <c r="BJ28" s="165"/>
      <c r="BK28" s="165"/>
      <c r="BL28" s="165"/>
      <c r="BM28" s="166"/>
      <c r="BN28" s="164">
        <v>5</v>
      </c>
      <c r="BO28" s="165"/>
      <c r="BP28" s="165"/>
      <c r="BQ28" s="165"/>
      <c r="BR28" s="165"/>
      <c r="BS28" s="165"/>
      <c r="BT28" s="165"/>
      <c r="BU28" s="165"/>
      <c r="BV28" s="165"/>
      <c r="BW28" s="165"/>
      <c r="BX28" s="165"/>
      <c r="BY28" s="165"/>
      <c r="BZ28" s="165"/>
      <c r="CA28" s="165"/>
      <c r="CB28" s="166"/>
    </row>
    <row r="29" spans="1:80" s="94" customFormat="1" ht="70.150000000000006" customHeight="1">
      <c r="A29" s="332">
        <v>1</v>
      </c>
      <c r="B29" s="333"/>
      <c r="C29" s="333"/>
      <c r="D29" s="334"/>
      <c r="E29" s="335" t="s">
        <v>370</v>
      </c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7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338"/>
      <c r="AZ29" s="338"/>
      <c r="BA29" s="338"/>
      <c r="BB29" s="338"/>
      <c r="BC29" s="339"/>
      <c r="BD29" s="340">
        <v>1</v>
      </c>
      <c r="BE29" s="341"/>
      <c r="BF29" s="341"/>
      <c r="BG29" s="341"/>
      <c r="BH29" s="341"/>
      <c r="BI29" s="341"/>
      <c r="BJ29" s="341"/>
      <c r="BK29" s="341"/>
      <c r="BL29" s="341"/>
      <c r="BM29" s="342"/>
      <c r="BN29" s="343">
        <v>150000</v>
      </c>
      <c r="BO29" s="344"/>
      <c r="BP29" s="344"/>
      <c r="BQ29" s="344"/>
      <c r="BR29" s="344"/>
      <c r="BS29" s="344"/>
      <c r="BT29" s="344"/>
      <c r="BU29" s="344"/>
      <c r="BV29" s="344"/>
      <c r="BW29" s="344"/>
      <c r="BX29" s="344"/>
      <c r="BY29" s="344"/>
      <c r="BZ29" s="344"/>
      <c r="CA29" s="344"/>
      <c r="CB29" s="345"/>
    </row>
    <row r="30" spans="1:80" s="94" customFormat="1" ht="73.900000000000006" customHeight="1">
      <c r="A30" s="332">
        <v>2</v>
      </c>
      <c r="B30" s="333"/>
      <c r="C30" s="333"/>
      <c r="D30" s="334"/>
      <c r="E30" s="335" t="s">
        <v>370</v>
      </c>
      <c r="F30" s="346"/>
      <c r="G30" s="346"/>
      <c r="H30" s="346"/>
      <c r="I30" s="346"/>
      <c r="J30" s="346"/>
      <c r="K30" s="346"/>
      <c r="L30" s="346"/>
      <c r="M30" s="346"/>
      <c r="N30" s="346"/>
      <c r="O30" s="346"/>
      <c r="P30" s="346"/>
      <c r="Q30" s="346"/>
      <c r="R30" s="346"/>
      <c r="S30" s="346"/>
      <c r="T30" s="346"/>
      <c r="U30" s="346"/>
      <c r="V30" s="346"/>
      <c r="W30" s="346"/>
      <c r="X30" s="346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7"/>
      <c r="AN30" s="348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50"/>
      <c r="BD30" s="340">
        <v>4</v>
      </c>
      <c r="BE30" s="341"/>
      <c r="BF30" s="341"/>
      <c r="BG30" s="341"/>
      <c r="BH30" s="341"/>
      <c r="BI30" s="341"/>
      <c r="BJ30" s="341"/>
      <c r="BK30" s="341"/>
      <c r="BL30" s="341"/>
      <c r="BM30" s="342"/>
      <c r="BN30" s="351">
        <v>10000</v>
      </c>
      <c r="BO30" s="352"/>
      <c r="BP30" s="352"/>
      <c r="BQ30" s="352"/>
      <c r="BR30" s="352"/>
      <c r="BS30" s="352"/>
      <c r="BT30" s="352"/>
      <c r="BU30" s="352"/>
      <c r="BV30" s="352"/>
      <c r="BW30" s="352"/>
      <c r="BX30" s="352"/>
      <c r="BY30" s="352"/>
      <c r="BZ30" s="352"/>
      <c r="CA30" s="352"/>
      <c r="CB30" s="353"/>
    </row>
    <row r="31" spans="1:80" ht="12.75" customHeight="1">
      <c r="A31" s="194"/>
      <c r="B31" s="195"/>
      <c r="C31" s="195"/>
      <c r="D31" s="196"/>
      <c r="E31" s="308" t="s">
        <v>359</v>
      </c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5"/>
      <c r="AN31" s="197" t="s">
        <v>22</v>
      </c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9"/>
      <c r="BD31" s="203" t="s">
        <v>22</v>
      </c>
      <c r="BE31" s="204"/>
      <c r="BF31" s="204"/>
      <c r="BG31" s="204"/>
      <c r="BH31" s="204"/>
      <c r="BI31" s="204"/>
      <c r="BJ31" s="204"/>
      <c r="BK31" s="204"/>
      <c r="BL31" s="204"/>
      <c r="BM31" s="205"/>
      <c r="BN31" s="302">
        <f>SUM(BN29:CB30)</f>
        <v>160000</v>
      </c>
      <c r="BO31" s="303"/>
      <c r="BP31" s="303"/>
      <c r="BQ31" s="303"/>
      <c r="BR31" s="303"/>
      <c r="BS31" s="303"/>
      <c r="BT31" s="303"/>
      <c r="BU31" s="303"/>
      <c r="BV31" s="303"/>
      <c r="BW31" s="303"/>
      <c r="BX31" s="303"/>
      <c r="BY31" s="303"/>
      <c r="BZ31" s="303"/>
      <c r="CA31" s="303"/>
      <c r="CB31" s="304"/>
    </row>
    <row r="32" spans="1:80" ht="12.75" customHeight="1">
      <c r="A32" s="34"/>
      <c r="B32" s="34"/>
      <c r="C32" s="34"/>
      <c r="D32" s="34"/>
      <c r="E32" s="70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1"/>
      <c r="CA32" s="71"/>
      <c r="CB32" s="71"/>
    </row>
    <row r="33" spans="1:80" s="30" customFormat="1" hidden="1">
      <c r="A33" s="59"/>
      <c r="B33" s="59"/>
      <c r="C33" s="59"/>
      <c r="D33" s="59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</row>
    <row r="34" spans="1:80" s="30" customFormat="1" hidden="1">
      <c r="A34" s="59"/>
      <c r="B34" s="59"/>
      <c r="C34" s="59"/>
      <c r="D34" s="59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</row>
    <row r="35" spans="1:80" s="30" customFormat="1" ht="18.75">
      <c r="A35" s="328" t="s">
        <v>358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8"/>
      <c r="M35" s="328"/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8"/>
      <c r="BB35" s="328"/>
      <c r="BC35" s="328"/>
      <c r="BD35" s="328"/>
      <c r="BE35" s="328"/>
      <c r="BF35" s="328"/>
      <c r="BG35" s="328"/>
      <c r="BH35" s="328"/>
      <c r="BI35" s="328"/>
      <c r="BJ35" s="328"/>
      <c r="BK35" s="328"/>
      <c r="BL35" s="328"/>
      <c r="BM35" s="328"/>
      <c r="BN35" s="328"/>
      <c r="BO35" s="328"/>
      <c r="BP35" s="328"/>
      <c r="BQ35" s="328"/>
      <c r="BR35" s="328"/>
      <c r="BS35" s="328"/>
      <c r="BT35" s="328"/>
      <c r="BU35" s="328"/>
      <c r="BV35" s="328"/>
      <c r="BW35" s="328"/>
      <c r="BX35" s="328"/>
      <c r="BY35" s="328"/>
      <c r="BZ35" s="328"/>
      <c r="CA35" s="328"/>
      <c r="CB35" s="328"/>
    </row>
    <row r="36" spans="1:80" s="73" customFormat="1" ht="15.75">
      <c r="A36" s="73" t="s">
        <v>113</v>
      </c>
      <c r="S36" s="285" t="s">
        <v>413</v>
      </c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  <c r="BP36" s="285"/>
      <c r="BQ36" s="285"/>
      <c r="BR36" s="285"/>
      <c r="BS36" s="285"/>
      <c r="BT36" s="285"/>
      <c r="BU36" s="285"/>
      <c r="BV36" s="285"/>
      <c r="BW36" s="285"/>
      <c r="BX36" s="285"/>
      <c r="BY36" s="285"/>
      <c r="BZ36" s="285"/>
      <c r="CA36" s="285"/>
      <c r="CB36" s="285"/>
    </row>
    <row r="37" spans="1:80" s="23" customFormat="1" ht="9.7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>
      <c r="A38" s="161" t="s">
        <v>115</v>
      </c>
      <c r="B38" s="162"/>
      <c r="C38" s="162"/>
      <c r="D38" s="163"/>
      <c r="E38" s="161" t="s">
        <v>149</v>
      </c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3"/>
      <c r="BD38" s="161" t="s">
        <v>151</v>
      </c>
      <c r="BE38" s="162"/>
      <c r="BF38" s="162"/>
      <c r="BG38" s="162"/>
      <c r="BH38" s="162"/>
      <c r="BI38" s="162"/>
      <c r="BJ38" s="162"/>
      <c r="BK38" s="162"/>
      <c r="BL38" s="162"/>
      <c r="BM38" s="163"/>
      <c r="BN38" s="161" t="s">
        <v>206</v>
      </c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3"/>
    </row>
    <row r="39" spans="1:80">
      <c r="A39" s="158" t="s">
        <v>122</v>
      </c>
      <c r="B39" s="159"/>
      <c r="C39" s="159"/>
      <c r="D39" s="160"/>
      <c r="E39" s="158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60"/>
      <c r="BD39" s="158" t="s">
        <v>229</v>
      </c>
      <c r="BE39" s="159"/>
      <c r="BF39" s="159"/>
      <c r="BG39" s="159"/>
      <c r="BH39" s="159"/>
      <c r="BI39" s="159"/>
      <c r="BJ39" s="159"/>
      <c r="BK39" s="159"/>
      <c r="BL39" s="159"/>
      <c r="BM39" s="160"/>
      <c r="BN39" s="158" t="s">
        <v>230</v>
      </c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60"/>
    </row>
    <row r="40" spans="1:80">
      <c r="A40" s="158"/>
      <c r="B40" s="159"/>
      <c r="C40" s="159"/>
      <c r="D40" s="160"/>
      <c r="E40" s="191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92"/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3"/>
      <c r="BD40" s="158"/>
      <c r="BE40" s="159"/>
      <c r="BF40" s="159"/>
      <c r="BG40" s="159"/>
      <c r="BH40" s="159"/>
      <c r="BI40" s="159"/>
      <c r="BJ40" s="159"/>
      <c r="BK40" s="159"/>
      <c r="BL40" s="159"/>
      <c r="BM40" s="160"/>
      <c r="BN40" s="158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60"/>
    </row>
    <row r="41" spans="1:80">
      <c r="A41" s="164">
        <v>1</v>
      </c>
      <c r="B41" s="165"/>
      <c r="C41" s="165"/>
      <c r="D41" s="166"/>
      <c r="E41" s="164">
        <v>2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6"/>
      <c r="BD41" s="164">
        <v>3</v>
      </c>
      <c r="BE41" s="165"/>
      <c r="BF41" s="165"/>
      <c r="BG41" s="165"/>
      <c r="BH41" s="165"/>
      <c r="BI41" s="165"/>
      <c r="BJ41" s="165"/>
      <c r="BK41" s="165"/>
      <c r="BL41" s="165"/>
      <c r="BM41" s="166"/>
      <c r="BN41" s="164">
        <v>4</v>
      </c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6"/>
    </row>
    <row r="42" spans="1:80">
      <c r="A42" s="194">
        <v>1</v>
      </c>
      <c r="B42" s="195"/>
      <c r="C42" s="195"/>
      <c r="D42" s="196"/>
      <c r="E42" s="292" t="s">
        <v>361</v>
      </c>
      <c r="F42" s="245"/>
      <c r="G42" s="245"/>
      <c r="H42" s="245"/>
      <c r="I42" s="245"/>
      <c r="J42" s="245"/>
      <c r="K42" s="245"/>
      <c r="L42" s="245"/>
      <c r="M42" s="245"/>
      <c r="N42" s="245"/>
      <c r="O42" s="245"/>
      <c r="P42" s="245"/>
      <c r="Q42" s="245"/>
      <c r="R42" s="245"/>
      <c r="S42" s="245"/>
      <c r="T42" s="245"/>
      <c r="U42" s="245"/>
      <c r="V42" s="245"/>
      <c r="W42" s="245"/>
      <c r="X42" s="245"/>
      <c r="Y42" s="245"/>
      <c r="Z42" s="245"/>
      <c r="AA42" s="245"/>
      <c r="AB42" s="245"/>
      <c r="AC42" s="245"/>
      <c r="AD42" s="245"/>
      <c r="AE42" s="245"/>
      <c r="AF42" s="245"/>
      <c r="AG42" s="245"/>
      <c r="AH42" s="245"/>
      <c r="AI42" s="245"/>
      <c r="AJ42" s="245"/>
      <c r="AK42" s="245"/>
      <c r="AL42" s="245"/>
      <c r="AM42" s="245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6"/>
      <c r="BD42" s="203">
        <v>1</v>
      </c>
      <c r="BE42" s="204"/>
      <c r="BF42" s="204"/>
      <c r="BG42" s="204"/>
      <c r="BH42" s="204"/>
      <c r="BI42" s="204"/>
      <c r="BJ42" s="204"/>
      <c r="BK42" s="204"/>
      <c r="BL42" s="204"/>
      <c r="BM42" s="205"/>
      <c r="BN42" s="298">
        <v>311850</v>
      </c>
      <c r="BO42" s="299"/>
      <c r="BP42" s="299"/>
      <c r="BQ42" s="299"/>
      <c r="BR42" s="299"/>
      <c r="BS42" s="299"/>
      <c r="BT42" s="299"/>
      <c r="BU42" s="299"/>
      <c r="BV42" s="299"/>
      <c r="BW42" s="299"/>
      <c r="BX42" s="299"/>
      <c r="BY42" s="299"/>
      <c r="BZ42" s="299"/>
      <c r="CA42" s="299"/>
      <c r="CB42" s="300"/>
    </row>
    <row r="43" spans="1:80" hidden="1">
      <c r="A43" s="194">
        <v>2</v>
      </c>
      <c r="B43" s="195"/>
      <c r="C43" s="195"/>
      <c r="D43" s="196"/>
      <c r="E43" s="292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5"/>
      <c r="Q43" s="245"/>
      <c r="R43" s="245"/>
      <c r="S43" s="245"/>
      <c r="T43" s="245"/>
      <c r="U43" s="245"/>
      <c r="V43" s="245"/>
      <c r="W43" s="245"/>
      <c r="X43" s="245"/>
      <c r="Y43" s="245"/>
      <c r="Z43" s="245"/>
      <c r="AA43" s="245"/>
      <c r="AB43" s="245"/>
      <c r="AC43" s="245"/>
      <c r="AD43" s="245"/>
      <c r="AE43" s="245"/>
      <c r="AF43" s="245"/>
      <c r="AG43" s="245"/>
      <c r="AH43" s="245"/>
      <c r="AI43" s="245"/>
      <c r="AJ43" s="245"/>
      <c r="AK43" s="245"/>
      <c r="AL43" s="245"/>
      <c r="AM43" s="245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6"/>
      <c r="BD43" s="203"/>
      <c r="BE43" s="204"/>
      <c r="BF43" s="204"/>
      <c r="BG43" s="204"/>
      <c r="BH43" s="204"/>
      <c r="BI43" s="204"/>
      <c r="BJ43" s="204"/>
      <c r="BK43" s="204"/>
      <c r="BL43" s="204"/>
      <c r="BM43" s="205"/>
      <c r="BN43" s="298"/>
      <c r="BO43" s="299"/>
      <c r="BP43" s="299"/>
      <c r="BQ43" s="299"/>
      <c r="BR43" s="299"/>
      <c r="BS43" s="299"/>
      <c r="BT43" s="299"/>
      <c r="BU43" s="299"/>
      <c r="BV43" s="299"/>
      <c r="BW43" s="299"/>
      <c r="BX43" s="299"/>
      <c r="BY43" s="299"/>
      <c r="BZ43" s="299"/>
      <c r="CA43" s="299"/>
      <c r="CB43" s="300"/>
    </row>
    <row r="44" spans="1:80" hidden="1">
      <c r="A44" s="194">
        <v>5</v>
      </c>
      <c r="B44" s="195"/>
      <c r="C44" s="195"/>
      <c r="D44" s="196"/>
      <c r="E44" s="244"/>
      <c r="F44" s="245"/>
      <c r="G44" s="245"/>
      <c r="H44" s="245"/>
      <c r="I44" s="245"/>
      <c r="J44" s="245"/>
      <c r="K44" s="245"/>
      <c r="L44" s="245"/>
      <c r="M44" s="245"/>
      <c r="N44" s="245"/>
      <c r="O44" s="245"/>
      <c r="P44" s="245"/>
      <c r="Q44" s="245"/>
      <c r="R44" s="245"/>
      <c r="S44" s="245"/>
      <c r="T44" s="245"/>
      <c r="U44" s="245"/>
      <c r="V44" s="245"/>
      <c r="W44" s="245"/>
      <c r="X44" s="245"/>
      <c r="Y44" s="245"/>
      <c r="Z44" s="245"/>
      <c r="AA44" s="245"/>
      <c r="AB44" s="245"/>
      <c r="AC44" s="245"/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6"/>
      <c r="BD44" s="203"/>
      <c r="BE44" s="204"/>
      <c r="BF44" s="204"/>
      <c r="BG44" s="204"/>
      <c r="BH44" s="204"/>
      <c r="BI44" s="204"/>
      <c r="BJ44" s="204"/>
      <c r="BK44" s="204"/>
      <c r="BL44" s="204"/>
      <c r="BM44" s="205"/>
      <c r="BN44" s="289"/>
      <c r="BO44" s="290"/>
      <c r="BP44" s="290"/>
      <c r="BQ44" s="290"/>
      <c r="BR44" s="290"/>
      <c r="BS44" s="290"/>
      <c r="BT44" s="290"/>
      <c r="BU44" s="290"/>
      <c r="BV44" s="290"/>
      <c r="BW44" s="290"/>
      <c r="BX44" s="290"/>
      <c r="BY44" s="290"/>
      <c r="BZ44" s="290"/>
      <c r="CA44" s="290"/>
      <c r="CB44" s="291"/>
    </row>
    <row r="45" spans="1:80" hidden="1">
      <c r="A45" s="194">
        <v>6</v>
      </c>
      <c r="B45" s="195"/>
      <c r="C45" s="195"/>
      <c r="D45" s="196"/>
      <c r="E45" s="244"/>
      <c r="F45" s="245"/>
      <c r="G45" s="245"/>
      <c r="H45" s="245"/>
      <c r="I45" s="245"/>
      <c r="J45" s="245"/>
      <c r="K45" s="245"/>
      <c r="L45" s="245"/>
      <c r="M45" s="245"/>
      <c r="N45" s="245"/>
      <c r="O45" s="245"/>
      <c r="P45" s="245"/>
      <c r="Q45" s="245"/>
      <c r="R45" s="245"/>
      <c r="S45" s="245"/>
      <c r="T45" s="245"/>
      <c r="U45" s="245"/>
      <c r="V45" s="245"/>
      <c r="W45" s="245"/>
      <c r="X45" s="245"/>
      <c r="Y45" s="245"/>
      <c r="Z45" s="245"/>
      <c r="AA45" s="245"/>
      <c r="AB45" s="245"/>
      <c r="AC45" s="245"/>
      <c r="AD45" s="245"/>
      <c r="AE45" s="245"/>
      <c r="AF45" s="245"/>
      <c r="AG45" s="245"/>
      <c r="AH45" s="245"/>
      <c r="AI45" s="245"/>
      <c r="AJ45" s="245"/>
      <c r="AK45" s="245"/>
      <c r="AL45" s="245"/>
      <c r="AM45" s="245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6"/>
      <c r="BD45" s="203"/>
      <c r="BE45" s="204"/>
      <c r="BF45" s="204"/>
      <c r="BG45" s="204"/>
      <c r="BH45" s="204"/>
      <c r="BI45" s="204"/>
      <c r="BJ45" s="204"/>
      <c r="BK45" s="204"/>
      <c r="BL45" s="204"/>
      <c r="BM45" s="205"/>
      <c r="BN45" s="289"/>
      <c r="BO45" s="290"/>
      <c r="BP45" s="290"/>
      <c r="BQ45" s="290"/>
      <c r="BR45" s="290"/>
      <c r="BS45" s="290"/>
      <c r="BT45" s="290"/>
      <c r="BU45" s="290"/>
      <c r="BV45" s="290"/>
      <c r="BW45" s="290"/>
      <c r="BX45" s="290"/>
      <c r="BY45" s="290"/>
      <c r="BZ45" s="290"/>
      <c r="CA45" s="290"/>
      <c r="CB45" s="291"/>
    </row>
    <row r="46" spans="1:80" hidden="1">
      <c r="A46" s="194">
        <v>7</v>
      </c>
      <c r="B46" s="195"/>
      <c r="C46" s="195"/>
      <c r="D46" s="196"/>
      <c r="E46" s="244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6"/>
      <c r="BD46" s="203"/>
      <c r="BE46" s="204"/>
      <c r="BF46" s="204"/>
      <c r="BG46" s="204"/>
      <c r="BH46" s="204"/>
      <c r="BI46" s="204"/>
      <c r="BJ46" s="204"/>
      <c r="BK46" s="204"/>
      <c r="BL46" s="204"/>
      <c r="BM46" s="205"/>
      <c r="BN46" s="289"/>
      <c r="BO46" s="290"/>
      <c r="BP46" s="290"/>
      <c r="BQ46" s="290"/>
      <c r="BR46" s="290"/>
      <c r="BS46" s="290"/>
      <c r="BT46" s="290"/>
      <c r="BU46" s="290"/>
      <c r="BV46" s="290"/>
      <c r="BW46" s="290"/>
      <c r="BX46" s="290"/>
      <c r="BY46" s="290"/>
      <c r="BZ46" s="290"/>
      <c r="CA46" s="290"/>
      <c r="CB46" s="291"/>
    </row>
    <row r="47" spans="1:80" hidden="1">
      <c r="A47" s="194">
        <v>8</v>
      </c>
      <c r="B47" s="195"/>
      <c r="C47" s="195"/>
      <c r="D47" s="196"/>
      <c r="E47" s="244"/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6"/>
      <c r="BD47" s="203"/>
      <c r="BE47" s="204"/>
      <c r="BF47" s="204"/>
      <c r="BG47" s="204"/>
      <c r="BH47" s="204"/>
      <c r="BI47" s="204"/>
      <c r="BJ47" s="204"/>
      <c r="BK47" s="204"/>
      <c r="BL47" s="204"/>
      <c r="BM47" s="205"/>
      <c r="BN47" s="289"/>
      <c r="BO47" s="290"/>
      <c r="BP47" s="290"/>
      <c r="BQ47" s="290"/>
      <c r="BR47" s="290"/>
      <c r="BS47" s="290"/>
      <c r="BT47" s="290"/>
      <c r="BU47" s="290"/>
      <c r="BV47" s="290"/>
      <c r="BW47" s="290"/>
      <c r="BX47" s="290"/>
      <c r="BY47" s="290"/>
      <c r="BZ47" s="290"/>
      <c r="CA47" s="290"/>
      <c r="CB47" s="291"/>
    </row>
    <row r="48" spans="1:80" s="30" customFormat="1">
      <c r="A48" s="286"/>
      <c r="B48" s="287"/>
      <c r="C48" s="287"/>
      <c r="D48" s="288"/>
      <c r="E48" s="227" t="s">
        <v>147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  <c r="AO48" s="228"/>
      <c r="AP48" s="228"/>
      <c r="AQ48" s="228"/>
      <c r="AR48" s="228"/>
      <c r="AS48" s="228"/>
      <c r="AT48" s="228"/>
      <c r="AU48" s="228"/>
      <c r="AV48" s="228"/>
      <c r="AW48" s="228"/>
      <c r="AX48" s="228"/>
      <c r="AY48" s="228"/>
      <c r="AZ48" s="228"/>
      <c r="BA48" s="228"/>
      <c r="BB48" s="228"/>
      <c r="BC48" s="229"/>
      <c r="BD48" s="277" t="s">
        <v>22</v>
      </c>
      <c r="BE48" s="278"/>
      <c r="BF48" s="278"/>
      <c r="BG48" s="278"/>
      <c r="BH48" s="278"/>
      <c r="BI48" s="278"/>
      <c r="BJ48" s="278"/>
      <c r="BK48" s="278"/>
      <c r="BL48" s="278"/>
      <c r="BM48" s="279"/>
      <c r="BN48" s="209">
        <f>SUM(BN42:CB47)</f>
        <v>311850</v>
      </c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1"/>
    </row>
    <row r="50" spans="1:80" s="73" customFormat="1" ht="34.5" customHeight="1">
      <c r="A50" s="73" t="s">
        <v>113</v>
      </c>
      <c r="S50" s="327" t="s">
        <v>363</v>
      </c>
      <c r="T50" s="327"/>
      <c r="U50" s="327"/>
      <c r="V50" s="327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  <c r="AI50" s="327"/>
      <c r="AJ50" s="327"/>
      <c r="AK50" s="327"/>
      <c r="AL50" s="327"/>
      <c r="AM50" s="327"/>
      <c r="AN50" s="327"/>
      <c r="AO50" s="327"/>
      <c r="AP50" s="327"/>
      <c r="AQ50" s="327"/>
      <c r="AR50" s="327"/>
      <c r="AS50" s="327"/>
      <c r="AT50" s="327"/>
      <c r="AU50" s="327"/>
      <c r="AV50" s="327"/>
      <c r="AW50" s="327"/>
      <c r="AX50" s="327"/>
      <c r="AY50" s="327"/>
      <c r="AZ50" s="327"/>
      <c r="BA50" s="327"/>
      <c r="BB50" s="327"/>
      <c r="BC50" s="327"/>
      <c r="BD50" s="327"/>
      <c r="BE50" s="327"/>
      <c r="BF50" s="327"/>
      <c r="BG50" s="327"/>
      <c r="BH50" s="327"/>
      <c r="BI50" s="327"/>
      <c r="BJ50" s="327"/>
      <c r="BK50" s="327"/>
      <c r="BL50" s="327"/>
      <c r="BM50" s="327"/>
      <c r="BN50" s="327"/>
      <c r="BO50" s="327"/>
      <c r="BP50" s="327"/>
      <c r="BQ50" s="327"/>
      <c r="BR50" s="327"/>
      <c r="BS50" s="327"/>
      <c r="BT50" s="327"/>
      <c r="BU50" s="327"/>
      <c r="BV50" s="327"/>
      <c r="BW50" s="327"/>
      <c r="BX50" s="327"/>
      <c r="BY50" s="327"/>
      <c r="BZ50" s="327"/>
      <c r="CA50" s="327"/>
      <c r="CB50" s="327"/>
    </row>
    <row r="51" spans="1:80" s="23" customFormat="1" ht="9.7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</row>
    <row r="52" spans="1:80">
      <c r="A52" s="161" t="s">
        <v>115</v>
      </c>
      <c r="B52" s="162"/>
      <c r="C52" s="162"/>
      <c r="D52" s="163"/>
      <c r="E52" s="161" t="s">
        <v>149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2"/>
      <c r="AR52" s="162"/>
      <c r="AS52" s="162"/>
      <c r="AT52" s="162"/>
      <c r="AU52" s="162"/>
      <c r="AV52" s="162"/>
      <c r="AW52" s="162"/>
      <c r="AX52" s="162"/>
      <c r="AY52" s="162"/>
      <c r="AZ52" s="162"/>
      <c r="BA52" s="162"/>
      <c r="BB52" s="162"/>
      <c r="BC52" s="163"/>
      <c r="BD52" s="161" t="s">
        <v>151</v>
      </c>
      <c r="BE52" s="162"/>
      <c r="BF52" s="162"/>
      <c r="BG52" s="162"/>
      <c r="BH52" s="162"/>
      <c r="BI52" s="162"/>
      <c r="BJ52" s="162"/>
      <c r="BK52" s="162"/>
      <c r="BL52" s="162"/>
      <c r="BM52" s="163"/>
      <c r="BN52" s="161" t="s">
        <v>206</v>
      </c>
      <c r="BO52" s="162"/>
      <c r="BP52" s="162"/>
      <c r="BQ52" s="162"/>
      <c r="BR52" s="162"/>
      <c r="BS52" s="162"/>
      <c r="BT52" s="162"/>
      <c r="BU52" s="162"/>
      <c r="BV52" s="162"/>
      <c r="BW52" s="162"/>
      <c r="BX52" s="162"/>
      <c r="BY52" s="162"/>
      <c r="BZ52" s="162"/>
      <c r="CA52" s="162"/>
      <c r="CB52" s="163"/>
    </row>
    <row r="53" spans="1:80">
      <c r="A53" s="158" t="s">
        <v>122</v>
      </c>
      <c r="B53" s="159"/>
      <c r="C53" s="159"/>
      <c r="D53" s="160"/>
      <c r="E53" s="158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60"/>
      <c r="BD53" s="158" t="s">
        <v>229</v>
      </c>
      <c r="BE53" s="159"/>
      <c r="BF53" s="159"/>
      <c r="BG53" s="159"/>
      <c r="BH53" s="159"/>
      <c r="BI53" s="159"/>
      <c r="BJ53" s="159"/>
      <c r="BK53" s="159"/>
      <c r="BL53" s="159"/>
      <c r="BM53" s="160"/>
      <c r="BN53" s="158" t="s">
        <v>230</v>
      </c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60"/>
    </row>
    <row r="54" spans="1:80">
      <c r="A54" s="158"/>
      <c r="B54" s="159"/>
      <c r="C54" s="159"/>
      <c r="D54" s="160"/>
      <c r="E54" s="191"/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3"/>
      <c r="BD54" s="158"/>
      <c r="BE54" s="159"/>
      <c r="BF54" s="159"/>
      <c r="BG54" s="159"/>
      <c r="BH54" s="159"/>
      <c r="BI54" s="159"/>
      <c r="BJ54" s="159"/>
      <c r="BK54" s="159"/>
      <c r="BL54" s="159"/>
      <c r="BM54" s="160"/>
      <c r="BN54" s="158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60"/>
    </row>
    <row r="55" spans="1:80">
      <c r="A55" s="164">
        <v>1</v>
      </c>
      <c r="B55" s="165"/>
      <c r="C55" s="165"/>
      <c r="D55" s="166"/>
      <c r="E55" s="164">
        <v>2</v>
      </c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5"/>
      <c r="AO55" s="165"/>
      <c r="AP55" s="165"/>
      <c r="AQ55" s="165"/>
      <c r="AR55" s="165"/>
      <c r="AS55" s="165"/>
      <c r="AT55" s="165"/>
      <c r="AU55" s="165"/>
      <c r="AV55" s="165"/>
      <c r="AW55" s="165"/>
      <c r="AX55" s="165"/>
      <c r="AY55" s="165"/>
      <c r="AZ55" s="165"/>
      <c r="BA55" s="165"/>
      <c r="BB55" s="165"/>
      <c r="BC55" s="166"/>
      <c r="BD55" s="164">
        <v>3</v>
      </c>
      <c r="BE55" s="165"/>
      <c r="BF55" s="165"/>
      <c r="BG55" s="165"/>
      <c r="BH55" s="165"/>
      <c r="BI55" s="165"/>
      <c r="BJ55" s="165"/>
      <c r="BK55" s="165"/>
      <c r="BL55" s="165"/>
      <c r="BM55" s="166"/>
      <c r="BN55" s="164">
        <v>4</v>
      </c>
      <c r="BO55" s="165"/>
      <c r="BP55" s="165"/>
      <c r="BQ55" s="165"/>
      <c r="BR55" s="165"/>
      <c r="BS55" s="165"/>
      <c r="BT55" s="165"/>
      <c r="BU55" s="165"/>
      <c r="BV55" s="165"/>
      <c r="BW55" s="165"/>
      <c r="BX55" s="165"/>
      <c r="BY55" s="165"/>
      <c r="BZ55" s="165"/>
      <c r="CA55" s="165"/>
      <c r="CB55" s="166"/>
    </row>
    <row r="56" spans="1:80">
      <c r="A56" s="194">
        <v>1</v>
      </c>
      <c r="B56" s="195"/>
      <c r="C56" s="195"/>
      <c r="D56" s="196"/>
      <c r="E56" s="292"/>
      <c r="F56" s="245"/>
      <c r="G56" s="245"/>
      <c r="H56" s="245"/>
      <c r="I56" s="245"/>
      <c r="J56" s="245"/>
      <c r="K56" s="245"/>
      <c r="L56" s="245"/>
      <c r="M56" s="245"/>
      <c r="N56" s="245"/>
      <c r="O56" s="245"/>
      <c r="P56" s="245"/>
      <c r="Q56" s="245"/>
      <c r="R56" s="245"/>
      <c r="S56" s="245"/>
      <c r="T56" s="245"/>
      <c r="U56" s="245"/>
      <c r="V56" s="245"/>
      <c r="W56" s="245"/>
      <c r="X56" s="245"/>
      <c r="Y56" s="245"/>
      <c r="Z56" s="245"/>
      <c r="AA56" s="245"/>
      <c r="AB56" s="245"/>
      <c r="AC56" s="245"/>
      <c r="AD56" s="245"/>
      <c r="AE56" s="245"/>
      <c r="AF56" s="245"/>
      <c r="AG56" s="245"/>
      <c r="AH56" s="245"/>
      <c r="AI56" s="245"/>
      <c r="AJ56" s="245"/>
      <c r="AK56" s="245"/>
      <c r="AL56" s="245"/>
      <c r="AM56" s="245"/>
      <c r="AN56" s="245"/>
      <c r="AO56" s="245"/>
      <c r="AP56" s="245"/>
      <c r="AQ56" s="245"/>
      <c r="AR56" s="245"/>
      <c r="AS56" s="245"/>
      <c r="AT56" s="245"/>
      <c r="AU56" s="245"/>
      <c r="AV56" s="245"/>
      <c r="AW56" s="245"/>
      <c r="AX56" s="245"/>
      <c r="AY56" s="245"/>
      <c r="AZ56" s="245"/>
      <c r="BA56" s="245"/>
      <c r="BB56" s="245"/>
      <c r="BC56" s="246"/>
      <c r="BD56" s="203">
        <v>1</v>
      </c>
      <c r="BE56" s="204"/>
      <c r="BF56" s="204"/>
      <c r="BG56" s="204"/>
      <c r="BH56" s="204"/>
      <c r="BI56" s="204"/>
      <c r="BJ56" s="204"/>
      <c r="BK56" s="204"/>
      <c r="BL56" s="204"/>
      <c r="BM56" s="205"/>
      <c r="BN56" s="298">
        <v>5000</v>
      </c>
      <c r="BO56" s="299"/>
      <c r="BP56" s="299"/>
      <c r="BQ56" s="299"/>
      <c r="BR56" s="299"/>
      <c r="BS56" s="299"/>
      <c r="BT56" s="299"/>
      <c r="BU56" s="299"/>
      <c r="BV56" s="299"/>
      <c r="BW56" s="299"/>
      <c r="BX56" s="299"/>
      <c r="BY56" s="299"/>
      <c r="BZ56" s="299"/>
      <c r="CA56" s="299"/>
      <c r="CB56" s="300"/>
    </row>
    <row r="57" spans="1:80">
      <c r="A57" s="194">
        <v>2</v>
      </c>
      <c r="B57" s="195"/>
      <c r="C57" s="195"/>
      <c r="D57" s="196"/>
      <c r="E57" s="292" t="s">
        <v>423</v>
      </c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5"/>
      <c r="R57" s="245"/>
      <c r="S57" s="245"/>
      <c r="T57" s="245"/>
      <c r="U57" s="245"/>
      <c r="V57" s="245"/>
      <c r="W57" s="245"/>
      <c r="X57" s="245"/>
      <c r="Y57" s="245"/>
      <c r="Z57" s="245"/>
      <c r="AA57" s="245"/>
      <c r="AB57" s="245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6"/>
      <c r="BD57" s="203"/>
      <c r="BE57" s="204"/>
      <c r="BF57" s="204"/>
      <c r="BG57" s="204"/>
      <c r="BH57" s="204"/>
      <c r="BI57" s="204"/>
      <c r="BJ57" s="204"/>
      <c r="BK57" s="204"/>
      <c r="BL57" s="204"/>
      <c r="BM57" s="205"/>
      <c r="BN57" s="298">
        <v>20145</v>
      </c>
      <c r="BO57" s="299"/>
      <c r="BP57" s="299"/>
      <c r="BQ57" s="299"/>
      <c r="BR57" s="299"/>
      <c r="BS57" s="299"/>
      <c r="BT57" s="299"/>
      <c r="BU57" s="299"/>
      <c r="BV57" s="299"/>
      <c r="BW57" s="299"/>
      <c r="BX57" s="299"/>
      <c r="BY57" s="299"/>
      <c r="BZ57" s="299"/>
      <c r="CA57" s="299"/>
      <c r="CB57" s="300"/>
    </row>
    <row r="58" spans="1:80" hidden="1">
      <c r="A58" s="194">
        <v>5</v>
      </c>
      <c r="B58" s="195"/>
      <c r="C58" s="195"/>
      <c r="D58" s="196"/>
      <c r="E58" s="244"/>
      <c r="F58" s="245"/>
      <c r="G58" s="245"/>
      <c r="H58" s="245"/>
      <c r="I58" s="245"/>
      <c r="J58" s="245"/>
      <c r="K58" s="245"/>
      <c r="L58" s="245"/>
      <c r="M58" s="245"/>
      <c r="N58" s="245"/>
      <c r="O58" s="245"/>
      <c r="P58" s="245"/>
      <c r="Q58" s="245"/>
      <c r="R58" s="245"/>
      <c r="S58" s="245"/>
      <c r="T58" s="245"/>
      <c r="U58" s="245"/>
      <c r="V58" s="245"/>
      <c r="W58" s="245"/>
      <c r="X58" s="245"/>
      <c r="Y58" s="245"/>
      <c r="Z58" s="245"/>
      <c r="AA58" s="245"/>
      <c r="AB58" s="245"/>
      <c r="AC58" s="245"/>
      <c r="AD58" s="245"/>
      <c r="AE58" s="245"/>
      <c r="AF58" s="245"/>
      <c r="AG58" s="245"/>
      <c r="AH58" s="245"/>
      <c r="AI58" s="245"/>
      <c r="AJ58" s="245"/>
      <c r="AK58" s="245"/>
      <c r="AL58" s="245"/>
      <c r="AM58" s="245"/>
      <c r="AN58" s="245"/>
      <c r="AO58" s="245"/>
      <c r="AP58" s="245"/>
      <c r="AQ58" s="245"/>
      <c r="AR58" s="245"/>
      <c r="AS58" s="245"/>
      <c r="AT58" s="245"/>
      <c r="AU58" s="245"/>
      <c r="AV58" s="245"/>
      <c r="AW58" s="245"/>
      <c r="AX58" s="245"/>
      <c r="AY58" s="245"/>
      <c r="AZ58" s="245"/>
      <c r="BA58" s="245"/>
      <c r="BB58" s="245"/>
      <c r="BC58" s="246"/>
      <c r="BD58" s="203"/>
      <c r="BE58" s="204"/>
      <c r="BF58" s="204"/>
      <c r="BG58" s="204"/>
      <c r="BH58" s="204"/>
      <c r="BI58" s="204"/>
      <c r="BJ58" s="204"/>
      <c r="BK58" s="204"/>
      <c r="BL58" s="204"/>
      <c r="BM58" s="205"/>
      <c r="BN58" s="289"/>
      <c r="BO58" s="290"/>
      <c r="BP58" s="290"/>
      <c r="BQ58" s="290"/>
      <c r="BR58" s="290"/>
      <c r="BS58" s="290"/>
      <c r="BT58" s="290"/>
      <c r="BU58" s="290"/>
      <c r="BV58" s="290"/>
      <c r="BW58" s="290"/>
      <c r="BX58" s="290"/>
      <c r="BY58" s="290"/>
      <c r="BZ58" s="290"/>
      <c r="CA58" s="290"/>
      <c r="CB58" s="291"/>
    </row>
    <row r="59" spans="1:80" hidden="1">
      <c r="A59" s="194">
        <v>6</v>
      </c>
      <c r="B59" s="195"/>
      <c r="C59" s="195"/>
      <c r="D59" s="196"/>
      <c r="E59" s="244"/>
      <c r="F59" s="245"/>
      <c r="G59" s="245"/>
      <c r="H59" s="245"/>
      <c r="I59" s="245"/>
      <c r="J59" s="245"/>
      <c r="K59" s="245"/>
      <c r="L59" s="245"/>
      <c r="M59" s="245"/>
      <c r="N59" s="245"/>
      <c r="O59" s="245"/>
      <c r="P59" s="245"/>
      <c r="Q59" s="245"/>
      <c r="R59" s="245"/>
      <c r="S59" s="245"/>
      <c r="T59" s="245"/>
      <c r="U59" s="245"/>
      <c r="V59" s="245"/>
      <c r="W59" s="245"/>
      <c r="X59" s="245"/>
      <c r="Y59" s="245"/>
      <c r="Z59" s="245"/>
      <c r="AA59" s="245"/>
      <c r="AB59" s="245"/>
      <c r="AC59" s="245"/>
      <c r="AD59" s="245"/>
      <c r="AE59" s="245"/>
      <c r="AF59" s="245"/>
      <c r="AG59" s="245"/>
      <c r="AH59" s="245"/>
      <c r="AI59" s="245"/>
      <c r="AJ59" s="245"/>
      <c r="AK59" s="245"/>
      <c r="AL59" s="245"/>
      <c r="AM59" s="245"/>
      <c r="AN59" s="245"/>
      <c r="AO59" s="245"/>
      <c r="AP59" s="245"/>
      <c r="AQ59" s="245"/>
      <c r="AR59" s="245"/>
      <c r="AS59" s="245"/>
      <c r="AT59" s="245"/>
      <c r="AU59" s="245"/>
      <c r="AV59" s="245"/>
      <c r="AW59" s="245"/>
      <c r="AX59" s="245"/>
      <c r="AY59" s="245"/>
      <c r="AZ59" s="245"/>
      <c r="BA59" s="245"/>
      <c r="BB59" s="245"/>
      <c r="BC59" s="246"/>
      <c r="BD59" s="203"/>
      <c r="BE59" s="204"/>
      <c r="BF59" s="204"/>
      <c r="BG59" s="204"/>
      <c r="BH59" s="204"/>
      <c r="BI59" s="204"/>
      <c r="BJ59" s="204"/>
      <c r="BK59" s="204"/>
      <c r="BL59" s="204"/>
      <c r="BM59" s="205"/>
      <c r="BN59" s="289"/>
      <c r="BO59" s="290"/>
      <c r="BP59" s="290"/>
      <c r="BQ59" s="290"/>
      <c r="BR59" s="290"/>
      <c r="BS59" s="290"/>
      <c r="BT59" s="290"/>
      <c r="BU59" s="290"/>
      <c r="BV59" s="290"/>
      <c r="BW59" s="290"/>
      <c r="BX59" s="290"/>
      <c r="BY59" s="290"/>
      <c r="BZ59" s="290"/>
      <c r="CA59" s="290"/>
      <c r="CB59" s="291"/>
    </row>
    <row r="60" spans="1:80" hidden="1">
      <c r="A60" s="194">
        <v>7</v>
      </c>
      <c r="B60" s="195"/>
      <c r="C60" s="195"/>
      <c r="D60" s="196"/>
      <c r="E60" s="244"/>
      <c r="F60" s="245"/>
      <c r="G60" s="245"/>
      <c r="H60" s="245"/>
      <c r="I60" s="245"/>
      <c r="J60" s="245"/>
      <c r="K60" s="245"/>
      <c r="L60" s="245"/>
      <c r="M60" s="245"/>
      <c r="N60" s="245"/>
      <c r="O60" s="245"/>
      <c r="P60" s="245"/>
      <c r="Q60" s="245"/>
      <c r="R60" s="245"/>
      <c r="S60" s="245"/>
      <c r="T60" s="245"/>
      <c r="U60" s="245"/>
      <c r="V60" s="245"/>
      <c r="W60" s="245"/>
      <c r="X60" s="245"/>
      <c r="Y60" s="245"/>
      <c r="Z60" s="245"/>
      <c r="AA60" s="245"/>
      <c r="AB60" s="245"/>
      <c r="AC60" s="245"/>
      <c r="AD60" s="245"/>
      <c r="AE60" s="245"/>
      <c r="AF60" s="245"/>
      <c r="AG60" s="245"/>
      <c r="AH60" s="245"/>
      <c r="AI60" s="245"/>
      <c r="AJ60" s="245"/>
      <c r="AK60" s="245"/>
      <c r="AL60" s="245"/>
      <c r="AM60" s="245"/>
      <c r="AN60" s="245"/>
      <c r="AO60" s="245"/>
      <c r="AP60" s="245"/>
      <c r="AQ60" s="245"/>
      <c r="AR60" s="245"/>
      <c r="AS60" s="245"/>
      <c r="AT60" s="245"/>
      <c r="AU60" s="245"/>
      <c r="AV60" s="245"/>
      <c r="AW60" s="245"/>
      <c r="AX60" s="245"/>
      <c r="AY60" s="245"/>
      <c r="AZ60" s="245"/>
      <c r="BA60" s="245"/>
      <c r="BB60" s="245"/>
      <c r="BC60" s="246"/>
      <c r="BD60" s="203"/>
      <c r="BE60" s="204"/>
      <c r="BF60" s="204"/>
      <c r="BG60" s="204"/>
      <c r="BH60" s="204"/>
      <c r="BI60" s="204"/>
      <c r="BJ60" s="204"/>
      <c r="BK60" s="204"/>
      <c r="BL60" s="204"/>
      <c r="BM60" s="205"/>
      <c r="BN60" s="289"/>
      <c r="BO60" s="290"/>
      <c r="BP60" s="290"/>
      <c r="BQ60" s="290"/>
      <c r="BR60" s="290"/>
      <c r="BS60" s="290"/>
      <c r="BT60" s="290"/>
      <c r="BU60" s="290"/>
      <c r="BV60" s="290"/>
      <c r="BW60" s="290"/>
      <c r="BX60" s="290"/>
      <c r="BY60" s="290"/>
      <c r="BZ60" s="290"/>
      <c r="CA60" s="290"/>
      <c r="CB60" s="291"/>
    </row>
    <row r="61" spans="1:80" hidden="1">
      <c r="A61" s="194">
        <v>8</v>
      </c>
      <c r="B61" s="195"/>
      <c r="C61" s="195"/>
      <c r="D61" s="196"/>
      <c r="E61" s="244"/>
      <c r="F61" s="245"/>
      <c r="G61" s="245"/>
      <c r="H61" s="245"/>
      <c r="I61" s="245"/>
      <c r="J61" s="245"/>
      <c r="K61" s="245"/>
      <c r="L61" s="245"/>
      <c r="M61" s="245"/>
      <c r="N61" s="245"/>
      <c r="O61" s="245"/>
      <c r="P61" s="245"/>
      <c r="Q61" s="245"/>
      <c r="R61" s="245"/>
      <c r="S61" s="245"/>
      <c r="T61" s="245"/>
      <c r="U61" s="245"/>
      <c r="V61" s="245"/>
      <c r="W61" s="245"/>
      <c r="X61" s="245"/>
      <c r="Y61" s="245"/>
      <c r="Z61" s="245"/>
      <c r="AA61" s="245"/>
      <c r="AB61" s="245"/>
      <c r="AC61" s="245"/>
      <c r="AD61" s="245"/>
      <c r="AE61" s="245"/>
      <c r="AF61" s="245"/>
      <c r="AG61" s="245"/>
      <c r="AH61" s="245"/>
      <c r="AI61" s="245"/>
      <c r="AJ61" s="245"/>
      <c r="AK61" s="245"/>
      <c r="AL61" s="245"/>
      <c r="AM61" s="245"/>
      <c r="AN61" s="245"/>
      <c r="AO61" s="245"/>
      <c r="AP61" s="245"/>
      <c r="AQ61" s="245"/>
      <c r="AR61" s="245"/>
      <c r="AS61" s="245"/>
      <c r="AT61" s="245"/>
      <c r="AU61" s="245"/>
      <c r="AV61" s="245"/>
      <c r="AW61" s="245"/>
      <c r="AX61" s="245"/>
      <c r="AY61" s="245"/>
      <c r="AZ61" s="245"/>
      <c r="BA61" s="245"/>
      <c r="BB61" s="245"/>
      <c r="BC61" s="246"/>
      <c r="BD61" s="203"/>
      <c r="BE61" s="204"/>
      <c r="BF61" s="204"/>
      <c r="BG61" s="204"/>
      <c r="BH61" s="204"/>
      <c r="BI61" s="204"/>
      <c r="BJ61" s="204"/>
      <c r="BK61" s="204"/>
      <c r="BL61" s="204"/>
      <c r="BM61" s="205"/>
      <c r="BN61" s="289"/>
      <c r="BO61" s="290"/>
      <c r="BP61" s="290"/>
      <c r="BQ61" s="290"/>
      <c r="BR61" s="290"/>
      <c r="BS61" s="290"/>
      <c r="BT61" s="290"/>
      <c r="BU61" s="290"/>
      <c r="BV61" s="290"/>
      <c r="BW61" s="290"/>
      <c r="BX61" s="290"/>
      <c r="BY61" s="290"/>
      <c r="BZ61" s="290"/>
      <c r="CA61" s="290"/>
      <c r="CB61" s="291"/>
    </row>
    <row r="62" spans="1:80" s="30" customFormat="1">
      <c r="A62" s="286"/>
      <c r="B62" s="287"/>
      <c r="C62" s="287"/>
      <c r="D62" s="288"/>
      <c r="E62" s="227" t="s">
        <v>147</v>
      </c>
      <c r="F62" s="228"/>
      <c r="G62" s="228"/>
      <c r="H62" s="228"/>
      <c r="I62" s="228"/>
      <c r="J62" s="228"/>
      <c r="K62" s="228"/>
      <c r="L62" s="228"/>
      <c r="M62" s="228"/>
      <c r="N62" s="228"/>
      <c r="O62" s="228"/>
      <c r="P62" s="228"/>
      <c r="Q62" s="228"/>
      <c r="R62" s="228"/>
      <c r="S62" s="228"/>
      <c r="T62" s="228"/>
      <c r="U62" s="228"/>
      <c r="V62" s="228"/>
      <c r="W62" s="228"/>
      <c r="X62" s="228"/>
      <c r="Y62" s="228"/>
      <c r="Z62" s="228"/>
      <c r="AA62" s="228"/>
      <c r="AB62" s="228"/>
      <c r="AC62" s="228"/>
      <c r="AD62" s="228"/>
      <c r="AE62" s="228"/>
      <c r="AF62" s="228"/>
      <c r="AG62" s="228"/>
      <c r="AH62" s="228"/>
      <c r="AI62" s="228"/>
      <c r="AJ62" s="228"/>
      <c r="AK62" s="228"/>
      <c r="AL62" s="228"/>
      <c r="AM62" s="228"/>
      <c r="AN62" s="228"/>
      <c r="AO62" s="228"/>
      <c r="AP62" s="228"/>
      <c r="AQ62" s="228"/>
      <c r="AR62" s="228"/>
      <c r="AS62" s="228"/>
      <c r="AT62" s="228"/>
      <c r="AU62" s="228"/>
      <c r="AV62" s="228"/>
      <c r="AW62" s="228"/>
      <c r="AX62" s="228"/>
      <c r="AY62" s="228"/>
      <c r="AZ62" s="228"/>
      <c r="BA62" s="228"/>
      <c r="BB62" s="228"/>
      <c r="BC62" s="229"/>
      <c r="BD62" s="277" t="s">
        <v>22</v>
      </c>
      <c r="BE62" s="278"/>
      <c r="BF62" s="278"/>
      <c r="BG62" s="278"/>
      <c r="BH62" s="278"/>
      <c r="BI62" s="278"/>
      <c r="BJ62" s="278"/>
      <c r="BK62" s="278"/>
      <c r="BL62" s="278"/>
      <c r="BM62" s="279"/>
      <c r="BN62" s="209">
        <f>SUM(BN56:CB61)</f>
        <v>25145</v>
      </c>
      <c r="BO62" s="210"/>
      <c r="BP62" s="210"/>
      <c r="BQ62" s="210"/>
      <c r="BR62" s="210"/>
      <c r="BS62" s="210"/>
      <c r="BT62" s="210"/>
      <c r="BU62" s="210"/>
      <c r="BV62" s="210"/>
      <c r="BW62" s="210"/>
      <c r="BX62" s="210"/>
      <c r="BY62" s="210"/>
      <c r="BZ62" s="210"/>
      <c r="CA62" s="210"/>
      <c r="CB62" s="211"/>
    </row>
    <row r="63" spans="1:80" s="30" customFormat="1">
      <c r="A63" s="59"/>
      <c r="B63" s="59"/>
      <c r="C63" s="59"/>
      <c r="D63" s="59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</row>
    <row r="64" spans="1:80" s="30" customFormat="1">
      <c r="A64" s="59"/>
      <c r="B64" s="59"/>
      <c r="C64" s="59"/>
      <c r="D64" s="59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8"/>
      <c r="BO64" s="78"/>
      <c r="BP64" s="78"/>
      <c r="BQ64" s="78"/>
      <c r="BR64" s="78"/>
      <c r="BS64" s="78"/>
      <c r="BT64" s="78"/>
      <c r="BU64" s="78"/>
      <c r="BV64" s="78"/>
      <c r="BW64" s="78"/>
      <c r="BX64" s="78"/>
      <c r="BY64" s="78"/>
      <c r="BZ64" s="78"/>
      <c r="CA64" s="78"/>
      <c r="CB64" s="78"/>
    </row>
    <row r="65" spans="1:80" s="75" customFormat="1" ht="23.45" customHeight="1">
      <c r="A65" s="75" t="s">
        <v>113</v>
      </c>
      <c r="S65" s="327" t="s">
        <v>416</v>
      </c>
      <c r="T65" s="327"/>
      <c r="U65" s="327"/>
      <c r="V65" s="327"/>
      <c r="W65" s="327"/>
      <c r="X65" s="327"/>
      <c r="Y65" s="327"/>
      <c r="Z65" s="327"/>
      <c r="AA65" s="327"/>
      <c r="AB65" s="327"/>
      <c r="AC65" s="327"/>
      <c r="AD65" s="327"/>
      <c r="AE65" s="327"/>
      <c r="AF65" s="327"/>
      <c r="AG65" s="327"/>
      <c r="AH65" s="327"/>
      <c r="AI65" s="327"/>
      <c r="AJ65" s="327"/>
      <c r="AK65" s="327"/>
      <c r="AL65" s="327"/>
      <c r="AM65" s="327"/>
      <c r="AN65" s="327"/>
      <c r="AO65" s="327"/>
      <c r="AP65" s="327"/>
      <c r="AQ65" s="327"/>
      <c r="AR65" s="327"/>
      <c r="AS65" s="327"/>
      <c r="AT65" s="327"/>
      <c r="AU65" s="327"/>
      <c r="AV65" s="327"/>
      <c r="AW65" s="327"/>
      <c r="AX65" s="327"/>
      <c r="AY65" s="327"/>
      <c r="AZ65" s="327"/>
      <c r="BA65" s="327"/>
      <c r="BB65" s="327"/>
      <c r="BC65" s="327"/>
      <c r="BD65" s="327"/>
      <c r="BE65" s="327"/>
      <c r="BF65" s="327"/>
      <c r="BG65" s="327"/>
      <c r="BH65" s="327"/>
      <c r="BI65" s="327"/>
      <c r="BJ65" s="327"/>
      <c r="BK65" s="327"/>
      <c r="BL65" s="327"/>
      <c r="BM65" s="327"/>
      <c r="BN65" s="327"/>
      <c r="BO65" s="327"/>
      <c r="BP65" s="327"/>
      <c r="BQ65" s="327"/>
      <c r="BR65" s="327"/>
      <c r="BS65" s="327"/>
      <c r="BT65" s="327"/>
      <c r="BU65" s="327"/>
      <c r="BV65" s="327"/>
      <c r="BW65" s="327"/>
      <c r="BX65" s="327"/>
      <c r="BY65" s="327"/>
      <c r="BZ65" s="327"/>
      <c r="CA65" s="327"/>
      <c r="CB65" s="327"/>
    </row>
    <row r="66" spans="1:80" s="23" customFormat="1" ht="9.7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2"/>
      <c r="BZ66" s="22"/>
      <c r="CA66" s="22"/>
      <c r="CB66" s="22"/>
    </row>
    <row r="67" spans="1:80">
      <c r="A67" s="161" t="s">
        <v>115</v>
      </c>
      <c r="B67" s="162"/>
      <c r="C67" s="162"/>
      <c r="D67" s="163"/>
      <c r="E67" s="161" t="s">
        <v>149</v>
      </c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62"/>
      <c r="AF67" s="162"/>
      <c r="AG67" s="162"/>
      <c r="AH67" s="162"/>
      <c r="AI67" s="162"/>
      <c r="AJ67" s="162"/>
      <c r="AK67" s="162"/>
      <c r="AL67" s="162"/>
      <c r="AM67" s="162"/>
      <c r="AN67" s="162"/>
      <c r="AO67" s="162"/>
      <c r="AP67" s="162"/>
      <c r="AQ67" s="162"/>
      <c r="AR67" s="162"/>
      <c r="AS67" s="162"/>
      <c r="AT67" s="162"/>
      <c r="AU67" s="162"/>
      <c r="AV67" s="162"/>
      <c r="AW67" s="162"/>
      <c r="AX67" s="162"/>
      <c r="AY67" s="162"/>
      <c r="AZ67" s="162"/>
      <c r="BA67" s="162"/>
      <c r="BB67" s="162"/>
      <c r="BC67" s="163"/>
      <c r="BD67" s="161" t="s">
        <v>151</v>
      </c>
      <c r="BE67" s="162"/>
      <c r="BF67" s="162"/>
      <c r="BG67" s="162"/>
      <c r="BH67" s="162"/>
      <c r="BI67" s="162"/>
      <c r="BJ67" s="162"/>
      <c r="BK67" s="162"/>
      <c r="BL67" s="162"/>
      <c r="BM67" s="163"/>
      <c r="BN67" s="161" t="s">
        <v>206</v>
      </c>
      <c r="BO67" s="162"/>
      <c r="BP67" s="162"/>
      <c r="BQ67" s="162"/>
      <c r="BR67" s="162"/>
      <c r="BS67" s="162"/>
      <c r="BT67" s="162"/>
      <c r="BU67" s="162"/>
      <c r="BV67" s="162"/>
      <c r="BW67" s="162"/>
      <c r="BX67" s="162"/>
      <c r="BY67" s="162"/>
      <c r="BZ67" s="162"/>
      <c r="CA67" s="162"/>
      <c r="CB67" s="163"/>
    </row>
    <row r="68" spans="1:80">
      <c r="A68" s="158" t="s">
        <v>122</v>
      </c>
      <c r="B68" s="159"/>
      <c r="C68" s="159"/>
      <c r="D68" s="160"/>
      <c r="E68" s="158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59"/>
      <c r="Z68" s="159"/>
      <c r="AA68" s="159"/>
      <c r="AB68" s="159"/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59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60"/>
      <c r="BD68" s="158" t="s">
        <v>229</v>
      </c>
      <c r="BE68" s="159"/>
      <c r="BF68" s="159"/>
      <c r="BG68" s="159"/>
      <c r="BH68" s="159"/>
      <c r="BI68" s="159"/>
      <c r="BJ68" s="159"/>
      <c r="BK68" s="159"/>
      <c r="BL68" s="159"/>
      <c r="BM68" s="160"/>
      <c r="BN68" s="158" t="s">
        <v>230</v>
      </c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60"/>
    </row>
    <row r="69" spans="1:80">
      <c r="A69" s="158"/>
      <c r="B69" s="159"/>
      <c r="C69" s="159"/>
      <c r="D69" s="160"/>
      <c r="E69" s="191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3"/>
      <c r="BD69" s="158"/>
      <c r="BE69" s="159"/>
      <c r="BF69" s="159"/>
      <c r="BG69" s="159"/>
      <c r="BH69" s="159"/>
      <c r="BI69" s="159"/>
      <c r="BJ69" s="159"/>
      <c r="BK69" s="159"/>
      <c r="BL69" s="159"/>
      <c r="BM69" s="160"/>
      <c r="BN69" s="158"/>
      <c r="BO69" s="159"/>
      <c r="BP69" s="159"/>
      <c r="BQ69" s="159"/>
      <c r="BR69" s="159"/>
      <c r="BS69" s="159"/>
      <c r="BT69" s="159"/>
      <c r="BU69" s="159"/>
      <c r="BV69" s="159"/>
      <c r="BW69" s="159"/>
      <c r="BX69" s="159"/>
      <c r="BY69" s="159"/>
      <c r="BZ69" s="159"/>
      <c r="CA69" s="159"/>
      <c r="CB69" s="160"/>
    </row>
    <row r="70" spans="1:80">
      <c r="A70" s="164">
        <v>1</v>
      </c>
      <c r="B70" s="165"/>
      <c r="C70" s="165"/>
      <c r="D70" s="166"/>
      <c r="E70" s="164">
        <v>2</v>
      </c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6"/>
      <c r="BD70" s="164">
        <v>3</v>
      </c>
      <c r="BE70" s="165"/>
      <c r="BF70" s="165"/>
      <c r="BG70" s="165"/>
      <c r="BH70" s="165"/>
      <c r="BI70" s="165"/>
      <c r="BJ70" s="165"/>
      <c r="BK70" s="165"/>
      <c r="BL70" s="165"/>
      <c r="BM70" s="166"/>
      <c r="BN70" s="164">
        <v>4</v>
      </c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6"/>
    </row>
    <row r="71" spans="1:80">
      <c r="A71" s="194">
        <v>1</v>
      </c>
      <c r="B71" s="195"/>
      <c r="C71" s="195"/>
      <c r="D71" s="196"/>
      <c r="E71" s="292" t="s">
        <v>417</v>
      </c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6"/>
      <c r="BD71" s="203"/>
      <c r="BE71" s="204"/>
      <c r="BF71" s="204"/>
      <c r="BG71" s="204"/>
      <c r="BH71" s="204"/>
      <c r="BI71" s="204"/>
      <c r="BJ71" s="204"/>
      <c r="BK71" s="204"/>
      <c r="BL71" s="204"/>
      <c r="BM71" s="205"/>
      <c r="BN71" s="298">
        <v>833000</v>
      </c>
      <c r="BO71" s="299"/>
      <c r="BP71" s="299"/>
      <c r="BQ71" s="299"/>
      <c r="BR71" s="299"/>
      <c r="BS71" s="299"/>
      <c r="BT71" s="299"/>
      <c r="BU71" s="299"/>
      <c r="BV71" s="299"/>
      <c r="BW71" s="299"/>
      <c r="BX71" s="299"/>
      <c r="BY71" s="299"/>
      <c r="BZ71" s="299"/>
      <c r="CA71" s="299"/>
      <c r="CB71" s="300"/>
    </row>
    <row r="72" spans="1:80" hidden="1">
      <c r="A72" s="194">
        <v>2</v>
      </c>
      <c r="B72" s="195"/>
      <c r="C72" s="195"/>
      <c r="D72" s="196"/>
      <c r="E72" s="292"/>
      <c r="F72" s="245"/>
      <c r="G72" s="245"/>
      <c r="H72" s="245"/>
      <c r="I72" s="245"/>
      <c r="J72" s="245"/>
      <c r="K72" s="245"/>
      <c r="L72" s="245"/>
      <c r="M72" s="245"/>
      <c r="N72" s="245"/>
      <c r="O72" s="245"/>
      <c r="P72" s="245"/>
      <c r="Q72" s="245"/>
      <c r="R72" s="245"/>
      <c r="S72" s="245"/>
      <c r="T72" s="245"/>
      <c r="U72" s="245"/>
      <c r="V72" s="245"/>
      <c r="W72" s="245"/>
      <c r="X72" s="245"/>
      <c r="Y72" s="245"/>
      <c r="Z72" s="245"/>
      <c r="AA72" s="245"/>
      <c r="AB72" s="245"/>
      <c r="AC72" s="245"/>
      <c r="AD72" s="245"/>
      <c r="AE72" s="245"/>
      <c r="AF72" s="245"/>
      <c r="AG72" s="245"/>
      <c r="AH72" s="245"/>
      <c r="AI72" s="245"/>
      <c r="AJ72" s="245"/>
      <c r="AK72" s="245"/>
      <c r="AL72" s="245"/>
      <c r="AM72" s="245"/>
      <c r="AN72" s="245"/>
      <c r="AO72" s="245"/>
      <c r="AP72" s="245"/>
      <c r="AQ72" s="245"/>
      <c r="AR72" s="245"/>
      <c r="AS72" s="245"/>
      <c r="AT72" s="245"/>
      <c r="AU72" s="245"/>
      <c r="AV72" s="245"/>
      <c r="AW72" s="245"/>
      <c r="AX72" s="245"/>
      <c r="AY72" s="245"/>
      <c r="AZ72" s="245"/>
      <c r="BA72" s="245"/>
      <c r="BB72" s="245"/>
      <c r="BC72" s="246"/>
      <c r="BD72" s="203"/>
      <c r="BE72" s="204"/>
      <c r="BF72" s="204"/>
      <c r="BG72" s="204"/>
      <c r="BH72" s="204"/>
      <c r="BI72" s="204"/>
      <c r="BJ72" s="204"/>
      <c r="BK72" s="204"/>
      <c r="BL72" s="204"/>
      <c r="BM72" s="205"/>
      <c r="BN72" s="298"/>
      <c r="BO72" s="299"/>
      <c r="BP72" s="299"/>
      <c r="BQ72" s="299"/>
      <c r="BR72" s="299"/>
      <c r="BS72" s="299"/>
      <c r="BT72" s="299"/>
      <c r="BU72" s="299"/>
      <c r="BV72" s="299"/>
      <c r="BW72" s="299"/>
      <c r="BX72" s="299"/>
      <c r="BY72" s="299"/>
      <c r="BZ72" s="299"/>
      <c r="CA72" s="299"/>
      <c r="CB72" s="300"/>
    </row>
    <row r="73" spans="1:80" hidden="1">
      <c r="A73" s="194">
        <v>5</v>
      </c>
      <c r="B73" s="195"/>
      <c r="C73" s="195"/>
      <c r="D73" s="196"/>
      <c r="E73" s="244"/>
      <c r="F73" s="245"/>
      <c r="G73" s="245"/>
      <c r="H73" s="245"/>
      <c r="I73" s="245"/>
      <c r="J73" s="245"/>
      <c r="K73" s="245"/>
      <c r="L73" s="245"/>
      <c r="M73" s="245"/>
      <c r="N73" s="245"/>
      <c r="O73" s="245"/>
      <c r="P73" s="245"/>
      <c r="Q73" s="245"/>
      <c r="R73" s="245"/>
      <c r="S73" s="245"/>
      <c r="T73" s="245"/>
      <c r="U73" s="245"/>
      <c r="V73" s="245"/>
      <c r="W73" s="245"/>
      <c r="X73" s="245"/>
      <c r="Y73" s="245"/>
      <c r="Z73" s="245"/>
      <c r="AA73" s="245"/>
      <c r="AB73" s="245"/>
      <c r="AC73" s="245"/>
      <c r="AD73" s="245"/>
      <c r="AE73" s="245"/>
      <c r="AF73" s="245"/>
      <c r="AG73" s="245"/>
      <c r="AH73" s="245"/>
      <c r="AI73" s="245"/>
      <c r="AJ73" s="245"/>
      <c r="AK73" s="245"/>
      <c r="AL73" s="245"/>
      <c r="AM73" s="245"/>
      <c r="AN73" s="245"/>
      <c r="AO73" s="245"/>
      <c r="AP73" s="245"/>
      <c r="AQ73" s="245"/>
      <c r="AR73" s="245"/>
      <c r="AS73" s="245"/>
      <c r="AT73" s="245"/>
      <c r="AU73" s="245"/>
      <c r="AV73" s="245"/>
      <c r="AW73" s="245"/>
      <c r="AX73" s="245"/>
      <c r="AY73" s="245"/>
      <c r="AZ73" s="245"/>
      <c r="BA73" s="245"/>
      <c r="BB73" s="245"/>
      <c r="BC73" s="246"/>
      <c r="BD73" s="203"/>
      <c r="BE73" s="204"/>
      <c r="BF73" s="204"/>
      <c r="BG73" s="204"/>
      <c r="BH73" s="204"/>
      <c r="BI73" s="204"/>
      <c r="BJ73" s="204"/>
      <c r="BK73" s="204"/>
      <c r="BL73" s="204"/>
      <c r="BM73" s="205"/>
      <c r="BN73" s="289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1"/>
    </row>
    <row r="74" spans="1:80" hidden="1">
      <c r="A74" s="194">
        <v>6</v>
      </c>
      <c r="B74" s="195"/>
      <c r="C74" s="195"/>
      <c r="D74" s="196"/>
      <c r="E74" s="244"/>
      <c r="F74" s="245"/>
      <c r="G74" s="245"/>
      <c r="H74" s="245"/>
      <c r="I74" s="245"/>
      <c r="J74" s="245"/>
      <c r="K74" s="245"/>
      <c r="L74" s="245"/>
      <c r="M74" s="245"/>
      <c r="N74" s="245"/>
      <c r="O74" s="245"/>
      <c r="P74" s="245"/>
      <c r="Q74" s="245"/>
      <c r="R74" s="245"/>
      <c r="S74" s="245"/>
      <c r="T74" s="245"/>
      <c r="U74" s="245"/>
      <c r="V74" s="245"/>
      <c r="W74" s="245"/>
      <c r="X74" s="245"/>
      <c r="Y74" s="245"/>
      <c r="Z74" s="245"/>
      <c r="AA74" s="245"/>
      <c r="AB74" s="245"/>
      <c r="AC74" s="245"/>
      <c r="AD74" s="245"/>
      <c r="AE74" s="245"/>
      <c r="AF74" s="245"/>
      <c r="AG74" s="245"/>
      <c r="AH74" s="245"/>
      <c r="AI74" s="245"/>
      <c r="AJ74" s="245"/>
      <c r="AK74" s="245"/>
      <c r="AL74" s="245"/>
      <c r="AM74" s="245"/>
      <c r="AN74" s="245"/>
      <c r="AO74" s="245"/>
      <c r="AP74" s="245"/>
      <c r="AQ74" s="245"/>
      <c r="AR74" s="245"/>
      <c r="AS74" s="245"/>
      <c r="AT74" s="245"/>
      <c r="AU74" s="245"/>
      <c r="AV74" s="245"/>
      <c r="AW74" s="245"/>
      <c r="AX74" s="245"/>
      <c r="AY74" s="245"/>
      <c r="AZ74" s="245"/>
      <c r="BA74" s="245"/>
      <c r="BB74" s="245"/>
      <c r="BC74" s="246"/>
      <c r="BD74" s="203"/>
      <c r="BE74" s="204"/>
      <c r="BF74" s="204"/>
      <c r="BG74" s="204"/>
      <c r="BH74" s="204"/>
      <c r="BI74" s="204"/>
      <c r="BJ74" s="204"/>
      <c r="BK74" s="204"/>
      <c r="BL74" s="204"/>
      <c r="BM74" s="205"/>
      <c r="BN74" s="289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1"/>
    </row>
    <row r="75" spans="1:80" hidden="1">
      <c r="A75" s="194">
        <v>7</v>
      </c>
      <c r="B75" s="195"/>
      <c r="C75" s="195"/>
      <c r="D75" s="196"/>
      <c r="E75" s="244"/>
      <c r="F75" s="245"/>
      <c r="G75" s="245"/>
      <c r="H75" s="245"/>
      <c r="I75" s="245"/>
      <c r="J75" s="245"/>
      <c r="K75" s="245"/>
      <c r="L75" s="245"/>
      <c r="M75" s="245"/>
      <c r="N75" s="245"/>
      <c r="O75" s="245"/>
      <c r="P75" s="245"/>
      <c r="Q75" s="245"/>
      <c r="R75" s="245"/>
      <c r="S75" s="245"/>
      <c r="T75" s="245"/>
      <c r="U75" s="245"/>
      <c r="V75" s="245"/>
      <c r="W75" s="245"/>
      <c r="X75" s="245"/>
      <c r="Y75" s="245"/>
      <c r="Z75" s="245"/>
      <c r="AA75" s="245"/>
      <c r="AB75" s="245"/>
      <c r="AC75" s="245"/>
      <c r="AD75" s="245"/>
      <c r="AE75" s="245"/>
      <c r="AF75" s="245"/>
      <c r="AG75" s="245"/>
      <c r="AH75" s="245"/>
      <c r="AI75" s="245"/>
      <c r="AJ75" s="245"/>
      <c r="AK75" s="245"/>
      <c r="AL75" s="245"/>
      <c r="AM75" s="245"/>
      <c r="AN75" s="245"/>
      <c r="AO75" s="245"/>
      <c r="AP75" s="245"/>
      <c r="AQ75" s="245"/>
      <c r="AR75" s="245"/>
      <c r="AS75" s="245"/>
      <c r="AT75" s="245"/>
      <c r="AU75" s="245"/>
      <c r="AV75" s="245"/>
      <c r="AW75" s="245"/>
      <c r="AX75" s="245"/>
      <c r="AY75" s="245"/>
      <c r="AZ75" s="245"/>
      <c r="BA75" s="245"/>
      <c r="BB75" s="245"/>
      <c r="BC75" s="246"/>
      <c r="BD75" s="203"/>
      <c r="BE75" s="204"/>
      <c r="BF75" s="204"/>
      <c r="BG75" s="204"/>
      <c r="BH75" s="204"/>
      <c r="BI75" s="204"/>
      <c r="BJ75" s="204"/>
      <c r="BK75" s="204"/>
      <c r="BL75" s="204"/>
      <c r="BM75" s="205"/>
      <c r="BN75" s="289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1"/>
    </row>
    <row r="76" spans="1:80" hidden="1">
      <c r="A76" s="194">
        <v>8</v>
      </c>
      <c r="B76" s="195"/>
      <c r="C76" s="195"/>
      <c r="D76" s="196"/>
      <c r="E76" s="244"/>
      <c r="F76" s="245"/>
      <c r="G76" s="245"/>
      <c r="H76" s="245"/>
      <c r="I76" s="245"/>
      <c r="J76" s="245"/>
      <c r="K76" s="245"/>
      <c r="L76" s="245"/>
      <c r="M76" s="245"/>
      <c r="N76" s="245"/>
      <c r="O76" s="245"/>
      <c r="P76" s="245"/>
      <c r="Q76" s="245"/>
      <c r="R76" s="245"/>
      <c r="S76" s="245"/>
      <c r="T76" s="245"/>
      <c r="U76" s="245"/>
      <c r="V76" s="245"/>
      <c r="W76" s="245"/>
      <c r="X76" s="245"/>
      <c r="Y76" s="245"/>
      <c r="Z76" s="245"/>
      <c r="AA76" s="245"/>
      <c r="AB76" s="245"/>
      <c r="AC76" s="245"/>
      <c r="AD76" s="245"/>
      <c r="AE76" s="245"/>
      <c r="AF76" s="245"/>
      <c r="AG76" s="245"/>
      <c r="AH76" s="245"/>
      <c r="AI76" s="245"/>
      <c r="AJ76" s="245"/>
      <c r="AK76" s="245"/>
      <c r="AL76" s="245"/>
      <c r="AM76" s="245"/>
      <c r="AN76" s="245"/>
      <c r="AO76" s="245"/>
      <c r="AP76" s="245"/>
      <c r="AQ76" s="245"/>
      <c r="AR76" s="245"/>
      <c r="AS76" s="245"/>
      <c r="AT76" s="245"/>
      <c r="AU76" s="245"/>
      <c r="AV76" s="245"/>
      <c r="AW76" s="245"/>
      <c r="AX76" s="245"/>
      <c r="AY76" s="245"/>
      <c r="AZ76" s="245"/>
      <c r="BA76" s="245"/>
      <c r="BB76" s="245"/>
      <c r="BC76" s="246"/>
      <c r="BD76" s="203"/>
      <c r="BE76" s="204"/>
      <c r="BF76" s="204"/>
      <c r="BG76" s="204"/>
      <c r="BH76" s="204"/>
      <c r="BI76" s="204"/>
      <c r="BJ76" s="204"/>
      <c r="BK76" s="204"/>
      <c r="BL76" s="204"/>
      <c r="BM76" s="205"/>
      <c r="BN76" s="289"/>
      <c r="BO76" s="290"/>
      <c r="BP76" s="290"/>
      <c r="BQ76" s="290"/>
      <c r="BR76" s="290"/>
      <c r="BS76" s="290"/>
      <c r="BT76" s="290"/>
      <c r="BU76" s="290"/>
      <c r="BV76" s="290"/>
      <c r="BW76" s="290"/>
      <c r="BX76" s="290"/>
      <c r="BY76" s="290"/>
      <c r="BZ76" s="290"/>
      <c r="CA76" s="290"/>
      <c r="CB76" s="291"/>
    </row>
    <row r="77" spans="1:80" s="30" customFormat="1">
      <c r="A77" s="286"/>
      <c r="B77" s="287"/>
      <c r="C77" s="287"/>
      <c r="D77" s="288"/>
      <c r="E77" s="227" t="s">
        <v>147</v>
      </c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8"/>
      <c r="S77" s="228"/>
      <c r="T77" s="228"/>
      <c r="U77" s="228"/>
      <c r="V77" s="228"/>
      <c r="W77" s="228"/>
      <c r="X77" s="228"/>
      <c r="Y77" s="228"/>
      <c r="Z77" s="228"/>
      <c r="AA77" s="228"/>
      <c r="AB77" s="228"/>
      <c r="AC77" s="228"/>
      <c r="AD77" s="228"/>
      <c r="AE77" s="228"/>
      <c r="AF77" s="228"/>
      <c r="AG77" s="228"/>
      <c r="AH77" s="228"/>
      <c r="AI77" s="228"/>
      <c r="AJ77" s="228"/>
      <c r="AK77" s="228"/>
      <c r="AL77" s="228"/>
      <c r="AM77" s="228"/>
      <c r="AN77" s="228"/>
      <c r="AO77" s="228"/>
      <c r="AP77" s="228"/>
      <c r="AQ77" s="228"/>
      <c r="AR77" s="228"/>
      <c r="AS77" s="228"/>
      <c r="AT77" s="228"/>
      <c r="AU77" s="228"/>
      <c r="AV77" s="228"/>
      <c r="AW77" s="228"/>
      <c r="AX77" s="228"/>
      <c r="AY77" s="228"/>
      <c r="AZ77" s="228"/>
      <c r="BA77" s="228"/>
      <c r="BB77" s="228"/>
      <c r="BC77" s="229"/>
      <c r="BD77" s="277" t="s">
        <v>22</v>
      </c>
      <c r="BE77" s="278"/>
      <c r="BF77" s="278"/>
      <c r="BG77" s="278"/>
      <c r="BH77" s="278"/>
      <c r="BI77" s="278"/>
      <c r="BJ77" s="278"/>
      <c r="BK77" s="278"/>
      <c r="BL77" s="278"/>
      <c r="BM77" s="279"/>
      <c r="BN77" s="209">
        <f>SUM(BN71:CB76)</f>
        <v>833000</v>
      </c>
      <c r="BO77" s="210"/>
      <c r="BP77" s="210"/>
      <c r="BQ77" s="210"/>
      <c r="BR77" s="210"/>
      <c r="BS77" s="210"/>
      <c r="BT77" s="210"/>
      <c r="BU77" s="210"/>
      <c r="BV77" s="210"/>
      <c r="BW77" s="210"/>
      <c r="BX77" s="210"/>
      <c r="BY77" s="210"/>
      <c r="BZ77" s="210"/>
      <c r="CA77" s="210"/>
      <c r="CB77" s="211"/>
    </row>
    <row r="79" spans="1:80">
      <c r="D79" s="72" t="str">
        <f>'221, 223'!F35</f>
        <v>Заведующая МДОБУ № 4</v>
      </c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 t="str">
        <f>'221, 223'!AE35:AU35</f>
        <v>О.А.Гаранина</v>
      </c>
      <c r="AF79" s="72"/>
      <c r="AG79" s="72"/>
      <c r="AH79" s="72"/>
      <c r="AI79" s="72"/>
    </row>
  </sheetData>
  <mergeCells count="245">
    <mergeCell ref="A20:D20"/>
    <mergeCell ref="E20:AM20"/>
    <mergeCell ref="AN20:BC20"/>
    <mergeCell ref="BD20:BM20"/>
    <mergeCell ref="BN20:CB20"/>
    <mergeCell ref="A21:D21"/>
    <mergeCell ref="E21:AM21"/>
    <mergeCell ref="AN21:BC21"/>
    <mergeCell ref="BD21:BM21"/>
    <mergeCell ref="BN21:CB21"/>
    <mergeCell ref="A18:D18"/>
    <mergeCell ref="E18:AM18"/>
    <mergeCell ref="AN18:BC18"/>
    <mergeCell ref="BD18:BM18"/>
    <mergeCell ref="BN18:CB18"/>
    <mergeCell ref="A19:D19"/>
    <mergeCell ref="E19:AM19"/>
    <mergeCell ref="AN19:BC19"/>
    <mergeCell ref="BD19:BM19"/>
    <mergeCell ref="BN19:CB19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A61:D61"/>
    <mergeCell ref="E61:BC61"/>
    <mergeCell ref="BD61:BM61"/>
    <mergeCell ref="BN61:CB61"/>
    <mergeCell ref="A62:D62"/>
    <mergeCell ref="E62:BC62"/>
    <mergeCell ref="BD62:BM62"/>
    <mergeCell ref="BN62:CB62"/>
    <mergeCell ref="A59:D59"/>
    <mergeCell ref="E59:BC59"/>
    <mergeCell ref="BD59:BM59"/>
    <mergeCell ref="BN59:CB59"/>
    <mergeCell ref="A60:D60"/>
    <mergeCell ref="E60:BC60"/>
    <mergeCell ref="BD60:BM60"/>
    <mergeCell ref="BN60:CB60"/>
    <mergeCell ref="A57:D57"/>
    <mergeCell ref="E57:BC57"/>
    <mergeCell ref="BD57:BM57"/>
    <mergeCell ref="BN57:CB57"/>
    <mergeCell ref="A58:D58"/>
    <mergeCell ref="E58:BC58"/>
    <mergeCell ref="BD58:BM58"/>
    <mergeCell ref="BN58:CB58"/>
    <mergeCell ref="A55:D55"/>
    <mergeCell ref="E55:BC55"/>
    <mergeCell ref="BD55:BM55"/>
    <mergeCell ref="BN55:CB55"/>
    <mergeCell ref="A56:D56"/>
    <mergeCell ref="E56:BC56"/>
    <mergeCell ref="BD56:BM56"/>
    <mergeCell ref="BN56:CB56"/>
    <mergeCell ref="A53:D53"/>
    <mergeCell ref="E53:BC53"/>
    <mergeCell ref="BD53:BM53"/>
    <mergeCell ref="BN53:CB53"/>
    <mergeCell ref="A54:D54"/>
    <mergeCell ref="E54:BC54"/>
    <mergeCell ref="BD54:BM54"/>
    <mergeCell ref="BN54:CB54"/>
    <mergeCell ref="A48:D48"/>
    <mergeCell ref="E48:BC48"/>
    <mergeCell ref="BD48:BM48"/>
    <mergeCell ref="BN48:CB48"/>
    <mergeCell ref="S50:CB50"/>
    <mergeCell ref="A52:D52"/>
    <mergeCell ref="E52:BC52"/>
    <mergeCell ref="BD52:BM52"/>
    <mergeCell ref="BN52:CB52"/>
    <mergeCell ref="A46:D46"/>
    <mergeCell ref="E46:BC46"/>
    <mergeCell ref="BD46:BM46"/>
    <mergeCell ref="BN46:CB46"/>
    <mergeCell ref="A47:D47"/>
    <mergeCell ref="E47:BC47"/>
    <mergeCell ref="BD47:BM47"/>
    <mergeCell ref="BN47:CB47"/>
    <mergeCell ref="A44:D44"/>
    <mergeCell ref="E44:BC44"/>
    <mergeCell ref="BD44:BM44"/>
    <mergeCell ref="BN44:CB44"/>
    <mergeCell ref="A45:D45"/>
    <mergeCell ref="E45:BC45"/>
    <mergeCell ref="BD45:BM45"/>
    <mergeCell ref="BN45:CB45"/>
    <mergeCell ref="A42:D42"/>
    <mergeCell ref="E42:BC42"/>
    <mergeCell ref="BD42:BM42"/>
    <mergeCell ref="BN42:CB42"/>
    <mergeCell ref="A43:D43"/>
    <mergeCell ref="E43:BC43"/>
    <mergeCell ref="BD43:BM43"/>
    <mergeCell ref="BN43:CB43"/>
    <mergeCell ref="A40:D40"/>
    <mergeCell ref="E40:BC40"/>
    <mergeCell ref="BD40:BM40"/>
    <mergeCell ref="BN40:CB40"/>
    <mergeCell ref="A41:D41"/>
    <mergeCell ref="E41:BC41"/>
    <mergeCell ref="BD41:BM41"/>
    <mergeCell ref="BN41:CB41"/>
    <mergeCell ref="A38:D38"/>
    <mergeCell ref="E38:BC38"/>
    <mergeCell ref="BD38:BM38"/>
    <mergeCell ref="BN38:CB38"/>
    <mergeCell ref="A39:D39"/>
    <mergeCell ref="E39:BC39"/>
    <mergeCell ref="BD39:BM39"/>
    <mergeCell ref="BN39:CB39"/>
    <mergeCell ref="A35:CB35"/>
    <mergeCell ref="S36:CB36"/>
    <mergeCell ref="A30:D30"/>
    <mergeCell ref="E30:AM30"/>
    <mergeCell ref="AN30:BC30"/>
    <mergeCell ref="BD30:BM30"/>
    <mergeCell ref="BN30:CB30"/>
    <mergeCell ref="A31:D31"/>
    <mergeCell ref="E31:AM31"/>
    <mergeCell ref="AN31:BC31"/>
    <mergeCell ref="BD31:BM31"/>
    <mergeCell ref="BN31:CB31"/>
    <mergeCell ref="A28:D28"/>
    <mergeCell ref="E28:AM28"/>
    <mergeCell ref="AN28:BC28"/>
    <mergeCell ref="BD28:BM28"/>
    <mergeCell ref="BN28:CB28"/>
    <mergeCell ref="A29:D29"/>
    <mergeCell ref="E29:AM29"/>
    <mergeCell ref="AN29:BC29"/>
    <mergeCell ref="BD29:BM29"/>
    <mergeCell ref="BN29:CB29"/>
    <mergeCell ref="A26:D26"/>
    <mergeCell ref="E26:AM26"/>
    <mergeCell ref="AN26:BC26"/>
    <mergeCell ref="BD26:BM26"/>
    <mergeCell ref="BN26:CB26"/>
    <mergeCell ref="A27:D27"/>
    <mergeCell ref="E27:AM27"/>
    <mergeCell ref="AN27:BC27"/>
    <mergeCell ref="BD27:BM27"/>
    <mergeCell ref="BN27:CB27"/>
    <mergeCell ref="A9:D9"/>
    <mergeCell ref="E9:AM9"/>
    <mergeCell ref="AN9:BC9"/>
    <mergeCell ref="BD9:BM9"/>
    <mergeCell ref="BN9:CB9"/>
    <mergeCell ref="S23:CB23"/>
    <mergeCell ref="A25:D25"/>
    <mergeCell ref="E25:AM25"/>
    <mergeCell ref="AN25:BC25"/>
    <mergeCell ref="BD25:BM25"/>
    <mergeCell ref="BN25:CB25"/>
    <mergeCell ref="A10:D10"/>
    <mergeCell ref="E10:AM10"/>
    <mergeCell ref="AN10:BC10"/>
    <mergeCell ref="BD10:BM10"/>
    <mergeCell ref="BN10:CB10"/>
    <mergeCell ref="A11:D11"/>
    <mergeCell ref="E11:AM11"/>
    <mergeCell ref="AN11:BC11"/>
    <mergeCell ref="BD11:BM11"/>
    <mergeCell ref="BN11:CB11"/>
    <mergeCell ref="S13:CB13"/>
    <mergeCell ref="A15:D15"/>
    <mergeCell ref="E15:AM15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S3:CB3"/>
    <mergeCell ref="A5:D5"/>
    <mergeCell ref="E5:AM5"/>
    <mergeCell ref="AN5:BC5"/>
    <mergeCell ref="BD5:BM5"/>
    <mergeCell ref="BN5:CB5"/>
    <mergeCell ref="A2:CB2"/>
    <mergeCell ref="A6:D6"/>
    <mergeCell ref="E6:AM6"/>
    <mergeCell ref="AN6:BC6"/>
    <mergeCell ref="BD6:BM6"/>
    <mergeCell ref="BN6:CB6"/>
    <mergeCell ref="S65:CB65"/>
    <mergeCell ref="A67:D67"/>
    <mergeCell ref="E67:BC67"/>
    <mergeCell ref="BD67:BM67"/>
    <mergeCell ref="BN67:CB67"/>
    <mergeCell ref="A68:D68"/>
    <mergeCell ref="E68:BC68"/>
    <mergeCell ref="BD68:BM68"/>
    <mergeCell ref="BN68:CB68"/>
    <mergeCell ref="A69:D69"/>
    <mergeCell ref="E69:BC69"/>
    <mergeCell ref="BD69:BM69"/>
    <mergeCell ref="BN69:CB69"/>
    <mergeCell ref="A70:D70"/>
    <mergeCell ref="E70:BC70"/>
    <mergeCell ref="BD70:BM70"/>
    <mergeCell ref="BN70:CB70"/>
    <mergeCell ref="A71:D71"/>
    <mergeCell ref="E71:BC71"/>
    <mergeCell ref="BD71:BM71"/>
    <mergeCell ref="BN71:CB71"/>
    <mergeCell ref="A72:D72"/>
    <mergeCell ref="E72:BC72"/>
    <mergeCell ref="BD72:BM72"/>
    <mergeCell ref="BN72:CB72"/>
    <mergeCell ref="A73:D73"/>
    <mergeCell ref="E73:BC73"/>
    <mergeCell ref="BD73:BM73"/>
    <mergeCell ref="BN73:CB73"/>
    <mergeCell ref="A74:D74"/>
    <mergeCell ref="E74:BC74"/>
    <mergeCell ref="BD74:BM74"/>
    <mergeCell ref="BN74:CB74"/>
    <mergeCell ref="A75:D75"/>
    <mergeCell ref="E75:BC75"/>
    <mergeCell ref="BD75:BM75"/>
    <mergeCell ref="BN75:CB75"/>
    <mergeCell ref="A76:D76"/>
    <mergeCell ref="E76:BC76"/>
    <mergeCell ref="BD76:BM76"/>
    <mergeCell ref="BN76:CB76"/>
    <mergeCell ref="A77:D77"/>
    <mergeCell ref="E77:BC77"/>
    <mergeCell ref="BD77:BM77"/>
    <mergeCell ref="BN77:CB77"/>
  </mergeCells>
  <pageMargins left="0.7" right="0.7" top="0.75" bottom="0.75" header="0.3" footer="0.3"/>
  <pageSetup paperSize="9"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activeCell="A5" sqref="A5"/>
    </sheetView>
  </sheetViews>
  <sheetFormatPr defaultColWidth="9.140625" defaultRowHeight="15"/>
  <cols>
    <col min="1" max="16384" width="9.140625" style="40"/>
  </cols>
  <sheetData>
    <row r="1" spans="1:1" ht="17.25">
      <c r="A1" t="s">
        <v>258</v>
      </c>
    </row>
    <row r="3" spans="1:1" ht="18">
      <c r="A3" s="40" t="s">
        <v>241</v>
      </c>
    </row>
    <row r="5" spans="1:1" ht="18">
      <c r="A5" s="40" t="s">
        <v>242</v>
      </c>
    </row>
    <row r="6" spans="1:1">
      <c r="A6" s="40" t="s">
        <v>237</v>
      </c>
    </row>
    <row r="7" spans="1:1">
      <c r="A7" s="40" t="s">
        <v>238</v>
      </c>
    </row>
    <row r="8" spans="1:1">
      <c r="A8" s="40" t="s">
        <v>239</v>
      </c>
    </row>
    <row r="9" spans="1:1">
      <c r="A9" s="40" t="s">
        <v>243</v>
      </c>
    </row>
    <row r="10" spans="1:1">
      <c r="A10" s="40" t="s">
        <v>244</v>
      </c>
    </row>
    <row r="11" spans="1:1">
      <c r="A11" s="40" t="s">
        <v>240</v>
      </c>
    </row>
    <row r="13" spans="1:1" ht="18">
      <c r="A13" s="40" t="s">
        <v>245</v>
      </c>
    </row>
    <row r="14" spans="1:1">
      <c r="A14" s="40" t="s">
        <v>246</v>
      </c>
    </row>
    <row r="16" spans="1:1" ht="18">
      <c r="A16" s="40" t="s">
        <v>248</v>
      </c>
    </row>
    <row r="17" spans="1:1">
      <c r="A17" s="40" t="s">
        <v>247</v>
      </c>
    </row>
    <row r="19" spans="1:1" ht="18">
      <c r="A19" s="40" t="s">
        <v>249</v>
      </c>
    </row>
    <row r="20" spans="1:1">
      <c r="A20" s="40" t="s">
        <v>250</v>
      </c>
    </row>
    <row r="21" spans="1:1">
      <c r="A21" s="40" t="s">
        <v>251</v>
      </c>
    </row>
    <row r="23" spans="1:1" ht="18">
      <c r="A23" s="40" t="s">
        <v>252</v>
      </c>
    </row>
    <row r="24" spans="1:1">
      <c r="A24" s="40" t="s">
        <v>253</v>
      </c>
    </row>
    <row r="26" spans="1:1" ht="18">
      <c r="A26" s="40" t="s">
        <v>254</v>
      </c>
    </row>
    <row r="28" spans="1:1" ht="18">
      <c r="A28" s="40" t="s">
        <v>255</v>
      </c>
    </row>
    <row r="29" spans="1:1">
      <c r="A29" s="40" t="s">
        <v>256</v>
      </c>
    </row>
    <row r="30" spans="1:1">
      <c r="A30" s="40" t="s">
        <v>257</v>
      </c>
    </row>
    <row r="32" spans="1:1" ht="18">
      <c r="A32" s="40" t="s">
        <v>259</v>
      </c>
    </row>
    <row r="33" spans="1:1">
      <c r="A33" s="40" t="s">
        <v>260</v>
      </c>
    </row>
    <row r="35" spans="1:1" ht="18">
      <c r="A35" s="40" t="s">
        <v>266</v>
      </c>
    </row>
    <row r="36" spans="1:1">
      <c r="A36" s="40" t="s">
        <v>261</v>
      </c>
    </row>
    <row r="37" spans="1:1">
      <c r="A37" s="40" t="s">
        <v>262</v>
      </c>
    </row>
    <row r="38" spans="1:1">
      <c r="A38" s="40" t="s">
        <v>263</v>
      </c>
    </row>
    <row r="39" spans="1:1">
      <c r="A39" s="40" t="s">
        <v>264</v>
      </c>
    </row>
    <row r="40" spans="1:1">
      <c r="A40" s="40" t="s">
        <v>265</v>
      </c>
    </row>
    <row r="42" spans="1:1" ht="18">
      <c r="A42" s="40" t="s">
        <v>267</v>
      </c>
    </row>
    <row r="43" spans="1:1">
      <c r="A43" s="40" t="s">
        <v>268</v>
      </c>
    </row>
    <row r="45" spans="1:1" ht="18">
      <c r="A45" s="40" t="s">
        <v>269</v>
      </c>
    </row>
    <row r="47" spans="1:1" ht="18.75">
      <c r="A47" s="40" t="s">
        <v>270</v>
      </c>
    </row>
    <row r="49" spans="1:1" ht="17.25">
      <c r="A49" t="s">
        <v>271</v>
      </c>
    </row>
    <row r="51" spans="1:1" ht="18">
      <c r="A51" s="40" t="s">
        <v>272</v>
      </c>
    </row>
    <row r="52" spans="1:1">
      <c r="A52" s="40" t="s">
        <v>273</v>
      </c>
    </row>
    <row r="53" spans="1:1">
      <c r="A53" s="40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184"/>
  <sheetViews>
    <sheetView view="pageBreakPreview" topLeftCell="A97" zoomScale="85" zoomScaleNormal="100" zoomScaleSheetLayoutView="85" workbookViewId="0">
      <selection activeCell="E30" sqref="E30"/>
    </sheetView>
  </sheetViews>
  <sheetFormatPr defaultColWidth="8.85546875" defaultRowHeight="15"/>
  <cols>
    <col min="1" max="1" width="42" style="96" customWidth="1"/>
    <col min="2" max="2" width="9.140625" style="84"/>
    <col min="3" max="3" width="15.85546875" style="84" customWidth="1"/>
    <col min="4" max="4" width="9.140625" style="84"/>
    <col min="5" max="8" width="18" style="84" customWidth="1"/>
    <col min="9" max="9" width="9.140625" style="95"/>
    <col min="10" max="10" width="12.7109375" style="96" customWidth="1"/>
    <col min="11" max="11" width="10.28515625" style="96" bestFit="1" customWidth="1"/>
    <col min="12" max="12" width="8.85546875" style="96"/>
    <col min="13" max="13" width="11.42578125" style="96" bestFit="1" customWidth="1"/>
    <col min="14" max="14" width="8.85546875" style="96"/>
    <col min="15" max="15" width="11.42578125" style="96" bestFit="1" customWidth="1"/>
    <col min="16" max="16" width="8.85546875" style="96"/>
    <col min="17" max="17" width="11.42578125" style="96" bestFit="1" customWidth="1"/>
    <col min="18" max="16384" width="8.85546875" style="96"/>
  </cols>
  <sheetData>
    <row r="1" spans="1:19" ht="18.75">
      <c r="A1" s="100" t="s">
        <v>17</v>
      </c>
      <c r="B1" s="83"/>
      <c r="C1" s="83"/>
      <c r="D1" s="83"/>
      <c r="E1" s="83"/>
    </row>
    <row r="2" spans="1:19" s="102" customFormat="1" ht="18" customHeight="1">
      <c r="A2" s="142" t="s">
        <v>18</v>
      </c>
      <c r="B2" s="143" t="s">
        <v>19</v>
      </c>
      <c r="C2" s="144" t="s">
        <v>397</v>
      </c>
      <c r="D2" s="141" t="s">
        <v>388</v>
      </c>
      <c r="E2" s="143" t="s">
        <v>20</v>
      </c>
      <c r="F2" s="143"/>
      <c r="G2" s="143"/>
      <c r="H2" s="143"/>
      <c r="I2" s="101"/>
    </row>
    <row r="3" spans="1:19" s="102" customFormat="1" ht="63">
      <c r="A3" s="142"/>
      <c r="B3" s="143"/>
      <c r="C3" s="144"/>
      <c r="D3" s="141"/>
      <c r="E3" s="99" t="s">
        <v>394</v>
      </c>
      <c r="F3" s="99" t="s">
        <v>395</v>
      </c>
      <c r="G3" s="99" t="s">
        <v>396</v>
      </c>
      <c r="H3" s="99" t="s">
        <v>21</v>
      </c>
      <c r="I3" s="101"/>
    </row>
    <row r="4" spans="1:19" s="104" customFormat="1" ht="15.75">
      <c r="A4" s="98">
        <v>1</v>
      </c>
      <c r="B4" s="99">
        <v>2</v>
      </c>
      <c r="C4" s="99">
        <v>3</v>
      </c>
      <c r="D4" s="99">
        <v>4</v>
      </c>
      <c r="E4" s="99">
        <v>5</v>
      </c>
      <c r="F4" s="99">
        <v>6</v>
      </c>
      <c r="G4" s="99">
        <v>7</v>
      </c>
      <c r="H4" s="99">
        <v>8</v>
      </c>
      <c r="I4" s="103"/>
    </row>
    <row r="5" spans="1:19" ht="32.25">
      <c r="A5" s="105" t="s">
        <v>403</v>
      </c>
      <c r="B5" s="99">
        <v>1</v>
      </c>
      <c r="C5" s="99" t="s">
        <v>22</v>
      </c>
      <c r="D5" s="99" t="s">
        <v>22</v>
      </c>
      <c r="E5" s="82">
        <f>98193.95+2489.99+1802.09</f>
        <v>102486.03</v>
      </c>
      <c r="F5" s="82">
        <v>0</v>
      </c>
      <c r="G5" s="82">
        <v>0</v>
      </c>
      <c r="H5" s="99"/>
    </row>
    <row r="6" spans="1:19" ht="32.25">
      <c r="A6" s="105" t="s">
        <v>404</v>
      </c>
      <c r="B6" s="99">
        <v>2</v>
      </c>
      <c r="C6" s="99" t="s">
        <v>22</v>
      </c>
      <c r="D6" s="99" t="s">
        <v>22</v>
      </c>
      <c r="E6" s="82">
        <f>E5+E7-E38+E154-E159</f>
        <v>-1.48929757415317E-10</v>
      </c>
      <c r="F6" s="82">
        <f t="shared" ref="F6:G6" si="0">F5+F7-F38+F154+F83-F159</f>
        <v>0</v>
      </c>
      <c r="G6" s="82">
        <f t="shared" si="0"/>
        <v>0</v>
      </c>
      <c r="H6" s="99"/>
    </row>
    <row r="7" spans="1:19" s="107" customFormat="1" ht="15.75">
      <c r="A7" s="41" t="s">
        <v>23</v>
      </c>
      <c r="B7" s="99">
        <v>1000</v>
      </c>
      <c r="C7" s="99"/>
      <c r="D7" s="99"/>
      <c r="E7" s="82">
        <f>E9+E11+E17+E19+E21+E33</f>
        <v>11915493</v>
      </c>
      <c r="F7" s="82">
        <f>F9+F11+F17+F19+F21+F33</f>
        <v>9919000</v>
      </c>
      <c r="G7" s="82">
        <f t="shared" ref="G7" si="1">G9+G11+G17+G19+G21+G33</f>
        <v>9963000</v>
      </c>
      <c r="H7" s="82"/>
      <c r="I7" s="106"/>
      <c r="S7" s="97"/>
    </row>
    <row r="8" spans="1:19" ht="15.75">
      <c r="A8" s="10" t="s">
        <v>24</v>
      </c>
      <c r="B8" s="99"/>
      <c r="C8" s="99"/>
      <c r="D8" s="99"/>
      <c r="E8" s="82"/>
      <c r="F8" s="82"/>
      <c r="G8" s="82"/>
      <c r="H8" s="99"/>
      <c r="S8" s="97"/>
    </row>
    <row r="9" spans="1:19" ht="15.75">
      <c r="A9" s="10" t="s">
        <v>25</v>
      </c>
      <c r="B9" s="99">
        <v>1100</v>
      </c>
      <c r="C9" s="99">
        <v>120</v>
      </c>
      <c r="D9" s="99"/>
      <c r="E9" s="82"/>
      <c r="F9" s="82"/>
      <c r="G9" s="82"/>
      <c r="H9" s="99"/>
      <c r="M9" s="108"/>
      <c r="O9" s="108"/>
      <c r="Q9" s="108"/>
      <c r="S9" s="97"/>
    </row>
    <row r="10" spans="1:19" ht="15.75">
      <c r="A10" s="10" t="s">
        <v>24</v>
      </c>
      <c r="B10" s="99">
        <v>1110</v>
      </c>
      <c r="C10" s="99"/>
      <c r="D10" s="99"/>
      <c r="E10" s="82"/>
      <c r="F10" s="82"/>
      <c r="G10" s="82"/>
      <c r="H10" s="99"/>
      <c r="M10" s="108"/>
      <c r="O10" s="108"/>
      <c r="Q10" s="108"/>
      <c r="S10" s="97"/>
    </row>
    <row r="11" spans="1:19" ht="31.5">
      <c r="A11" s="10" t="s">
        <v>26</v>
      </c>
      <c r="B11" s="99">
        <v>1200</v>
      </c>
      <c r="C11" s="99">
        <v>130</v>
      </c>
      <c r="D11" s="99"/>
      <c r="E11" s="82">
        <f>E13+E14+E15+E16</f>
        <v>10419000</v>
      </c>
      <c r="F11" s="82">
        <f>F13+F14+F15+F16</f>
        <v>9919000</v>
      </c>
      <c r="G11" s="82">
        <f t="shared" ref="G11" si="2">G13+G14+G15+G16</f>
        <v>9963000</v>
      </c>
      <c r="H11" s="99"/>
      <c r="S11" s="97"/>
    </row>
    <row r="12" spans="1:19" ht="15.75">
      <c r="A12" s="10" t="s">
        <v>24</v>
      </c>
      <c r="B12" s="99"/>
      <c r="C12" s="99"/>
      <c r="D12" s="99"/>
      <c r="E12" s="82"/>
      <c r="F12" s="82"/>
      <c r="G12" s="82"/>
      <c r="H12" s="99"/>
      <c r="S12" s="97"/>
    </row>
    <row r="13" spans="1:19" ht="15.75">
      <c r="A13" s="10" t="s">
        <v>27</v>
      </c>
      <c r="B13" s="99">
        <v>1210</v>
      </c>
      <c r="C13" s="99">
        <v>130</v>
      </c>
      <c r="D13" s="99">
        <v>131</v>
      </c>
      <c r="E13" s="82">
        <v>692000</v>
      </c>
      <c r="F13" s="82">
        <v>550000</v>
      </c>
      <c r="G13" s="82">
        <f>F13</f>
        <v>550000</v>
      </c>
      <c r="H13" s="99"/>
      <c r="M13" s="108"/>
      <c r="O13" s="108"/>
      <c r="S13" s="97"/>
    </row>
    <row r="14" spans="1:19" ht="15.75">
      <c r="A14" s="10" t="s">
        <v>27</v>
      </c>
      <c r="B14" s="99">
        <v>1210</v>
      </c>
      <c r="C14" s="99">
        <v>130</v>
      </c>
      <c r="D14" s="99"/>
      <c r="E14" s="82"/>
      <c r="F14" s="82"/>
      <c r="G14" s="82"/>
      <c r="H14" s="99"/>
      <c r="M14" s="108"/>
      <c r="S14" s="97"/>
    </row>
    <row r="15" spans="1:19" ht="63">
      <c r="A15" s="10" t="s">
        <v>70</v>
      </c>
      <c r="B15" s="99">
        <v>1220</v>
      </c>
      <c r="C15" s="99">
        <v>130</v>
      </c>
      <c r="D15" s="99">
        <v>131</v>
      </c>
      <c r="E15" s="82">
        <f>2674000+261000</f>
        <v>2935000</v>
      </c>
      <c r="F15" s="82">
        <v>2577000</v>
      </c>
      <c r="G15" s="82">
        <v>2621000</v>
      </c>
      <c r="H15" s="99"/>
      <c r="K15" s="108"/>
      <c r="M15" s="108"/>
      <c r="S15" s="97"/>
    </row>
    <row r="16" spans="1:19" ht="47.25">
      <c r="A16" s="10" t="s">
        <v>393</v>
      </c>
      <c r="B16" s="99">
        <v>1220</v>
      </c>
      <c r="C16" s="99">
        <v>130</v>
      </c>
      <c r="D16" s="99">
        <v>131</v>
      </c>
      <c r="E16" s="82">
        <v>6792000</v>
      </c>
      <c r="F16" s="82">
        <f>E16</f>
        <v>6792000</v>
      </c>
      <c r="G16" s="82">
        <f>F16</f>
        <v>6792000</v>
      </c>
      <c r="H16" s="99"/>
      <c r="K16" s="108"/>
      <c r="S16" s="97"/>
    </row>
    <row r="17" spans="1:19" ht="33" customHeight="1">
      <c r="A17" s="10" t="s">
        <v>28</v>
      </c>
      <c r="B17" s="99">
        <v>1300</v>
      </c>
      <c r="C17" s="99">
        <v>140</v>
      </c>
      <c r="D17" s="99"/>
      <c r="E17" s="82"/>
      <c r="F17" s="82"/>
      <c r="G17" s="82"/>
      <c r="H17" s="99"/>
      <c r="S17" s="97"/>
    </row>
    <row r="18" spans="1:19" ht="15.75">
      <c r="A18" s="10" t="s">
        <v>24</v>
      </c>
      <c r="B18" s="99">
        <v>1310</v>
      </c>
      <c r="C18" s="99">
        <v>140</v>
      </c>
      <c r="D18" s="99"/>
      <c r="E18" s="82"/>
      <c r="F18" s="82"/>
      <c r="G18" s="82"/>
      <c r="H18" s="99"/>
      <c r="S18" s="97"/>
    </row>
    <row r="19" spans="1:19" ht="31.5">
      <c r="A19" s="10" t="s">
        <v>29</v>
      </c>
      <c r="B19" s="99">
        <v>1400</v>
      </c>
      <c r="C19" s="99">
        <v>150</v>
      </c>
      <c r="D19" s="99"/>
      <c r="E19" s="82"/>
      <c r="F19" s="82"/>
      <c r="G19" s="82"/>
      <c r="H19" s="99"/>
      <c r="S19" s="97"/>
    </row>
    <row r="20" spans="1:19" ht="15.75">
      <c r="A20" s="10" t="s">
        <v>24</v>
      </c>
      <c r="B20" s="99"/>
      <c r="C20" s="99"/>
      <c r="D20" s="99"/>
      <c r="E20" s="82"/>
      <c r="F20" s="82"/>
      <c r="G20" s="82"/>
      <c r="H20" s="99"/>
      <c r="S20" s="97"/>
    </row>
    <row r="21" spans="1:19" s="110" customFormat="1" ht="15.75">
      <c r="A21" s="12" t="s">
        <v>30</v>
      </c>
      <c r="B21" s="99">
        <v>1500</v>
      </c>
      <c r="C21" s="99">
        <v>150</v>
      </c>
      <c r="D21" s="99"/>
      <c r="E21" s="82">
        <f>E23+E30</f>
        <v>1496493</v>
      </c>
      <c r="F21" s="82">
        <f t="shared" ref="F21:G21" si="3">F23+F30</f>
        <v>0</v>
      </c>
      <c r="G21" s="82">
        <f t="shared" si="3"/>
        <v>0</v>
      </c>
      <c r="H21" s="82">
        <f>H23+H30</f>
        <v>0</v>
      </c>
      <c r="I21" s="109"/>
      <c r="S21" s="97"/>
    </row>
    <row r="22" spans="1:19" ht="15.75">
      <c r="A22" s="10" t="s">
        <v>24</v>
      </c>
      <c r="B22" s="99"/>
      <c r="C22" s="99"/>
      <c r="D22" s="99"/>
      <c r="E22" s="82"/>
      <c r="F22" s="82"/>
      <c r="G22" s="82"/>
      <c r="H22" s="99"/>
      <c r="S22" s="97"/>
    </row>
    <row r="23" spans="1:19" s="110" customFormat="1" ht="15.75">
      <c r="A23" s="12" t="s">
        <v>31</v>
      </c>
      <c r="B23" s="99">
        <v>1510</v>
      </c>
      <c r="C23" s="99">
        <v>150</v>
      </c>
      <c r="D23" s="99"/>
      <c r="E23" s="82">
        <f>SUM(E24:E29)</f>
        <v>1496493</v>
      </c>
      <c r="F23" s="82">
        <f t="shared" ref="F23:G23" si="4">SUM(F24:F29)</f>
        <v>0</v>
      </c>
      <c r="G23" s="82">
        <f t="shared" si="4"/>
        <v>0</v>
      </c>
      <c r="H23" s="82">
        <f>SUM(H24:H29)</f>
        <v>0</v>
      </c>
      <c r="I23" s="109"/>
      <c r="S23" s="97"/>
    </row>
    <row r="24" spans="1:19" ht="48.75" customHeight="1">
      <c r="A24" s="10" t="s">
        <v>372</v>
      </c>
      <c r="B24" s="99">
        <v>1511</v>
      </c>
      <c r="C24" s="99">
        <v>150</v>
      </c>
      <c r="D24" s="99">
        <v>152</v>
      </c>
      <c r="E24" s="82">
        <v>42000</v>
      </c>
      <c r="F24" s="82"/>
      <c r="G24" s="82"/>
      <c r="H24" s="99"/>
      <c r="S24" s="97"/>
    </row>
    <row r="25" spans="1:19" ht="48.75" customHeight="1">
      <c r="A25" s="10" t="s">
        <v>372</v>
      </c>
      <c r="B25" s="121">
        <v>1511</v>
      </c>
      <c r="C25" s="121">
        <v>150</v>
      </c>
      <c r="D25" s="121">
        <v>152</v>
      </c>
      <c r="E25" s="82">
        <v>124498</v>
      </c>
      <c r="F25" s="82"/>
      <c r="G25" s="82"/>
      <c r="H25" s="121"/>
      <c r="S25" s="97"/>
    </row>
    <row r="26" spans="1:19" ht="48" customHeight="1">
      <c r="A26" s="10" t="s">
        <v>373</v>
      </c>
      <c r="B26" s="99">
        <v>1512</v>
      </c>
      <c r="C26" s="99">
        <v>150</v>
      </c>
      <c r="D26" s="99">
        <v>152</v>
      </c>
      <c r="E26" s="82">
        <v>311850</v>
      </c>
      <c r="F26" s="82"/>
      <c r="G26" s="82"/>
      <c r="H26" s="99"/>
      <c r="S26" s="97"/>
    </row>
    <row r="27" spans="1:19" ht="173.25">
      <c r="A27" s="10" t="s">
        <v>369</v>
      </c>
      <c r="B27" s="99">
        <v>1513</v>
      </c>
      <c r="C27" s="99">
        <v>150</v>
      </c>
      <c r="D27" s="99">
        <v>152</v>
      </c>
      <c r="E27" s="82">
        <v>160000</v>
      </c>
      <c r="F27" s="82"/>
      <c r="G27" s="82"/>
      <c r="H27" s="99"/>
      <c r="S27" s="97"/>
    </row>
    <row r="28" spans="1:19" ht="63">
      <c r="A28" s="10" t="s">
        <v>415</v>
      </c>
      <c r="B28" s="99">
        <f>B27+1</f>
        <v>1514</v>
      </c>
      <c r="C28" s="99">
        <v>150</v>
      </c>
      <c r="D28" s="99">
        <v>152</v>
      </c>
      <c r="E28" s="82">
        <v>833000</v>
      </c>
      <c r="F28" s="82"/>
      <c r="G28" s="82"/>
      <c r="H28" s="99"/>
      <c r="S28" s="97"/>
    </row>
    <row r="29" spans="1:19" ht="47.25" customHeight="1">
      <c r="A29" s="10" t="s">
        <v>418</v>
      </c>
      <c r="B29" s="99">
        <f>B28+1</f>
        <v>1515</v>
      </c>
      <c r="C29" s="99">
        <v>150</v>
      </c>
      <c r="D29" s="99">
        <v>152</v>
      </c>
      <c r="E29" s="82">
        <f>5000+20145</f>
        <v>25145</v>
      </c>
      <c r="F29" s="82"/>
      <c r="G29" s="82"/>
      <c r="H29" s="99"/>
      <c r="S29" s="97"/>
    </row>
    <row r="30" spans="1:19" s="110" customFormat="1" ht="31.5">
      <c r="A30" s="12" t="s">
        <v>32</v>
      </c>
      <c r="B30" s="99">
        <v>1520</v>
      </c>
      <c r="C30" s="99">
        <v>180</v>
      </c>
      <c r="D30" s="99"/>
      <c r="E30" s="82">
        <f>SUM(E31:E32)</f>
        <v>0</v>
      </c>
      <c r="F30" s="82">
        <f>SUM(F31:F32)</f>
        <v>0</v>
      </c>
      <c r="G30" s="82">
        <f>SUM(G31:G32)</f>
        <v>0</v>
      </c>
      <c r="H30" s="82">
        <f>SUM(H31:H32)</f>
        <v>0</v>
      </c>
      <c r="I30" s="109"/>
      <c r="S30" s="97"/>
    </row>
    <row r="31" spans="1:19" ht="49.5" customHeight="1">
      <c r="A31" s="10" t="s">
        <v>33</v>
      </c>
      <c r="B31" s="99">
        <v>1521</v>
      </c>
      <c r="C31" s="99">
        <v>180</v>
      </c>
      <c r="D31" s="99"/>
      <c r="E31" s="82"/>
      <c r="F31" s="82"/>
      <c r="G31" s="82"/>
      <c r="H31" s="99"/>
      <c r="S31" s="97"/>
    </row>
    <row r="32" spans="1:19" ht="47.25">
      <c r="A32" s="10" t="s">
        <v>33</v>
      </c>
      <c r="B32" s="99">
        <v>1522</v>
      </c>
      <c r="C32" s="99">
        <v>180</v>
      </c>
      <c r="D32" s="99"/>
      <c r="E32" s="82"/>
      <c r="F32" s="82"/>
      <c r="G32" s="82"/>
      <c r="H32" s="99"/>
      <c r="S32" s="97"/>
    </row>
    <row r="33" spans="1:19" s="110" customFormat="1" ht="15.75">
      <c r="A33" s="12" t="s">
        <v>34</v>
      </c>
      <c r="B33" s="99">
        <v>1900</v>
      </c>
      <c r="C33" s="99"/>
      <c r="D33" s="99"/>
      <c r="E33" s="82">
        <f>E35</f>
        <v>0</v>
      </c>
      <c r="F33" s="82">
        <f t="shared" ref="F33:G33" si="5">F35</f>
        <v>0</v>
      </c>
      <c r="G33" s="82">
        <f t="shared" si="5"/>
        <v>0</v>
      </c>
      <c r="H33" s="85" t="str">
        <f>H35</f>
        <v>х</v>
      </c>
      <c r="I33" s="109"/>
      <c r="S33" s="97"/>
    </row>
    <row r="34" spans="1:19" ht="15.75">
      <c r="A34" s="10" t="s">
        <v>24</v>
      </c>
      <c r="B34" s="99"/>
      <c r="C34" s="99"/>
      <c r="D34" s="99"/>
      <c r="E34" s="82"/>
      <c r="F34" s="82"/>
      <c r="G34" s="82"/>
      <c r="H34" s="99"/>
      <c r="S34" s="97"/>
    </row>
    <row r="35" spans="1:19" s="110" customFormat="1" ht="17.25">
      <c r="A35" s="111" t="s">
        <v>405</v>
      </c>
      <c r="B35" s="99">
        <v>1980</v>
      </c>
      <c r="C35" s="99" t="s">
        <v>22</v>
      </c>
      <c r="D35" s="99"/>
      <c r="E35" s="82">
        <f>E37</f>
        <v>0</v>
      </c>
      <c r="F35" s="82">
        <f t="shared" ref="F35:H35" si="6">F37</f>
        <v>0</v>
      </c>
      <c r="G35" s="82">
        <f t="shared" si="6"/>
        <v>0</v>
      </c>
      <c r="H35" s="85" t="str">
        <f t="shared" si="6"/>
        <v>х</v>
      </c>
      <c r="I35" s="109"/>
      <c r="S35" s="97"/>
    </row>
    <row r="36" spans="1:19" ht="15.75">
      <c r="A36" s="10" t="s">
        <v>35</v>
      </c>
      <c r="B36" s="99"/>
      <c r="C36" s="99"/>
      <c r="D36" s="99"/>
      <c r="E36" s="82"/>
      <c r="F36" s="82"/>
      <c r="G36" s="82"/>
      <c r="H36" s="99"/>
      <c r="S36" s="97"/>
    </row>
    <row r="37" spans="1:19" ht="47.25">
      <c r="A37" s="10" t="s">
        <v>36</v>
      </c>
      <c r="B37" s="99">
        <v>1981</v>
      </c>
      <c r="C37" s="99">
        <v>510</v>
      </c>
      <c r="D37" s="99"/>
      <c r="E37" s="82"/>
      <c r="F37" s="82"/>
      <c r="G37" s="82"/>
      <c r="H37" s="99" t="s">
        <v>22</v>
      </c>
      <c r="S37" s="97"/>
    </row>
    <row r="38" spans="1:19" s="107" customFormat="1" ht="15.75">
      <c r="A38" s="41" t="s">
        <v>37</v>
      </c>
      <c r="B38" s="99">
        <v>2000</v>
      </c>
      <c r="C38" s="99" t="s">
        <v>22</v>
      </c>
      <c r="D38" s="99"/>
      <c r="E38" s="82">
        <f>E40+E64+E83+E92+E99+E105</f>
        <v>12016176.939999999</v>
      </c>
      <c r="F38" s="82">
        <f t="shared" ref="F38:G38" si="7">F40+F64+F83+F92+F99+F105</f>
        <v>9920800</v>
      </c>
      <c r="G38" s="82">
        <f t="shared" si="7"/>
        <v>9964800</v>
      </c>
      <c r="H38" s="99"/>
      <c r="I38" s="106"/>
      <c r="J38" s="97"/>
      <c r="S38" s="97"/>
    </row>
    <row r="39" spans="1:19" ht="15.75">
      <c r="A39" s="10" t="s">
        <v>24</v>
      </c>
      <c r="B39" s="99"/>
      <c r="C39" s="99"/>
      <c r="D39" s="99"/>
      <c r="E39" s="82"/>
      <c r="F39" s="82"/>
      <c r="G39" s="82"/>
      <c r="H39" s="99"/>
      <c r="S39" s="97"/>
    </row>
    <row r="40" spans="1:19" s="110" customFormat="1" ht="15.75">
      <c r="A40" s="66" t="s">
        <v>38</v>
      </c>
      <c r="B40" s="99">
        <v>2100</v>
      </c>
      <c r="C40" s="99" t="s">
        <v>22</v>
      </c>
      <c r="D40" s="99"/>
      <c r="E40" s="82">
        <f>E42+E47+E52+E57</f>
        <v>8684400</v>
      </c>
      <c r="F40" s="82">
        <f t="shared" ref="F40:G40" si="8">F42+F47+F52+F57</f>
        <v>8268900</v>
      </c>
      <c r="G40" s="82">
        <f t="shared" si="8"/>
        <v>8312900</v>
      </c>
      <c r="H40" s="99" t="s">
        <v>22</v>
      </c>
      <c r="I40" s="109"/>
      <c r="S40" s="97"/>
    </row>
    <row r="41" spans="1:19" ht="15.75">
      <c r="A41" s="10" t="s">
        <v>24</v>
      </c>
      <c r="B41" s="99"/>
      <c r="C41" s="99"/>
      <c r="D41" s="99"/>
      <c r="E41" s="82"/>
      <c r="F41" s="82"/>
      <c r="G41" s="82"/>
      <c r="H41" s="99"/>
      <c r="S41" s="97"/>
    </row>
    <row r="42" spans="1:19" s="110" customFormat="1" ht="15.75">
      <c r="A42" s="12" t="s">
        <v>39</v>
      </c>
      <c r="B42" s="99">
        <v>2110</v>
      </c>
      <c r="C42" s="99">
        <v>111</v>
      </c>
      <c r="D42" s="99"/>
      <c r="E42" s="82">
        <f>SUM(E43:E46)</f>
        <v>6559500</v>
      </c>
      <c r="F42" s="82">
        <f t="shared" ref="F42:G42" si="9">SUM(F43:F46)</f>
        <v>6355600</v>
      </c>
      <c r="G42" s="82">
        <f t="shared" si="9"/>
        <v>6389600</v>
      </c>
      <c r="H42" s="99" t="s">
        <v>22</v>
      </c>
      <c r="I42" s="109"/>
      <c r="S42" s="97"/>
    </row>
    <row r="43" spans="1:19" ht="33" customHeight="1">
      <c r="A43" s="10" t="s">
        <v>342</v>
      </c>
      <c r="B43" s="99">
        <v>2111</v>
      </c>
      <c r="C43" s="99">
        <v>111</v>
      </c>
      <c r="D43" s="99">
        <v>211</v>
      </c>
      <c r="E43" s="82">
        <f>'111'!DF33</f>
        <v>1453500</v>
      </c>
      <c r="F43" s="82">
        <v>1249600</v>
      </c>
      <c r="G43" s="82">
        <f>1249600+34000</f>
        <v>1283600</v>
      </c>
      <c r="H43" s="99" t="s">
        <v>22</v>
      </c>
      <c r="S43" s="97"/>
    </row>
    <row r="44" spans="1:19" ht="30" customHeight="1">
      <c r="A44" s="10" t="s">
        <v>348</v>
      </c>
      <c r="B44" s="99">
        <v>2112</v>
      </c>
      <c r="C44" s="99">
        <v>111</v>
      </c>
      <c r="D44" s="99">
        <v>211</v>
      </c>
      <c r="E44" s="82">
        <f>'111'!DF20</f>
        <v>5086000</v>
      </c>
      <c r="F44" s="82">
        <f>E44</f>
        <v>5086000</v>
      </c>
      <c r="G44" s="82">
        <f>F44</f>
        <v>5086000</v>
      </c>
      <c r="H44" s="99" t="s">
        <v>22</v>
      </c>
      <c r="S44" s="97"/>
    </row>
    <row r="45" spans="1:19" ht="37.15" customHeight="1">
      <c r="A45" s="10" t="s">
        <v>349</v>
      </c>
      <c r="B45" s="99">
        <v>2113</v>
      </c>
      <c r="C45" s="99">
        <v>111</v>
      </c>
      <c r="D45" s="99">
        <v>266</v>
      </c>
      <c r="E45" s="82">
        <f>'112'!BP11</f>
        <v>20000</v>
      </c>
      <c r="F45" s="82">
        <f>E45</f>
        <v>20000</v>
      </c>
      <c r="G45" s="82">
        <f>F45</f>
        <v>20000</v>
      </c>
      <c r="H45" s="99" t="s">
        <v>22</v>
      </c>
      <c r="S45" s="97"/>
    </row>
    <row r="46" spans="1:19" ht="33.75" customHeight="1">
      <c r="A46" s="10" t="s">
        <v>43</v>
      </c>
      <c r="B46" s="99">
        <v>2114</v>
      </c>
      <c r="C46" s="99">
        <v>111</v>
      </c>
      <c r="D46" s="99">
        <v>211</v>
      </c>
      <c r="E46" s="82"/>
      <c r="F46" s="82"/>
      <c r="G46" s="82"/>
      <c r="H46" s="99" t="s">
        <v>22</v>
      </c>
      <c r="S46" s="97"/>
    </row>
    <row r="47" spans="1:19" s="110" customFormat="1" ht="31.5">
      <c r="A47" s="12" t="s">
        <v>44</v>
      </c>
      <c r="B47" s="99">
        <v>2120</v>
      </c>
      <c r="C47" s="99">
        <v>112</v>
      </c>
      <c r="D47" s="99"/>
      <c r="E47" s="82">
        <f>SUM(E48:E51)</f>
        <v>150000</v>
      </c>
      <c r="F47" s="82">
        <f t="shared" ref="F47:G47" si="10">SUM(F48:F51)</f>
        <v>0</v>
      </c>
      <c r="G47" s="82">
        <f t="shared" si="10"/>
        <v>0</v>
      </c>
      <c r="H47" s="99" t="s">
        <v>22</v>
      </c>
      <c r="I47" s="109"/>
      <c r="S47" s="97"/>
    </row>
    <row r="48" spans="1:19" ht="37.9" customHeight="1">
      <c r="A48" s="10" t="s">
        <v>342</v>
      </c>
      <c r="B48" s="99">
        <v>2121</v>
      </c>
      <c r="C48" s="99">
        <v>112</v>
      </c>
      <c r="D48" s="99">
        <v>212</v>
      </c>
      <c r="E48" s="82">
        <f>'112'!BP23</f>
        <v>0</v>
      </c>
      <c r="F48" s="82"/>
      <c r="G48" s="82"/>
      <c r="H48" s="99" t="s">
        <v>22</v>
      </c>
      <c r="S48" s="97"/>
    </row>
    <row r="49" spans="1:19" ht="31.5">
      <c r="A49" s="10" t="s">
        <v>40</v>
      </c>
      <c r="B49" s="99">
        <v>2122</v>
      </c>
      <c r="C49" s="99">
        <v>112</v>
      </c>
      <c r="D49" s="99">
        <v>226</v>
      </c>
      <c r="E49" s="82">
        <f>'112'!BP48</f>
        <v>0</v>
      </c>
      <c r="F49" s="82"/>
      <c r="G49" s="82"/>
      <c r="H49" s="99" t="s">
        <v>22</v>
      </c>
      <c r="S49" s="97"/>
    </row>
    <row r="50" spans="1:19" ht="31.5">
      <c r="A50" s="10" t="s">
        <v>42</v>
      </c>
      <c r="B50" s="99">
        <v>2123</v>
      </c>
      <c r="C50" s="99">
        <v>112</v>
      </c>
      <c r="D50" s="99"/>
      <c r="E50" s="82"/>
      <c r="F50" s="82"/>
      <c r="G50" s="82"/>
      <c r="H50" s="99" t="s">
        <v>22</v>
      </c>
      <c r="S50" s="97"/>
    </row>
    <row r="51" spans="1:19" ht="173.25">
      <c r="A51" s="10" t="s">
        <v>369</v>
      </c>
      <c r="B51" s="99">
        <v>2124</v>
      </c>
      <c r="C51" s="99">
        <v>112</v>
      </c>
      <c r="D51" s="99">
        <v>267</v>
      </c>
      <c r="E51" s="82">
        <f>программные!BN29</f>
        <v>150000</v>
      </c>
      <c r="F51" s="82"/>
      <c r="G51" s="82"/>
      <c r="H51" s="99" t="s">
        <v>22</v>
      </c>
      <c r="S51" s="97"/>
    </row>
    <row r="52" spans="1:19" s="110" customFormat="1" ht="63">
      <c r="A52" s="12" t="s">
        <v>45</v>
      </c>
      <c r="B52" s="99">
        <v>2130</v>
      </c>
      <c r="C52" s="99">
        <v>113</v>
      </c>
      <c r="D52" s="99"/>
      <c r="E52" s="82">
        <f>SUM(E53:E56)</f>
        <v>0</v>
      </c>
      <c r="F52" s="82">
        <f t="shared" ref="F52:G52" si="11">SUM(F53:F56)</f>
        <v>0</v>
      </c>
      <c r="G52" s="82">
        <f t="shared" si="11"/>
        <v>0</v>
      </c>
      <c r="H52" s="99" t="s">
        <v>22</v>
      </c>
      <c r="I52" s="109"/>
      <c r="S52" s="97"/>
    </row>
    <row r="53" spans="1:19" ht="31.5">
      <c r="A53" s="10" t="s">
        <v>40</v>
      </c>
      <c r="B53" s="99">
        <v>2131</v>
      </c>
      <c r="C53" s="99">
        <v>113</v>
      </c>
      <c r="D53" s="99"/>
      <c r="E53" s="82"/>
      <c r="F53" s="82"/>
      <c r="G53" s="82"/>
      <c r="H53" s="99" t="s">
        <v>22</v>
      </c>
      <c r="S53" s="97"/>
    </row>
    <row r="54" spans="1:19" ht="31.5">
      <c r="A54" s="10" t="s">
        <v>41</v>
      </c>
      <c r="B54" s="99">
        <v>2132</v>
      </c>
      <c r="C54" s="99">
        <v>113</v>
      </c>
      <c r="D54" s="99"/>
      <c r="E54" s="82"/>
      <c r="F54" s="82"/>
      <c r="G54" s="82"/>
      <c r="H54" s="99" t="s">
        <v>22</v>
      </c>
      <c r="S54" s="97"/>
    </row>
    <row r="55" spans="1:19" ht="31.5">
      <c r="A55" s="10" t="s">
        <v>42</v>
      </c>
      <c r="B55" s="99">
        <v>2133</v>
      </c>
      <c r="C55" s="99">
        <v>113</v>
      </c>
      <c r="D55" s="99"/>
      <c r="E55" s="82"/>
      <c r="F55" s="82"/>
      <c r="G55" s="82"/>
      <c r="H55" s="99" t="s">
        <v>22</v>
      </c>
      <c r="S55" s="97"/>
    </row>
    <row r="56" spans="1:19" ht="31.5">
      <c r="A56" s="10" t="s">
        <v>43</v>
      </c>
      <c r="B56" s="99">
        <v>2134</v>
      </c>
      <c r="C56" s="99">
        <v>113</v>
      </c>
      <c r="D56" s="99"/>
      <c r="E56" s="82"/>
      <c r="F56" s="82"/>
      <c r="G56" s="82"/>
      <c r="H56" s="99" t="s">
        <v>22</v>
      </c>
      <c r="S56" s="97"/>
    </row>
    <row r="57" spans="1:19" s="110" customFormat="1" ht="63">
      <c r="A57" s="12" t="s">
        <v>46</v>
      </c>
      <c r="B57" s="99">
        <v>2140</v>
      </c>
      <c r="C57" s="99">
        <v>119</v>
      </c>
      <c r="D57" s="99"/>
      <c r="E57" s="82">
        <f>SUM(E59:E63)</f>
        <v>1974900</v>
      </c>
      <c r="F57" s="82">
        <f t="shared" ref="F57:G57" si="12">SUM(F59:F63)</f>
        <v>1913300</v>
      </c>
      <c r="G57" s="82">
        <f t="shared" si="12"/>
        <v>1923300</v>
      </c>
      <c r="H57" s="99" t="s">
        <v>22</v>
      </c>
      <c r="I57" s="109"/>
      <c r="S57" s="97"/>
    </row>
    <row r="58" spans="1:19" ht="15.75">
      <c r="A58" s="10" t="s">
        <v>24</v>
      </c>
      <c r="B58" s="99"/>
      <c r="C58" s="99"/>
      <c r="D58" s="99"/>
      <c r="E58" s="82"/>
      <c r="F58" s="82"/>
      <c r="G58" s="82"/>
      <c r="H58" s="99" t="s">
        <v>22</v>
      </c>
      <c r="S58" s="97"/>
    </row>
    <row r="59" spans="1:19" ht="15.75">
      <c r="A59" s="10" t="s">
        <v>47</v>
      </c>
      <c r="B59" s="99">
        <v>2141</v>
      </c>
      <c r="C59" s="99">
        <v>119</v>
      </c>
      <c r="D59" s="99"/>
      <c r="E59" s="82"/>
      <c r="F59" s="82"/>
      <c r="G59" s="82"/>
      <c r="H59" s="99"/>
      <c r="S59" s="97"/>
    </row>
    <row r="60" spans="1:19" ht="34.9" customHeight="1">
      <c r="A60" s="10" t="s">
        <v>342</v>
      </c>
      <c r="B60" s="99">
        <v>2142</v>
      </c>
      <c r="C60" s="99">
        <v>119</v>
      </c>
      <c r="D60" s="99">
        <v>213</v>
      </c>
      <c r="E60" s="82">
        <f>'213'!BQ44</f>
        <v>439000</v>
      </c>
      <c r="F60" s="82">
        <v>377400</v>
      </c>
      <c r="G60" s="82">
        <f>377400+10000</f>
        <v>387400</v>
      </c>
      <c r="H60" s="99" t="s">
        <v>22</v>
      </c>
      <c r="S60" s="97"/>
    </row>
    <row r="61" spans="1:19" ht="34.9" customHeight="1">
      <c r="A61" s="10" t="s">
        <v>349</v>
      </c>
      <c r="B61" s="99">
        <v>2143</v>
      </c>
      <c r="C61" s="99">
        <v>119</v>
      </c>
      <c r="D61" s="99">
        <v>213</v>
      </c>
      <c r="E61" s="82">
        <f>'213'!BQ23</f>
        <v>1535900</v>
      </c>
      <c r="F61" s="82">
        <f>E61</f>
        <v>1535900</v>
      </c>
      <c r="G61" s="82">
        <f>F61</f>
        <v>1535900</v>
      </c>
      <c r="H61" s="99" t="s">
        <v>22</v>
      </c>
      <c r="I61" s="112"/>
      <c r="S61" s="97"/>
    </row>
    <row r="62" spans="1:19" ht="31.5">
      <c r="A62" s="10" t="s">
        <v>42</v>
      </c>
      <c r="B62" s="99">
        <v>2144</v>
      </c>
      <c r="C62" s="99">
        <v>119</v>
      </c>
      <c r="D62" s="99"/>
      <c r="E62" s="82"/>
      <c r="F62" s="82"/>
      <c r="G62" s="82"/>
      <c r="H62" s="99" t="s">
        <v>22</v>
      </c>
      <c r="S62" s="97"/>
    </row>
    <row r="63" spans="1:19" ht="31.5">
      <c r="A63" s="10" t="s">
        <v>43</v>
      </c>
      <c r="B63" s="99">
        <v>2145</v>
      </c>
      <c r="C63" s="99">
        <v>119</v>
      </c>
      <c r="D63" s="99"/>
      <c r="E63" s="82"/>
      <c r="F63" s="82"/>
      <c r="G63" s="82"/>
      <c r="H63" s="99" t="s">
        <v>22</v>
      </c>
      <c r="S63" s="97"/>
    </row>
    <row r="64" spans="1:19" s="110" customFormat="1" ht="31.5">
      <c r="A64" s="66" t="s">
        <v>48</v>
      </c>
      <c r="B64" s="99">
        <v>2200</v>
      </c>
      <c r="C64" s="99">
        <v>300</v>
      </c>
      <c r="D64" s="99"/>
      <c r="E64" s="82">
        <f>E66+E73+E78</f>
        <v>10000</v>
      </c>
      <c r="F64" s="82">
        <f t="shared" ref="F64:G64" si="13">F66+F73+F78</f>
        <v>0</v>
      </c>
      <c r="G64" s="82">
        <f t="shared" si="13"/>
        <v>0</v>
      </c>
      <c r="H64" s="85" t="s">
        <v>22</v>
      </c>
      <c r="I64" s="109"/>
      <c r="S64" s="97"/>
    </row>
    <row r="65" spans="1:19" ht="15.75">
      <c r="A65" s="10" t="s">
        <v>24</v>
      </c>
      <c r="B65" s="99"/>
      <c r="C65" s="99"/>
      <c r="D65" s="99"/>
      <c r="E65" s="82"/>
      <c r="F65" s="82"/>
      <c r="G65" s="82"/>
      <c r="H65" s="99"/>
      <c r="S65" s="97"/>
    </row>
    <row r="66" spans="1:19" s="110" customFormat="1" ht="47.25">
      <c r="A66" s="12" t="s">
        <v>49</v>
      </c>
      <c r="B66" s="99">
        <v>2210</v>
      </c>
      <c r="C66" s="99">
        <v>320</v>
      </c>
      <c r="D66" s="99"/>
      <c r="E66" s="82">
        <f>SUM(E68:E72)</f>
        <v>10000</v>
      </c>
      <c r="F66" s="82">
        <f t="shared" ref="F66:H66" si="14">SUM(F68:F72)</f>
        <v>0</v>
      </c>
      <c r="G66" s="82">
        <f t="shared" si="14"/>
        <v>0</v>
      </c>
      <c r="H66" s="85">
        <f t="shared" si="14"/>
        <v>0</v>
      </c>
      <c r="I66" s="109"/>
      <c r="S66" s="97"/>
    </row>
    <row r="67" spans="1:19" ht="15.75">
      <c r="A67" s="10" t="s">
        <v>35</v>
      </c>
      <c r="B67" s="99"/>
      <c r="C67" s="99"/>
      <c r="D67" s="99"/>
      <c r="E67" s="82"/>
      <c r="F67" s="82"/>
      <c r="G67" s="82"/>
      <c r="H67" s="99"/>
      <c r="S67" s="97"/>
    </row>
    <row r="68" spans="1:19" ht="47.25">
      <c r="A68" s="10" t="s">
        <v>50</v>
      </c>
      <c r="B68" s="99">
        <v>2211</v>
      </c>
      <c r="C68" s="99">
        <v>321</v>
      </c>
      <c r="D68" s="99"/>
      <c r="E68" s="82"/>
      <c r="F68" s="82"/>
      <c r="G68" s="82"/>
      <c r="H68" s="99"/>
      <c r="S68" s="97"/>
    </row>
    <row r="69" spans="1:19" ht="31.5">
      <c r="A69" s="10" t="s">
        <v>40</v>
      </c>
      <c r="B69" s="99">
        <v>2212</v>
      </c>
      <c r="C69" s="99">
        <v>321</v>
      </c>
      <c r="D69" s="99"/>
      <c r="E69" s="82"/>
      <c r="F69" s="82"/>
      <c r="G69" s="82"/>
      <c r="H69" s="99"/>
      <c r="S69" s="97"/>
    </row>
    <row r="70" spans="1:19" ht="31.5">
      <c r="A70" s="10" t="s">
        <v>41</v>
      </c>
      <c r="B70" s="99">
        <v>2213</v>
      </c>
      <c r="C70" s="99">
        <v>321</v>
      </c>
      <c r="D70" s="99"/>
      <c r="E70" s="82"/>
      <c r="F70" s="82"/>
      <c r="G70" s="82"/>
      <c r="H70" s="99"/>
      <c r="S70" s="97"/>
    </row>
    <row r="71" spans="1:19" ht="31.5">
      <c r="A71" s="10" t="s">
        <v>42</v>
      </c>
      <c r="B71" s="99">
        <v>2214</v>
      </c>
      <c r="C71" s="99">
        <v>321</v>
      </c>
      <c r="D71" s="99"/>
      <c r="E71" s="82"/>
      <c r="F71" s="82"/>
      <c r="G71" s="82"/>
      <c r="H71" s="99"/>
      <c r="S71" s="97"/>
    </row>
    <row r="72" spans="1:19" ht="173.25">
      <c r="A72" s="10" t="s">
        <v>369</v>
      </c>
      <c r="B72" s="99">
        <v>2215</v>
      </c>
      <c r="C72" s="99">
        <v>321</v>
      </c>
      <c r="D72" s="99">
        <v>265</v>
      </c>
      <c r="E72" s="82">
        <f>программные!BN30</f>
        <v>10000</v>
      </c>
      <c r="F72" s="82"/>
      <c r="G72" s="82"/>
      <c r="H72" s="99"/>
      <c r="S72" s="97"/>
    </row>
    <row r="73" spans="1:19" s="110" customFormat="1" ht="113.25" customHeight="1">
      <c r="A73" s="12" t="s">
        <v>51</v>
      </c>
      <c r="B73" s="99">
        <v>2230</v>
      </c>
      <c r="C73" s="99">
        <v>350</v>
      </c>
      <c r="D73" s="99"/>
      <c r="E73" s="82">
        <f>SUM(E74:E77)</f>
        <v>0</v>
      </c>
      <c r="F73" s="82">
        <f t="shared" ref="F73:G73" si="15">SUM(F74:F77)</f>
        <v>0</v>
      </c>
      <c r="G73" s="82">
        <f t="shared" si="15"/>
        <v>0</v>
      </c>
      <c r="H73" s="99" t="s">
        <v>22</v>
      </c>
      <c r="I73" s="109"/>
      <c r="S73" s="97"/>
    </row>
    <row r="74" spans="1:19" ht="31.5">
      <c r="A74" s="10" t="s">
        <v>40</v>
      </c>
      <c r="B74" s="99">
        <v>2231</v>
      </c>
      <c r="C74" s="99">
        <v>350</v>
      </c>
      <c r="D74" s="99"/>
      <c r="E74" s="82"/>
      <c r="F74" s="82"/>
      <c r="G74" s="82"/>
      <c r="H74" s="99" t="s">
        <v>22</v>
      </c>
      <c r="S74" s="97"/>
    </row>
    <row r="75" spans="1:19" ht="31.5">
      <c r="A75" s="10" t="s">
        <v>41</v>
      </c>
      <c r="B75" s="99">
        <v>2232</v>
      </c>
      <c r="C75" s="99">
        <v>350</v>
      </c>
      <c r="D75" s="99"/>
      <c r="E75" s="82"/>
      <c r="F75" s="82"/>
      <c r="G75" s="82"/>
      <c r="H75" s="99" t="s">
        <v>22</v>
      </c>
      <c r="S75" s="97"/>
    </row>
    <row r="76" spans="1:19" ht="31.5">
      <c r="A76" s="10" t="s">
        <v>42</v>
      </c>
      <c r="B76" s="99">
        <v>2233</v>
      </c>
      <c r="C76" s="99">
        <v>350</v>
      </c>
      <c r="D76" s="99"/>
      <c r="E76" s="82"/>
      <c r="F76" s="82"/>
      <c r="G76" s="82"/>
      <c r="H76" s="99" t="s">
        <v>22</v>
      </c>
      <c r="S76" s="97"/>
    </row>
    <row r="77" spans="1:19" ht="31.5">
      <c r="A77" s="10" t="s">
        <v>43</v>
      </c>
      <c r="B77" s="99">
        <v>2234</v>
      </c>
      <c r="C77" s="99">
        <v>350</v>
      </c>
      <c r="D77" s="99"/>
      <c r="E77" s="82"/>
      <c r="F77" s="82"/>
      <c r="G77" s="82"/>
      <c r="H77" s="99" t="s">
        <v>22</v>
      </c>
      <c r="S77" s="97"/>
    </row>
    <row r="78" spans="1:19" s="110" customFormat="1" ht="47.25">
      <c r="A78" s="12" t="s">
        <v>52</v>
      </c>
      <c r="B78" s="99">
        <v>2240</v>
      </c>
      <c r="C78" s="99">
        <v>360</v>
      </c>
      <c r="D78" s="99"/>
      <c r="E78" s="82">
        <f>SUM(E79:E82)</f>
        <v>0</v>
      </c>
      <c r="F78" s="82">
        <f t="shared" ref="F78:G78" si="16">SUM(F79:F82)</f>
        <v>0</v>
      </c>
      <c r="G78" s="82">
        <f t="shared" si="16"/>
        <v>0</v>
      </c>
      <c r="H78" s="99" t="s">
        <v>22</v>
      </c>
      <c r="I78" s="109"/>
      <c r="S78" s="97"/>
    </row>
    <row r="79" spans="1:19" ht="31.5">
      <c r="A79" s="10" t="s">
        <v>40</v>
      </c>
      <c r="B79" s="99">
        <v>2241</v>
      </c>
      <c r="C79" s="99">
        <v>360</v>
      </c>
      <c r="D79" s="99"/>
      <c r="E79" s="82"/>
      <c r="F79" s="82"/>
      <c r="G79" s="82"/>
      <c r="H79" s="99" t="s">
        <v>22</v>
      </c>
      <c r="S79" s="97"/>
    </row>
    <row r="80" spans="1:19" ht="31.5">
      <c r="A80" s="10" t="s">
        <v>41</v>
      </c>
      <c r="B80" s="99">
        <v>2242</v>
      </c>
      <c r="C80" s="99">
        <v>360</v>
      </c>
      <c r="D80" s="99"/>
      <c r="E80" s="82"/>
      <c r="F80" s="82"/>
      <c r="G80" s="82"/>
      <c r="H80" s="99" t="s">
        <v>22</v>
      </c>
      <c r="S80" s="97"/>
    </row>
    <row r="81" spans="1:19" ht="31.5">
      <c r="A81" s="10" t="s">
        <v>42</v>
      </c>
      <c r="B81" s="99">
        <v>2243</v>
      </c>
      <c r="C81" s="99">
        <v>360</v>
      </c>
      <c r="D81" s="99"/>
      <c r="E81" s="82"/>
      <c r="F81" s="82"/>
      <c r="G81" s="82"/>
      <c r="H81" s="99" t="s">
        <v>22</v>
      </c>
      <c r="S81" s="97"/>
    </row>
    <row r="82" spans="1:19" ht="31.5">
      <c r="A82" s="10" t="s">
        <v>43</v>
      </c>
      <c r="B82" s="99">
        <v>2244</v>
      </c>
      <c r="C82" s="99">
        <v>360</v>
      </c>
      <c r="D82" s="99"/>
      <c r="E82" s="82"/>
      <c r="F82" s="82"/>
      <c r="G82" s="82"/>
      <c r="H82" s="99" t="s">
        <v>22</v>
      </c>
      <c r="S82" s="97"/>
    </row>
    <row r="83" spans="1:19" s="110" customFormat="1" ht="31.5">
      <c r="A83" s="66" t="s">
        <v>53</v>
      </c>
      <c r="B83" s="99">
        <v>2300</v>
      </c>
      <c r="C83" s="99">
        <v>850</v>
      </c>
      <c r="D83" s="99"/>
      <c r="E83" s="82">
        <f>SUM(E85:E87)</f>
        <v>1800</v>
      </c>
      <c r="F83" s="82">
        <f t="shared" ref="F83:G83" si="17">SUM(F85:F87)</f>
        <v>1800</v>
      </c>
      <c r="G83" s="82">
        <f t="shared" si="17"/>
        <v>1800</v>
      </c>
      <c r="H83" s="99" t="s">
        <v>22</v>
      </c>
      <c r="I83" s="109"/>
      <c r="S83" s="97"/>
    </row>
    <row r="84" spans="1:19" ht="15.75">
      <c r="A84" s="10" t="s">
        <v>35</v>
      </c>
      <c r="B84" s="99"/>
      <c r="C84" s="99"/>
      <c r="D84" s="99"/>
      <c r="E84" s="82"/>
      <c r="F84" s="82"/>
      <c r="G84" s="82"/>
      <c r="H84" s="99"/>
      <c r="S84" s="97"/>
    </row>
    <row r="85" spans="1:19" ht="31.5">
      <c r="A85" s="10" t="s">
        <v>54</v>
      </c>
      <c r="B85" s="99">
        <v>2310</v>
      </c>
      <c r="C85" s="99">
        <v>851</v>
      </c>
      <c r="D85" s="99">
        <v>291</v>
      </c>
      <c r="E85" s="82">
        <f>проч!BJ24</f>
        <v>700</v>
      </c>
      <c r="F85" s="82">
        <v>700</v>
      </c>
      <c r="G85" s="82">
        <v>700</v>
      </c>
      <c r="H85" s="99" t="s">
        <v>22</v>
      </c>
      <c r="S85" s="97"/>
    </row>
    <row r="86" spans="1:19" ht="63">
      <c r="A86" s="10" t="s">
        <v>55</v>
      </c>
      <c r="B86" s="99">
        <v>2320</v>
      </c>
      <c r="C86" s="99">
        <v>852</v>
      </c>
      <c r="D86" s="99">
        <v>291</v>
      </c>
      <c r="E86" s="82">
        <f>проч!BJ35</f>
        <v>100</v>
      </c>
      <c r="F86" s="82">
        <v>100</v>
      </c>
      <c r="G86" s="82">
        <v>100</v>
      </c>
      <c r="H86" s="99" t="s">
        <v>22</v>
      </c>
      <c r="S86" s="97"/>
    </row>
    <row r="87" spans="1:19" s="110" customFormat="1" ht="47.25">
      <c r="A87" s="12" t="s">
        <v>56</v>
      </c>
      <c r="B87" s="99">
        <v>2330</v>
      </c>
      <c r="C87" s="99">
        <v>853</v>
      </c>
      <c r="D87" s="99"/>
      <c r="E87" s="82">
        <f>SUM(E88:E91)</f>
        <v>1000</v>
      </c>
      <c r="F87" s="82">
        <f t="shared" ref="F87:G87" si="18">SUM(F88:F91)</f>
        <v>1000</v>
      </c>
      <c r="G87" s="82">
        <f t="shared" si="18"/>
        <v>1000</v>
      </c>
      <c r="H87" s="99" t="s">
        <v>22</v>
      </c>
      <c r="I87" s="109"/>
      <c r="S87" s="97"/>
    </row>
    <row r="88" spans="1:19" ht="31.5">
      <c r="A88" s="10" t="s">
        <v>40</v>
      </c>
      <c r="B88" s="99">
        <v>2331</v>
      </c>
      <c r="C88" s="99">
        <v>853</v>
      </c>
      <c r="D88" s="99">
        <v>291</v>
      </c>
      <c r="E88" s="82">
        <f>проч!BJ46</f>
        <v>1000</v>
      </c>
      <c r="F88" s="82">
        <v>1000</v>
      </c>
      <c r="G88" s="82">
        <v>1000</v>
      </c>
      <c r="H88" s="99" t="s">
        <v>22</v>
      </c>
      <c r="S88" s="97"/>
    </row>
    <row r="89" spans="1:19" ht="31.5">
      <c r="A89" s="10" t="s">
        <v>41</v>
      </c>
      <c r="B89" s="99">
        <v>2332</v>
      </c>
      <c r="C89" s="99">
        <v>853</v>
      </c>
      <c r="D89" s="99"/>
      <c r="E89" s="82"/>
      <c r="F89" s="82"/>
      <c r="G89" s="82"/>
      <c r="H89" s="99" t="s">
        <v>22</v>
      </c>
      <c r="S89" s="97"/>
    </row>
    <row r="90" spans="1:19" ht="31.5">
      <c r="A90" s="10" t="s">
        <v>42</v>
      </c>
      <c r="B90" s="99">
        <v>2333</v>
      </c>
      <c r="C90" s="99">
        <v>853</v>
      </c>
      <c r="D90" s="99"/>
      <c r="E90" s="82"/>
      <c r="F90" s="82"/>
      <c r="G90" s="82"/>
      <c r="H90" s="99" t="s">
        <v>22</v>
      </c>
      <c r="S90" s="97"/>
    </row>
    <row r="91" spans="1:19" ht="31.5">
      <c r="A91" s="10" t="s">
        <v>43</v>
      </c>
      <c r="B91" s="99">
        <v>2334</v>
      </c>
      <c r="C91" s="99">
        <v>853</v>
      </c>
      <c r="D91" s="99"/>
      <c r="E91" s="82"/>
      <c r="F91" s="82"/>
      <c r="G91" s="82"/>
      <c r="H91" s="99" t="s">
        <v>22</v>
      </c>
      <c r="S91" s="97"/>
    </row>
    <row r="92" spans="1:19" s="110" customFormat="1" ht="47.25">
      <c r="A92" s="66" t="s">
        <v>57</v>
      </c>
      <c r="B92" s="99">
        <v>2400</v>
      </c>
      <c r="C92" s="99" t="s">
        <v>22</v>
      </c>
      <c r="D92" s="99"/>
      <c r="E92" s="82">
        <f>E94</f>
        <v>0</v>
      </c>
      <c r="F92" s="82">
        <f t="shared" ref="F92:G92" si="19">F94</f>
        <v>0</v>
      </c>
      <c r="G92" s="82">
        <f t="shared" si="19"/>
        <v>0</v>
      </c>
      <c r="H92" s="99" t="s">
        <v>22</v>
      </c>
      <c r="I92" s="109"/>
      <c r="S92" s="97"/>
    </row>
    <row r="93" spans="1:19" ht="15.75">
      <c r="A93" s="10" t="s">
        <v>35</v>
      </c>
      <c r="B93" s="99"/>
      <c r="C93" s="99"/>
      <c r="D93" s="99"/>
      <c r="E93" s="82"/>
      <c r="F93" s="82"/>
      <c r="G93" s="82"/>
      <c r="H93" s="99"/>
      <c r="S93" s="97"/>
    </row>
    <row r="94" spans="1:19" s="110" customFormat="1" ht="31.5">
      <c r="A94" s="12" t="s">
        <v>58</v>
      </c>
      <c r="B94" s="99">
        <v>2410</v>
      </c>
      <c r="C94" s="99">
        <v>810</v>
      </c>
      <c r="D94" s="99"/>
      <c r="E94" s="82">
        <f>SUM(E95:E98)</f>
        <v>0</v>
      </c>
      <c r="F94" s="82">
        <f t="shared" ref="F94:G94" si="20">SUM(F95:F98)</f>
        <v>0</v>
      </c>
      <c r="G94" s="82">
        <f t="shared" si="20"/>
        <v>0</v>
      </c>
      <c r="H94" s="99" t="s">
        <v>22</v>
      </c>
      <c r="I94" s="109"/>
      <c r="S94" s="97"/>
    </row>
    <row r="95" spans="1:19" ht="31.5">
      <c r="A95" s="10" t="s">
        <v>40</v>
      </c>
      <c r="B95" s="99">
        <v>2411</v>
      </c>
      <c r="C95" s="99">
        <v>810</v>
      </c>
      <c r="D95" s="99"/>
      <c r="E95" s="82"/>
      <c r="F95" s="82"/>
      <c r="G95" s="82"/>
      <c r="H95" s="99" t="s">
        <v>22</v>
      </c>
      <c r="S95" s="97"/>
    </row>
    <row r="96" spans="1:19" ht="31.5">
      <c r="A96" s="10" t="s">
        <v>41</v>
      </c>
      <c r="B96" s="99">
        <v>2412</v>
      </c>
      <c r="C96" s="99">
        <v>810</v>
      </c>
      <c r="D96" s="99"/>
      <c r="E96" s="82"/>
      <c r="F96" s="82"/>
      <c r="G96" s="82"/>
      <c r="H96" s="99" t="s">
        <v>22</v>
      </c>
      <c r="S96" s="97"/>
    </row>
    <row r="97" spans="1:19" ht="31.5">
      <c r="A97" s="10" t="s">
        <v>42</v>
      </c>
      <c r="B97" s="99">
        <v>2413</v>
      </c>
      <c r="C97" s="99">
        <v>810</v>
      </c>
      <c r="D97" s="99"/>
      <c r="E97" s="82"/>
      <c r="F97" s="82"/>
      <c r="G97" s="82"/>
      <c r="H97" s="99" t="s">
        <v>22</v>
      </c>
      <c r="S97" s="97"/>
    </row>
    <row r="98" spans="1:19" ht="31.5">
      <c r="A98" s="10" t="s">
        <v>43</v>
      </c>
      <c r="B98" s="99">
        <v>2414</v>
      </c>
      <c r="C98" s="99">
        <v>810</v>
      </c>
      <c r="D98" s="99"/>
      <c r="E98" s="82"/>
      <c r="F98" s="82"/>
      <c r="G98" s="82"/>
      <c r="H98" s="99" t="s">
        <v>22</v>
      </c>
      <c r="S98" s="97"/>
    </row>
    <row r="99" spans="1:19" s="110" customFormat="1" ht="31.5">
      <c r="A99" s="66" t="s">
        <v>59</v>
      </c>
      <c r="B99" s="99">
        <v>2500</v>
      </c>
      <c r="C99" s="99" t="s">
        <v>22</v>
      </c>
      <c r="D99" s="99"/>
      <c r="E99" s="82">
        <f>SUM(E100:E104)</f>
        <v>0</v>
      </c>
      <c r="F99" s="82">
        <f t="shared" ref="F99:G99" si="21">SUM(F100:F104)</f>
        <v>0</v>
      </c>
      <c r="G99" s="82">
        <f t="shared" si="21"/>
        <v>0</v>
      </c>
      <c r="H99" s="99" t="s">
        <v>22</v>
      </c>
      <c r="I99" s="109"/>
      <c r="S99" s="97"/>
    </row>
    <row r="100" spans="1:19" ht="31.5">
      <c r="A100" s="10" t="s">
        <v>40</v>
      </c>
      <c r="B100" s="99">
        <v>2501</v>
      </c>
      <c r="C100" s="99" t="s">
        <v>22</v>
      </c>
      <c r="D100" s="99"/>
      <c r="E100" s="82"/>
      <c r="F100" s="82"/>
      <c r="G100" s="82"/>
      <c r="H100" s="99" t="s">
        <v>22</v>
      </c>
      <c r="S100" s="97"/>
    </row>
    <row r="101" spans="1:19" ht="31.5">
      <c r="A101" s="10" t="s">
        <v>41</v>
      </c>
      <c r="B101" s="99">
        <v>2502</v>
      </c>
      <c r="C101" s="99" t="s">
        <v>22</v>
      </c>
      <c r="D101" s="99"/>
      <c r="E101" s="82"/>
      <c r="F101" s="82"/>
      <c r="G101" s="82"/>
      <c r="H101" s="99" t="s">
        <v>22</v>
      </c>
      <c r="S101" s="97"/>
    </row>
    <row r="102" spans="1:19" ht="31.5">
      <c r="A102" s="10" t="s">
        <v>42</v>
      </c>
      <c r="B102" s="99">
        <v>2503</v>
      </c>
      <c r="C102" s="99" t="s">
        <v>22</v>
      </c>
      <c r="D102" s="99"/>
      <c r="E102" s="82"/>
      <c r="F102" s="82"/>
      <c r="G102" s="82"/>
      <c r="H102" s="99" t="s">
        <v>22</v>
      </c>
      <c r="S102" s="97"/>
    </row>
    <row r="103" spans="1:19" ht="31.5">
      <c r="A103" s="10" t="s">
        <v>43</v>
      </c>
      <c r="B103" s="99">
        <v>2504</v>
      </c>
      <c r="C103" s="99" t="s">
        <v>22</v>
      </c>
      <c r="D103" s="99"/>
      <c r="E103" s="82"/>
      <c r="F103" s="82"/>
      <c r="G103" s="82"/>
      <c r="H103" s="99" t="s">
        <v>22</v>
      </c>
      <c r="S103" s="97"/>
    </row>
    <row r="104" spans="1:19" ht="85.5" customHeight="1">
      <c r="A104" s="10" t="s">
        <v>60</v>
      </c>
      <c r="B104" s="99">
        <v>2520</v>
      </c>
      <c r="C104" s="99">
        <v>831</v>
      </c>
      <c r="D104" s="99"/>
      <c r="E104" s="82"/>
      <c r="F104" s="82"/>
      <c r="G104" s="82"/>
      <c r="H104" s="99" t="s">
        <v>22</v>
      </c>
      <c r="S104" s="97"/>
    </row>
    <row r="105" spans="1:19" s="115" customFormat="1" ht="34.5" customHeight="1">
      <c r="A105" s="113" t="s">
        <v>406</v>
      </c>
      <c r="B105" s="99">
        <v>2600</v>
      </c>
      <c r="C105" s="99" t="s">
        <v>22</v>
      </c>
      <c r="D105" s="99"/>
      <c r="E105" s="82">
        <f>E107+E112+E117+E122+E142</f>
        <v>3319976.94</v>
      </c>
      <c r="F105" s="82">
        <f>F107+F112+F117+F122+F142</f>
        <v>1650100</v>
      </c>
      <c r="G105" s="82">
        <f>G107+G112+G117+G122+G142</f>
        <v>1650100</v>
      </c>
      <c r="H105" s="86"/>
      <c r="I105" s="114"/>
      <c r="S105" s="97"/>
    </row>
    <row r="106" spans="1:19" ht="15.75">
      <c r="A106" s="10" t="s">
        <v>24</v>
      </c>
      <c r="B106" s="99"/>
      <c r="C106" s="99"/>
      <c r="D106" s="99"/>
      <c r="E106" s="82"/>
      <c r="F106" s="82"/>
      <c r="G106" s="82"/>
      <c r="H106" s="99"/>
      <c r="S106" s="97"/>
    </row>
    <row r="107" spans="1:19" s="110" customFormat="1" ht="31.5">
      <c r="A107" s="12" t="s">
        <v>61</v>
      </c>
      <c r="B107" s="99">
        <v>2610</v>
      </c>
      <c r="C107" s="99">
        <v>241</v>
      </c>
      <c r="D107" s="99"/>
      <c r="E107" s="82">
        <f>SUM(E108:E111)</f>
        <v>0</v>
      </c>
      <c r="F107" s="82">
        <f t="shared" ref="F107:G107" si="22">SUM(F108:F111)</f>
        <v>0</v>
      </c>
      <c r="G107" s="82">
        <f t="shared" si="22"/>
        <v>0</v>
      </c>
      <c r="H107" s="99"/>
      <c r="I107" s="109"/>
      <c r="S107" s="97"/>
    </row>
    <row r="108" spans="1:19" ht="31.5">
      <c r="A108" s="10" t="s">
        <v>40</v>
      </c>
      <c r="B108" s="99">
        <v>2611</v>
      </c>
      <c r="C108" s="99">
        <v>241</v>
      </c>
      <c r="D108" s="99"/>
      <c r="E108" s="82"/>
      <c r="F108" s="82"/>
      <c r="G108" s="82"/>
      <c r="H108" s="99"/>
      <c r="S108" s="97"/>
    </row>
    <row r="109" spans="1:19" ht="31.5">
      <c r="A109" s="10" t="s">
        <v>41</v>
      </c>
      <c r="B109" s="99">
        <v>2612</v>
      </c>
      <c r="C109" s="99">
        <v>241</v>
      </c>
      <c r="D109" s="99"/>
      <c r="E109" s="82"/>
      <c r="F109" s="82"/>
      <c r="G109" s="82"/>
      <c r="H109" s="99"/>
      <c r="S109" s="97"/>
    </row>
    <row r="110" spans="1:19" ht="31.5">
      <c r="A110" s="10" t="s">
        <v>42</v>
      </c>
      <c r="B110" s="99">
        <v>2613</v>
      </c>
      <c r="C110" s="99">
        <v>241</v>
      </c>
      <c r="D110" s="99"/>
      <c r="E110" s="82"/>
      <c r="F110" s="82"/>
      <c r="G110" s="82"/>
      <c r="H110" s="99"/>
      <c r="S110" s="97"/>
    </row>
    <row r="111" spans="1:19" ht="31.5">
      <c r="A111" s="10" t="s">
        <v>43</v>
      </c>
      <c r="B111" s="99">
        <v>2614</v>
      </c>
      <c r="C111" s="99">
        <v>241</v>
      </c>
      <c r="D111" s="99"/>
      <c r="E111" s="82"/>
      <c r="F111" s="82"/>
      <c r="G111" s="82"/>
      <c r="H111" s="99"/>
      <c r="S111" s="97"/>
    </row>
    <row r="112" spans="1:19" s="110" customFormat="1" ht="47.25">
      <c r="A112" s="12" t="s">
        <v>62</v>
      </c>
      <c r="B112" s="99">
        <v>2620</v>
      </c>
      <c r="C112" s="99">
        <v>242</v>
      </c>
      <c r="D112" s="99"/>
      <c r="E112" s="82">
        <f>SUM(E113:E116)</f>
        <v>0</v>
      </c>
      <c r="F112" s="82">
        <f t="shared" ref="F112:G112" si="23">SUM(F113:F116)</f>
        <v>0</v>
      </c>
      <c r="G112" s="82">
        <f t="shared" si="23"/>
        <v>0</v>
      </c>
      <c r="H112" s="99"/>
      <c r="I112" s="109"/>
      <c r="S112" s="97"/>
    </row>
    <row r="113" spans="1:19" ht="31.5">
      <c r="A113" s="10" t="s">
        <v>40</v>
      </c>
      <c r="B113" s="99">
        <v>2621</v>
      </c>
      <c r="C113" s="99">
        <v>242</v>
      </c>
      <c r="D113" s="99"/>
      <c r="E113" s="82"/>
      <c r="F113" s="82"/>
      <c r="G113" s="82"/>
      <c r="H113" s="99"/>
      <c r="S113" s="97"/>
    </row>
    <row r="114" spans="1:19" ht="31.5">
      <c r="A114" s="10" t="s">
        <v>41</v>
      </c>
      <c r="B114" s="99">
        <v>2622</v>
      </c>
      <c r="C114" s="99">
        <v>242</v>
      </c>
      <c r="D114" s="99"/>
      <c r="E114" s="82"/>
      <c r="F114" s="82"/>
      <c r="G114" s="82"/>
      <c r="H114" s="99"/>
      <c r="S114" s="97"/>
    </row>
    <row r="115" spans="1:19" ht="31.5">
      <c r="A115" s="10" t="s">
        <v>42</v>
      </c>
      <c r="B115" s="99">
        <v>2623</v>
      </c>
      <c r="C115" s="99">
        <v>242</v>
      </c>
      <c r="D115" s="99"/>
      <c r="E115" s="82"/>
      <c r="F115" s="82"/>
      <c r="G115" s="82"/>
      <c r="H115" s="99"/>
      <c r="S115" s="97"/>
    </row>
    <row r="116" spans="1:19" ht="15" customHeight="1">
      <c r="A116" s="10" t="s">
        <v>43</v>
      </c>
      <c r="B116" s="99">
        <v>2624</v>
      </c>
      <c r="C116" s="99">
        <v>242</v>
      </c>
      <c r="D116" s="99"/>
      <c r="E116" s="82"/>
      <c r="F116" s="82"/>
      <c r="G116" s="82"/>
      <c r="H116" s="99"/>
      <c r="S116" s="97"/>
    </row>
    <row r="117" spans="1:19" s="110" customFormat="1" ht="47.25">
      <c r="A117" s="12" t="s">
        <v>63</v>
      </c>
      <c r="B117" s="99">
        <v>2630</v>
      </c>
      <c r="C117" s="99">
        <v>243</v>
      </c>
      <c r="D117" s="99"/>
      <c r="E117" s="82">
        <f>SUM(E118:E121)</f>
        <v>833000</v>
      </c>
      <c r="F117" s="82">
        <f t="shared" ref="F117:G117" si="24">SUM(F118:F121)</f>
        <v>0</v>
      </c>
      <c r="G117" s="82">
        <f t="shared" si="24"/>
        <v>0</v>
      </c>
      <c r="H117" s="99"/>
      <c r="I117" s="109"/>
      <c r="S117" s="97"/>
    </row>
    <row r="118" spans="1:19" ht="31.5">
      <c r="A118" s="10" t="s">
        <v>40</v>
      </c>
      <c r="B118" s="99">
        <v>2631</v>
      </c>
      <c r="C118" s="99">
        <v>243</v>
      </c>
      <c r="D118" s="99"/>
      <c r="E118" s="82"/>
      <c r="F118" s="82"/>
      <c r="G118" s="82"/>
      <c r="H118" s="99"/>
      <c r="S118" s="97"/>
    </row>
    <row r="119" spans="1:19" ht="31.5">
      <c r="A119" s="10" t="s">
        <v>41</v>
      </c>
      <c r="B119" s="99">
        <v>2632</v>
      </c>
      <c r="C119" s="99">
        <v>243</v>
      </c>
      <c r="D119" s="99"/>
      <c r="E119" s="82"/>
      <c r="F119" s="82"/>
      <c r="G119" s="82"/>
      <c r="H119" s="99"/>
      <c r="S119" s="97"/>
    </row>
    <row r="120" spans="1:19" ht="31.5">
      <c r="A120" s="10" t="s">
        <v>42</v>
      </c>
      <c r="B120" s="99">
        <v>2633</v>
      </c>
      <c r="C120" s="99">
        <v>243</v>
      </c>
      <c r="D120" s="99"/>
      <c r="E120" s="82"/>
      <c r="F120" s="82"/>
      <c r="G120" s="82"/>
      <c r="H120" s="99"/>
      <c r="S120" s="97"/>
    </row>
    <row r="121" spans="1:19" ht="31.5">
      <c r="A121" s="10" t="s">
        <v>362</v>
      </c>
      <c r="B121" s="99">
        <v>2634</v>
      </c>
      <c r="C121" s="99">
        <v>243</v>
      </c>
      <c r="D121" s="99">
        <v>225</v>
      </c>
      <c r="E121" s="82">
        <f>программные!BN71</f>
        <v>833000</v>
      </c>
      <c r="F121" s="82"/>
      <c r="G121" s="82"/>
      <c r="H121" s="99"/>
      <c r="S121" s="97"/>
    </row>
    <row r="122" spans="1:19" ht="31.5">
      <c r="A122" s="12" t="s">
        <v>64</v>
      </c>
      <c r="B122" s="99">
        <v>2640</v>
      </c>
      <c r="C122" s="99">
        <v>244</v>
      </c>
      <c r="D122" s="87"/>
      <c r="E122" s="85">
        <f>SUM(E124:E141)</f>
        <v>2486976.94</v>
      </c>
      <c r="F122" s="85">
        <f>SUM(F124:F140)</f>
        <v>1650100</v>
      </c>
      <c r="G122" s="85">
        <f>SUM(G124:G140)</f>
        <v>1650100</v>
      </c>
      <c r="H122" s="87"/>
      <c r="S122" s="97"/>
    </row>
    <row r="123" spans="1:19" ht="15.75">
      <c r="A123" s="10" t="s">
        <v>35</v>
      </c>
      <c r="B123" s="99"/>
      <c r="C123" s="99"/>
      <c r="D123" s="99"/>
      <c r="E123" s="82"/>
      <c r="F123" s="82"/>
      <c r="G123" s="82"/>
      <c r="H123" s="99"/>
      <c r="S123" s="97"/>
    </row>
    <row r="124" spans="1:19" ht="40.15" customHeight="1">
      <c r="A124" s="10" t="s">
        <v>342</v>
      </c>
      <c r="B124" s="99">
        <v>2641</v>
      </c>
      <c r="C124" s="99">
        <v>244</v>
      </c>
      <c r="D124" s="99">
        <v>223</v>
      </c>
      <c r="E124" s="82">
        <f>'221, 223'!BP31</f>
        <v>110500</v>
      </c>
      <c r="F124" s="82">
        <f t="shared" ref="F124:G132" si="25">E124</f>
        <v>110500</v>
      </c>
      <c r="G124" s="82">
        <f t="shared" si="25"/>
        <v>110500</v>
      </c>
      <c r="H124" s="99"/>
      <c r="S124" s="97"/>
    </row>
    <row r="125" spans="1:19" ht="40.15" customHeight="1">
      <c r="A125" s="10" t="s">
        <v>342</v>
      </c>
      <c r="B125" s="99">
        <v>2641</v>
      </c>
      <c r="C125" s="99">
        <v>247</v>
      </c>
      <c r="D125" s="99">
        <v>223</v>
      </c>
      <c r="E125" s="82">
        <f>'221, 223'!BP32</f>
        <v>401591.27</v>
      </c>
      <c r="F125" s="82">
        <v>430000</v>
      </c>
      <c r="G125" s="82">
        <v>430000</v>
      </c>
      <c r="H125" s="99"/>
      <c r="S125" s="97"/>
    </row>
    <row r="126" spans="1:19" ht="35.450000000000003" customHeight="1">
      <c r="A126" s="10" t="s">
        <v>342</v>
      </c>
      <c r="B126" s="99">
        <v>2642</v>
      </c>
      <c r="C126" s="99">
        <v>244</v>
      </c>
      <c r="D126" s="99">
        <v>225</v>
      </c>
      <c r="E126" s="82">
        <f>'225,226'!BN18</f>
        <v>55000</v>
      </c>
      <c r="F126" s="82">
        <f t="shared" si="25"/>
        <v>55000</v>
      </c>
      <c r="G126" s="82">
        <f t="shared" si="25"/>
        <v>55000</v>
      </c>
      <c r="H126" s="99"/>
      <c r="S126" s="97"/>
    </row>
    <row r="127" spans="1:19" ht="38.450000000000003" customHeight="1">
      <c r="A127" s="10" t="s">
        <v>342</v>
      </c>
      <c r="B127" s="99">
        <v>2643</v>
      </c>
      <c r="C127" s="99">
        <v>244</v>
      </c>
      <c r="D127" s="99">
        <v>226</v>
      </c>
      <c r="E127" s="82">
        <f>'225,226'!BN38</f>
        <v>45000</v>
      </c>
      <c r="F127" s="82">
        <f t="shared" si="25"/>
        <v>45000</v>
      </c>
      <c r="G127" s="82">
        <f t="shared" si="25"/>
        <v>45000</v>
      </c>
      <c r="H127" s="99"/>
      <c r="S127" s="97"/>
    </row>
    <row r="128" spans="1:19" ht="38.450000000000003" customHeight="1">
      <c r="A128" s="10" t="s">
        <v>342</v>
      </c>
      <c r="B128" s="99">
        <v>2645</v>
      </c>
      <c r="C128" s="99">
        <v>244</v>
      </c>
      <c r="D128" s="99">
        <v>342</v>
      </c>
      <c r="E128" s="82">
        <f>'310,340'!BN44</f>
        <v>526802.67999999993</v>
      </c>
      <c r="F128" s="82">
        <v>320500</v>
      </c>
      <c r="G128" s="82">
        <v>320500</v>
      </c>
      <c r="H128" s="99"/>
      <c r="S128" s="97"/>
    </row>
    <row r="129" spans="1:19" ht="47.25">
      <c r="A129" s="10" t="s">
        <v>342</v>
      </c>
      <c r="B129" s="99">
        <v>2645</v>
      </c>
      <c r="C129" s="99">
        <v>244</v>
      </c>
      <c r="D129" s="99">
        <v>310</v>
      </c>
      <c r="E129" s="82">
        <f>'310,340'!BN33</f>
        <v>0</v>
      </c>
      <c r="F129" s="82">
        <f t="shared" si="25"/>
        <v>0</v>
      </c>
      <c r="G129" s="82">
        <f t="shared" si="25"/>
        <v>0</v>
      </c>
      <c r="H129" s="99"/>
      <c r="S129" s="97"/>
    </row>
    <row r="130" spans="1:19" ht="47.25">
      <c r="A130" s="10" t="s">
        <v>349</v>
      </c>
      <c r="B130" s="99">
        <v>2646</v>
      </c>
      <c r="C130" s="99">
        <v>244</v>
      </c>
      <c r="D130" s="99">
        <v>221</v>
      </c>
      <c r="E130" s="82">
        <f>'221, 223'!BP13</f>
        <v>21200</v>
      </c>
      <c r="F130" s="82">
        <f t="shared" si="25"/>
        <v>21200</v>
      </c>
      <c r="G130" s="82">
        <f t="shared" si="25"/>
        <v>21200</v>
      </c>
      <c r="H130" s="99"/>
      <c r="S130" s="97"/>
    </row>
    <row r="131" spans="1:19" ht="47.25">
      <c r="A131" s="10" t="s">
        <v>349</v>
      </c>
      <c r="B131" s="99">
        <v>2647</v>
      </c>
      <c r="C131" s="99">
        <v>244</v>
      </c>
      <c r="D131" s="99">
        <v>226</v>
      </c>
      <c r="E131" s="82">
        <f>'225,226'!BN52</f>
        <v>30000</v>
      </c>
      <c r="F131" s="82">
        <f t="shared" si="25"/>
        <v>30000</v>
      </c>
      <c r="G131" s="82">
        <f t="shared" si="25"/>
        <v>30000</v>
      </c>
      <c r="H131" s="99"/>
      <c r="S131" s="97"/>
    </row>
    <row r="132" spans="1:19" ht="47.25">
      <c r="A132" s="10" t="s">
        <v>349</v>
      </c>
      <c r="B132" s="99">
        <v>2648</v>
      </c>
      <c r="C132" s="99">
        <v>244</v>
      </c>
      <c r="D132" s="99">
        <v>310</v>
      </c>
      <c r="E132" s="82">
        <f>'310,340'!BN12</f>
        <v>98900</v>
      </c>
      <c r="F132" s="82">
        <f t="shared" si="25"/>
        <v>98900</v>
      </c>
      <c r="G132" s="82">
        <f t="shared" si="25"/>
        <v>98900</v>
      </c>
      <c r="H132" s="99"/>
      <c r="S132" s="97"/>
    </row>
    <row r="133" spans="1:19" ht="47.25">
      <c r="A133" s="10" t="s">
        <v>357</v>
      </c>
      <c r="B133" s="99">
        <v>2650</v>
      </c>
      <c r="C133" s="99">
        <v>244</v>
      </c>
      <c r="D133" s="99">
        <v>310</v>
      </c>
      <c r="E133" s="82">
        <f>'310,340'!BN22</f>
        <v>0</v>
      </c>
      <c r="F133" s="82"/>
      <c r="G133" s="82"/>
      <c r="H133" s="99"/>
      <c r="S133" s="97"/>
    </row>
    <row r="134" spans="1:19" ht="47.25">
      <c r="A134" s="10" t="s">
        <v>357</v>
      </c>
      <c r="B134" s="99">
        <v>2651</v>
      </c>
      <c r="C134" s="99">
        <v>244</v>
      </c>
      <c r="D134" s="99">
        <v>342</v>
      </c>
      <c r="E134" s="82">
        <f>'310,340'!BN55</f>
        <v>625289.99</v>
      </c>
      <c r="F134" s="82">
        <v>485100</v>
      </c>
      <c r="G134" s="82">
        <v>485100</v>
      </c>
      <c r="H134" s="99"/>
      <c r="S134" s="97"/>
    </row>
    <row r="135" spans="1:19" ht="47.25">
      <c r="A135" s="10" t="s">
        <v>357</v>
      </c>
      <c r="B135" s="99">
        <v>2652</v>
      </c>
      <c r="C135" s="99">
        <v>244</v>
      </c>
      <c r="D135" s="99">
        <v>346</v>
      </c>
      <c r="E135" s="82">
        <f>'310,340'!BN92</f>
        <v>69200</v>
      </c>
      <c r="F135" s="82">
        <v>53900</v>
      </c>
      <c r="G135" s="82">
        <v>53900</v>
      </c>
      <c r="H135" s="99"/>
      <c r="S135" s="97"/>
    </row>
    <row r="136" spans="1:19" ht="47.25">
      <c r="A136" s="10" t="s">
        <v>373</v>
      </c>
      <c r="B136" s="99">
        <v>2653</v>
      </c>
      <c r="C136" s="99">
        <v>244</v>
      </c>
      <c r="D136" s="99">
        <v>226</v>
      </c>
      <c r="E136" s="82">
        <f>программные!BN48</f>
        <v>311850</v>
      </c>
      <c r="F136" s="82"/>
      <c r="G136" s="82"/>
      <c r="H136" s="99"/>
      <c r="S136" s="97"/>
    </row>
    <row r="137" spans="1:19" ht="31.5">
      <c r="A137" s="10" t="s">
        <v>419</v>
      </c>
      <c r="B137" s="99">
        <v>2654</v>
      </c>
      <c r="C137" s="99">
        <v>244</v>
      </c>
      <c r="D137" s="99">
        <v>226</v>
      </c>
      <c r="E137" s="82">
        <f>программные!BN62</f>
        <v>25145</v>
      </c>
      <c r="F137" s="82"/>
      <c r="G137" s="82"/>
      <c r="H137" s="99"/>
      <c r="S137" s="97"/>
    </row>
    <row r="138" spans="1:19" ht="173.25">
      <c r="A138" s="10" t="str">
        <f>A27</f>
        <v>МП "Развитие образования" (Осуществление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учреждений, проживающим и работающим в сельской местности);</v>
      </c>
      <c r="B138" s="99">
        <f>B136+1</f>
        <v>2654</v>
      </c>
      <c r="C138" s="99">
        <v>244</v>
      </c>
      <c r="D138" s="99">
        <v>346</v>
      </c>
      <c r="E138" s="82">
        <f>'310,340'!BN80</f>
        <v>0</v>
      </c>
      <c r="F138" s="82"/>
      <c r="G138" s="82"/>
      <c r="H138" s="99"/>
      <c r="S138" s="97"/>
    </row>
    <row r="139" spans="1:19" ht="63">
      <c r="A139" s="10" t="str">
        <f>A28</f>
        <v>МП "Развитие образование" п.1.1.1.3 Капитальный, текущий ремонт, реконстукция дошкольных образовательных учреждений</v>
      </c>
      <c r="B139" s="99">
        <f>B137+1</f>
        <v>2655</v>
      </c>
      <c r="C139" s="99">
        <v>244</v>
      </c>
      <c r="D139" s="99">
        <v>346</v>
      </c>
      <c r="E139" s="82">
        <f>'310,340'!BN81</f>
        <v>0</v>
      </c>
      <c r="F139" s="82"/>
      <c r="G139" s="82"/>
      <c r="H139" s="99"/>
      <c r="S139" s="97"/>
    </row>
    <row r="140" spans="1:19" ht="47.25">
      <c r="A140" s="10" t="s">
        <v>372</v>
      </c>
      <c r="B140" s="99">
        <f>B139+1</f>
        <v>2656</v>
      </c>
      <c r="C140" s="99">
        <v>244</v>
      </c>
      <c r="D140" s="99">
        <v>225</v>
      </c>
      <c r="E140" s="82">
        <f>программные!BN11</f>
        <v>42000</v>
      </c>
      <c r="F140" s="82"/>
      <c r="G140" s="82"/>
      <c r="H140" s="99"/>
      <c r="S140" s="97"/>
    </row>
    <row r="141" spans="1:19" ht="47.25">
      <c r="A141" s="10" t="s">
        <v>372</v>
      </c>
      <c r="B141" s="121">
        <f>B140+1</f>
        <v>2657</v>
      </c>
      <c r="C141" s="121">
        <v>243</v>
      </c>
      <c r="D141" s="121">
        <v>225</v>
      </c>
      <c r="E141" s="82">
        <f>программные!BN21</f>
        <v>124498</v>
      </c>
      <c r="F141" s="82"/>
      <c r="G141" s="82"/>
      <c r="H141" s="121"/>
      <c r="S141" s="97"/>
    </row>
    <row r="142" spans="1:19" s="110" customFormat="1" ht="31.5">
      <c r="A142" s="12" t="s">
        <v>65</v>
      </c>
      <c r="B142" s="99">
        <v>2650</v>
      </c>
      <c r="C142" s="99">
        <v>400</v>
      </c>
      <c r="D142" s="99"/>
      <c r="E142" s="82">
        <f>SUM(E144:E152)</f>
        <v>0</v>
      </c>
      <c r="F142" s="82">
        <f t="shared" ref="F142:G142" si="26">SUM(F144:F152)</f>
        <v>0</v>
      </c>
      <c r="G142" s="82">
        <f t="shared" si="26"/>
        <v>0</v>
      </c>
      <c r="H142" s="99"/>
      <c r="I142" s="109"/>
      <c r="S142" s="97"/>
    </row>
    <row r="143" spans="1:19" ht="15.75">
      <c r="A143" s="10" t="s">
        <v>24</v>
      </c>
      <c r="B143" s="99"/>
      <c r="C143" s="99"/>
      <c r="D143" s="99"/>
      <c r="E143" s="82"/>
      <c r="F143" s="82"/>
      <c r="G143" s="82"/>
      <c r="H143" s="99"/>
      <c r="S143" s="97"/>
    </row>
    <row r="144" spans="1:19" ht="47.25">
      <c r="A144" s="10" t="s">
        <v>66</v>
      </c>
      <c r="B144" s="99">
        <v>2651</v>
      </c>
      <c r="C144" s="99">
        <v>406</v>
      </c>
      <c r="D144" s="99"/>
      <c r="E144" s="82"/>
      <c r="F144" s="82"/>
      <c r="G144" s="82"/>
      <c r="H144" s="99"/>
      <c r="S144" s="97"/>
    </row>
    <row r="145" spans="1:19" ht="31.5">
      <c r="A145" s="10" t="s">
        <v>40</v>
      </c>
      <c r="B145" s="99">
        <v>2652</v>
      </c>
      <c r="C145" s="99">
        <v>406</v>
      </c>
      <c r="D145" s="99"/>
      <c r="E145" s="82"/>
      <c r="F145" s="82"/>
      <c r="G145" s="82"/>
      <c r="H145" s="99"/>
      <c r="S145" s="97"/>
    </row>
    <row r="146" spans="1:19" ht="31.5">
      <c r="A146" s="10" t="s">
        <v>41</v>
      </c>
      <c r="B146" s="99">
        <v>2653</v>
      </c>
      <c r="C146" s="99">
        <v>406</v>
      </c>
      <c r="D146" s="99"/>
      <c r="E146" s="82"/>
      <c r="F146" s="82"/>
      <c r="G146" s="82"/>
      <c r="H146" s="99"/>
      <c r="S146" s="97"/>
    </row>
    <row r="147" spans="1:19" ht="31.5">
      <c r="A147" s="10" t="s">
        <v>42</v>
      </c>
      <c r="B147" s="99">
        <v>2654</v>
      </c>
      <c r="C147" s="99">
        <v>406</v>
      </c>
      <c r="D147" s="99"/>
      <c r="E147" s="82"/>
      <c r="F147" s="82"/>
      <c r="G147" s="82"/>
      <c r="H147" s="99"/>
      <c r="S147" s="97"/>
    </row>
    <row r="148" spans="1:19" ht="31.5">
      <c r="A148" s="10" t="s">
        <v>43</v>
      </c>
      <c r="B148" s="99">
        <v>2655</v>
      </c>
      <c r="C148" s="99">
        <v>406</v>
      </c>
      <c r="D148" s="99"/>
      <c r="E148" s="82"/>
      <c r="F148" s="82"/>
      <c r="G148" s="82"/>
      <c r="H148" s="99"/>
      <c r="S148" s="97"/>
    </row>
    <row r="149" spans="1:19" ht="47.25">
      <c r="A149" s="10" t="s">
        <v>67</v>
      </c>
      <c r="B149" s="99">
        <v>2656</v>
      </c>
      <c r="C149" s="99">
        <v>407</v>
      </c>
      <c r="D149" s="99"/>
      <c r="E149" s="82"/>
      <c r="F149" s="82"/>
      <c r="G149" s="82"/>
      <c r="H149" s="99"/>
      <c r="S149" s="97"/>
    </row>
    <row r="150" spans="1:19" ht="31.5">
      <c r="A150" s="10" t="s">
        <v>40</v>
      </c>
      <c r="B150" s="99">
        <v>2657</v>
      </c>
      <c r="C150" s="99">
        <v>407</v>
      </c>
      <c r="D150" s="99"/>
      <c r="E150" s="82"/>
      <c r="F150" s="82"/>
      <c r="G150" s="82"/>
      <c r="H150" s="99"/>
      <c r="S150" s="97"/>
    </row>
    <row r="151" spans="1:19" ht="31.5">
      <c r="A151" s="10" t="s">
        <v>41</v>
      </c>
      <c r="B151" s="99">
        <v>2658</v>
      </c>
      <c r="C151" s="99">
        <v>407</v>
      </c>
      <c r="D151" s="99"/>
      <c r="E151" s="82"/>
      <c r="F151" s="82"/>
      <c r="G151" s="82"/>
      <c r="H151" s="99"/>
      <c r="S151" s="97"/>
    </row>
    <row r="152" spans="1:19" ht="31.5">
      <c r="A152" s="10" t="s">
        <v>42</v>
      </c>
      <c r="B152" s="99">
        <v>2659</v>
      </c>
      <c r="C152" s="99">
        <v>407</v>
      </c>
      <c r="D152" s="99"/>
      <c r="E152" s="82"/>
      <c r="F152" s="82"/>
      <c r="G152" s="82"/>
      <c r="H152" s="99"/>
      <c r="S152" s="97"/>
    </row>
    <row r="153" spans="1:19" ht="31.5">
      <c r="A153" s="10" t="s">
        <v>43</v>
      </c>
      <c r="B153" s="99">
        <v>2660</v>
      </c>
      <c r="C153" s="99">
        <v>407</v>
      </c>
      <c r="D153" s="99"/>
      <c r="E153" s="82"/>
      <c r="F153" s="82"/>
      <c r="G153" s="82"/>
      <c r="H153" s="99"/>
      <c r="S153" s="97"/>
    </row>
    <row r="154" spans="1:19" s="110" customFormat="1" ht="17.25">
      <c r="A154" s="111" t="s">
        <v>407</v>
      </c>
      <c r="B154" s="99">
        <v>3000</v>
      </c>
      <c r="C154" s="99">
        <v>100</v>
      </c>
      <c r="D154" s="99"/>
      <c r="E154" s="82">
        <f>SUM(E156:E158)</f>
        <v>0</v>
      </c>
      <c r="F154" s="82">
        <f t="shared" ref="F154:G154" si="27">SUM(F156:F158)</f>
        <v>0</v>
      </c>
      <c r="G154" s="82">
        <f t="shared" si="27"/>
        <v>0</v>
      </c>
      <c r="H154" s="99" t="s">
        <v>22</v>
      </c>
      <c r="I154" s="109"/>
      <c r="S154" s="97"/>
    </row>
    <row r="155" spans="1:19" ht="15.75">
      <c r="A155" s="10" t="s">
        <v>24</v>
      </c>
      <c r="B155" s="99"/>
      <c r="C155" s="99"/>
      <c r="D155" s="99"/>
      <c r="E155" s="82"/>
      <c r="F155" s="82"/>
      <c r="G155" s="82"/>
      <c r="H155" s="99"/>
      <c r="S155" s="97"/>
    </row>
    <row r="156" spans="1:19" ht="17.25">
      <c r="A156" s="105" t="s">
        <v>408</v>
      </c>
      <c r="B156" s="99">
        <v>3010</v>
      </c>
      <c r="C156" s="99"/>
      <c r="D156" s="99"/>
      <c r="E156" s="82"/>
      <c r="F156" s="82"/>
      <c r="G156" s="82"/>
      <c r="H156" s="99" t="s">
        <v>22</v>
      </c>
      <c r="S156" s="97"/>
    </row>
    <row r="157" spans="1:19" ht="17.25">
      <c r="A157" s="105" t="s">
        <v>409</v>
      </c>
      <c r="B157" s="99">
        <v>3020</v>
      </c>
      <c r="C157" s="99"/>
      <c r="D157" s="99"/>
      <c r="E157" s="82"/>
      <c r="F157" s="82"/>
      <c r="G157" s="82"/>
      <c r="H157" s="99" t="s">
        <v>22</v>
      </c>
      <c r="S157" s="97"/>
    </row>
    <row r="158" spans="1:19" ht="17.25">
      <c r="A158" s="105" t="s">
        <v>410</v>
      </c>
      <c r="B158" s="99">
        <v>3030</v>
      </c>
      <c r="C158" s="99"/>
      <c r="D158" s="99"/>
      <c r="E158" s="82"/>
      <c r="F158" s="82"/>
      <c r="G158" s="82"/>
      <c r="H158" s="99" t="s">
        <v>22</v>
      </c>
      <c r="S158" s="97"/>
    </row>
    <row r="159" spans="1:19" s="110" customFormat="1" ht="17.25">
      <c r="A159" s="111" t="s">
        <v>411</v>
      </c>
      <c r="B159" s="99">
        <v>4000</v>
      </c>
      <c r="C159" s="99" t="s">
        <v>22</v>
      </c>
      <c r="D159" s="99"/>
      <c r="E159" s="82">
        <f>SUM(E161)</f>
        <v>1802.09</v>
      </c>
      <c r="F159" s="82">
        <f t="shared" ref="F159:G159" si="28">SUM(F161)</f>
        <v>0</v>
      </c>
      <c r="G159" s="82">
        <f t="shared" si="28"/>
        <v>0</v>
      </c>
      <c r="H159" s="99" t="s">
        <v>22</v>
      </c>
      <c r="I159" s="109"/>
      <c r="S159" s="97"/>
    </row>
    <row r="160" spans="1:19" ht="15.75">
      <c r="A160" s="10" t="s">
        <v>35</v>
      </c>
      <c r="B160" s="99"/>
      <c r="C160" s="99"/>
      <c r="D160" s="99"/>
      <c r="E160" s="82"/>
      <c r="F160" s="82"/>
      <c r="G160" s="82"/>
      <c r="H160" s="99"/>
      <c r="S160" s="97"/>
    </row>
    <row r="161" spans="1:19" s="110" customFormat="1" ht="15.75">
      <c r="A161" s="12" t="s">
        <v>68</v>
      </c>
      <c r="B161" s="99">
        <v>4010</v>
      </c>
      <c r="C161" s="99">
        <v>610</v>
      </c>
      <c r="D161" s="99"/>
      <c r="E161" s="82">
        <f>SUM(E162:E163)</f>
        <v>1802.09</v>
      </c>
      <c r="F161" s="82">
        <f t="shared" ref="F161:G161" si="29">SUM(F162:F163)</f>
        <v>0</v>
      </c>
      <c r="G161" s="82">
        <f t="shared" si="29"/>
        <v>0</v>
      </c>
      <c r="H161" s="99" t="s">
        <v>22</v>
      </c>
      <c r="I161" s="109"/>
      <c r="S161" s="97"/>
    </row>
    <row r="162" spans="1:19" ht="66" customHeight="1">
      <c r="A162" s="10" t="s">
        <v>368</v>
      </c>
      <c r="B162" s="99">
        <v>4011</v>
      </c>
      <c r="C162" s="99">
        <v>610</v>
      </c>
      <c r="D162" s="99"/>
      <c r="E162" s="82">
        <v>1802.09</v>
      </c>
      <c r="F162" s="82"/>
      <c r="G162" s="82"/>
      <c r="H162" s="99" t="s">
        <v>22</v>
      </c>
    </row>
    <row r="163" spans="1:19" ht="23.25" customHeight="1">
      <c r="A163" s="10" t="s">
        <v>69</v>
      </c>
      <c r="B163" s="99">
        <v>4012</v>
      </c>
      <c r="C163" s="99">
        <v>610</v>
      </c>
      <c r="D163" s="99"/>
      <c r="E163" s="82"/>
      <c r="F163" s="82"/>
      <c r="G163" s="82"/>
      <c r="H163" s="99" t="s">
        <v>22</v>
      </c>
    </row>
    <row r="165" spans="1:19" ht="18.75">
      <c r="A165" s="100" t="s">
        <v>99</v>
      </c>
      <c r="B165" s="88"/>
      <c r="C165" s="145"/>
      <c r="D165" s="145"/>
      <c r="E165" s="145"/>
      <c r="F165" s="89"/>
      <c r="G165" s="146" t="str">
        <f>'стр 1'!M12</f>
        <v>О.А.Гаранина</v>
      </c>
      <c r="H165" s="146"/>
      <c r="I165" s="116"/>
      <c r="J165" s="117"/>
      <c r="K165" s="117"/>
      <c r="L165" s="117"/>
      <c r="M165" s="117"/>
      <c r="N165" s="117"/>
    </row>
    <row r="166" spans="1:19">
      <c r="B166" s="88"/>
      <c r="C166" s="147" t="s">
        <v>109</v>
      </c>
      <c r="D166" s="147"/>
      <c r="E166" s="147"/>
      <c r="F166" s="90" t="s">
        <v>110</v>
      </c>
      <c r="G166" s="147" t="s">
        <v>111</v>
      </c>
      <c r="H166" s="147"/>
      <c r="I166" s="116"/>
      <c r="J166" s="118"/>
      <c r="K166" s="118"/>
      <c r="L166" s="118"/>
      <c r="M166" s="118"/>
      <c r="N166" s="118"/>
    </row>
    <row r="167" spans="1:19" ht="15.75">
      <c r="B167" s="88"/>
      <c r="C167" s="88"/>
      <c r="D167" s="88"/>
      <c r="E167" s="88"/>
      <c r="F167" s="88"/>
      <c r="G167" s="91"/>
      <c r="H167" s="92"/>
      <c r="I167" s="116"/>
      <c r="J167" s="117"/>
      <c r="K167" s="117"/>
      <c r="L167" s="117"/>
      <c r="M167" s="117"/>
      <c r="N167" s="117"/>
    </row>
    <row r="168" spans="1:19" ht="18.75">
      <c r="A168" s="100" t="s">
        <v>100</v>
      </c>
      <c r="B168" s="88"/>
      <c r="C168" s="145"/>
      <c r="D168" s="145"/>
      <c r="E168" s="145"/>
      <c r="F168" s="89"/>
      <c r="G168" s="146" t="s">
        <v>300</v>
      </c>
      <c r="H168" s="146"/>
      <c r="I168" s="119"/>
      <c r="J168" s="117"/>
      <c r="K168" s="117"/>
      <c r="L168" s="120"/>
      <c r="M168" s="120"/>
      <c r="N168" s="120"/>
    </row>
    <row r="169" spans="1:19">
      <c r="B169" s="88"/>
      <c r="C169" s="147" t="s">
        <v>109</v>
      </c>
      <c r="D169" s="147"/>
      <c r="E169" s="147"/>
      <c r="F169" s="90" t="s">
        <v>110</v>
      </c>
      <c r="G169" s="147" t="s">
        <v>111</v>
      </c>
      <c r="H169" s="147"/>
      <c r="I169" s="119"/>
      <c r="J169" s="118"/>
      <c r="K169" s="118"/>
      <c r="L169" s="118"/>
      <c r="M169" s="118"/>
      <c r="N169" s="118"/>
    </row>
    <row r="170" spans="1:19">
      <c r="B170" s="88"/>
      <c r="C170" s="88"/>
      <c r="D170" s="88"/>
      <c r="E170" s="88"/>
      <c r="F170" s="88"/>
      <c r="G170" s="92"/>
      <c r="H170" s="92"/>
      <c r="I170" s="119"/>
      <c r="J170" s="117"/>
      <c r="K170" s="117"/>
      <c r="L170" s="117"/>
      <c r="M170" s="117"/>
      <c r="N170" s="117"/>
    </row>
    <row r="171" spans="1:19" ht="18.75">
      <c r="A171" s="100" t="s">
        <v>101</v>
      </c>
      <c r="B171" s="88"/>
      <c r="C171" s="145"/>
      <c r="D171" s="145"/>
      <c r="E171" s="145"/>
      <c r="F171" s="89"/>
      <c r="G171" s="146" t="s">
        <v>389</v>
      </c>
      <c r="H171" s="146"/>
      <c r="I171" s="119"/>
      <c r="J171" s="117"/>
      <c r="K171" s="117"/>
      <c r="L171" s="120"/>
      <c r="M171" s="120"/>
      <c r="N171" s="120"/>
    </row>
    <row r="172" spans="1:19">
      <c r="B172" s="88"/>
      <c r="C172" s="147" t="s">
        <v>109</v>
      </c>
      <c r="D172" s="147"/>
      <c r="E172" s="147"/>
      <c r="F172" s="90" t="s">
        <v>110</v>
      </c>
      <c r="G172" s="147" t="s">
        <v>111</v>
      </c>
      <c r="H172" s="147"/>
      <c r="I172" s="119"/>
      <c r="J172" s="118"/>
      <c r="K172" s="118"/>
      <c r="L172" s="118"/>
      <c r="M172" s="118"/>
      <c r="N172" s="118"/>
    </row>
    <row r="173" spans="1:19">
      <c r="E173" s="84" t="s">
        <v>402</v>
      </c>
    </row>
    <row r="174" spans="1:19">
      <c r="D174" s="84">
        <v>211</v>
      </c>
      <c r="E174" s="93">
        <f>E43</f>
        <v>1453500</v>
      </c>
      <c r="F174" s="93"/>
      <c r="G174" s="93"/>
    </row>
    <row r="175" spans="1:19">
      <c r="D175" s="84">
        <v>213</v>
      </c>
      <c r="E175" s="93">
        <f>E60</f>
        <v>439000</v>
      </c>
      <c r="F175" s="93"/>
      <c r="G175" s="93"/>
    </row>
    <row r="176" spans="1:19">
      <c r="D176" s="84">
        <v>223</v>
      </c>
      <c r="E176" s="93">
        <f>E124+E125</f>
        <v>512091.27</v>
      </c>
    </row>
    <row r="177" spans="4:7">
      <c r="D177" s="84">
        <v>225</v>
      </c>
      <c r="E177" s="93">
        <f>E126</f>
        <v>55000</v>
      </c>
      <c r="F177" s="93"/>
      <c r="G177" s="93"/>
    </row>
    <row r="178" spans="4:7">
      <c r="D178" s="84">
        <v>226</v>
      </c>
      <c r="E178" s="93">
        <f>E127</f>
        <v>45000</v>
      </c>
      <c r="F178" s="93"/>
      <c r="G178" s="93"/>
    </row>
    <row r="179" spans="4:7">
      <c r="D179" s="84">
        <v>342</v>
      </c>
      <c r="E179" s="93">
        <f>E128</f>
        <v>526802.67999999993</v>
      </c>
    </row>
    <row r="180" spans="4:7">
      <c r="D180" s="84">
        <v>290</v>
      </c>
      <c r="E180" s="93">
        <f>E83</f>
        <v>1800</v>
      </c>
    </row>
    <row r="181" spans="4:7">
      <c r="E181" s="93">
        <f>SUM(E174:E180)</f>
        <v>3033193.95</v>
      </c>
    </row>
    <row r="182" spans="4:7">
      <c r="E182" s="93">
        <f>E15</f>
        <v>2935000</v>
      </c>
    </row>
    <row r="183" spans="4:7">
      <c r="E183" s="93">
        <f>E182-E181</f>
        <v>-98193.950000000186</v>
      </c>
    </row>
    <row r="184" spans="4:7">
      <c r="E184" s="93"/>
    </row>
  </sheetData>
  <mergeCells count="17">
    <mergeCell ref="C169:E169"/>
    <mergeCell ref="G169:H169"/>
    <mergeCell ref="C171:E171"/>
    <mergeCell ref="G171:H171"/>
    <mergeCell ref="C172:E172"/>
    <mergeCell ref="G172:H172"/>
    <mergeCell ref="C165:E165"/>
    <mergeCell ref="G165:H165"/>
    <mergeCell ref="C166:E166"/>
    <mergeCell ref="G166:H166"/>
    <mergeCell ref="C168:E168"/>
    <mergeCell ref="G168:H168"/>
    <mergeCell ref="D2:D3"/>
    <mergeCell ref="A2:A3"/>
    <mergeCell ref="B2:B3"/>
    <mergeCell ref="C2:C3"/>
    <mergeCell ref="E2:H2"/>
  </mergeCells>
  <hyperlinks>
    <hyperlink ref="A5" location="примечания!A16" display="Остаток средств на начало текущего финансового года5"/>
    <hyperlink ref="A6" location="примечания!A16" display="Остаток средств на конец текущего финансового года5"/>
    <hyperlink ref="A35" location="примечания!A19" display="прочие поступления, всего6"/>
    <hyperlink ref="A154" location="примечания!A26" display="Выплаты, уменьшающие доход, всего8"/>
    <hyperlink ref="A156" location="примечания!A26" display="налог на прибыль8"/>
    <hyperlink ref="A157" location="примечания!A26" display="налог на добавленную стоимость8"/>
    <hyperlink ref="A158" location="примечания!A26" display="прочие налоги, уменьшающие доход8"/>
    <hyperlink ref="A105" location="примечания!A23" display="расходы на закупку товаров, работ, услуг, всего7"/>
    <hyperlink ref="A159" location="примечания!A28" display="Прочие выплаты, всего9"/>
    <hyperlink ref="C2:C3" location="примечания!A5" display="Код по бюджетной классификации Российской Федерации3"/>
    <hyperlink ref="D2:D3" location="примечания!A13" display="Аналитический код4 "/>
  </hyperlinks>
  <pageMargins left="0.39370078740157483" right="0.39370078740157483" top="0.18" bottom="0.17" header="0.16" footer="0.17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50"/>
  <sheetViews>
    <sheetView tabSelected="1" topLeftCell="A13" workbookViewId="0">
      <selection activeCell="F24" sqref="F24"/>
    </sheetView>
  </sheetViews>
  <sheetFormatPr defaultRowHeight="15"/>
  <cols>
    <col min="1" max="1" width="12.7109375" style="1" customWidth="1"/>
    <col min="2" max="2" width="46" style="1" customWidth="1"/>
    <col min="3" max="4" width="9.140625" style="1"/>
    <col min="5" max="8" width="18.140625" style="1" customWidth="1"/>
  </cols>
  <sheetData>
    <row r="1" spans="1:8" ht="21" customHeight="1">
      <c r="A1" s="45" t="s">
        <v>275</v>
      </c>
    </row>
    <row r="2" spans="1:8" s="7" customFormat="1" ht="15.75">
      <c r="A2" s="142" t="s">
        <v>71</v>
      </c>
      <c r="B2" s="142" t="s">
        <v>18</v>
      </c>
      <c r="C2" s="142" t="s">
        <v>72</v>
      </c>
      <c r="D2" s="142" t="s">
        <v>73</v>
      </c>
      <c r="E2" s="142" t="s">
        <v>20</v>
      </c>
      <c r="F2" s="142"/>
      <c r="G2" s="142"/>
      <c r="H2" s="142"/>
    </row>
    <row r="3" spans="1:8" s="7" customFormat="1" ht="63">
      <c r="A3" s="142"/>
      <c r="B3" s="142"/>
      <c r="C3" s="142"/>
      <c r="D3" s="142"/>
      <c r="E3" s="9" t="s">
        <v>74</v>
      </c>
      <c r="F3" s="9" t="s">
        <v>75</v>
      </c>
      <c r="G3" s="9" t="s">
        <v>76</v>
      </c>
      <c r="H3" s="9" t="s">
        <v>21</v>
      </c>
    </row>
    <row r="4" spans="1:8" s="7" customFormat="1" ht="15.7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</row>
    <row r="5" spans="1:8" s="44" customFormat="1" ht="32.25">
      <c r="A5" s="42">
        <v>1</v>
      </c>
      <c r="B5" s="46" t="s">
        <v>276</v>
      </c>
      <c r="C5" s="42">
        <v>26000</v>
      </c>
      <c r="D5" s="42" t="s">
        <v>22</v>
      </c>
      <c r="E5" s="43">
        <f>E7+E8+E9+E10+E11</f>
        <v>3319976.9400000004</v>
      </c>
      <c r="F5" s="43">
        <f t="shared" ref="F5:H5" si="0">F7+F8+F9+F10+F11</f>
        <v>0</v>
      </c>
      <c r="G5" s="43">
        <f t="shared" si="0"/>
        <v>0</v>
      </c>
      <c r="H5" s="43">
        <f t="shared" si="0"/>
        <v>0</v>
      </c>
    </row>
    <row r="6" spans="1:8" ht="15.75">
      <c r="A6" s="9"/>
      <c r="B6" s="10" t="s">
        <v>24</v>
      </c>
      <c r="C6" s="9"/>
      <c r="D6" s="9"/>
      <c r="E6" s="37"/>
      <c r="F6" s="37"/>
      <c r="G6" s="37"/>
      <c r="H6" s="37"/>
    </row>
    <row r="7" spans="1:8" ht="163.5" customHeight="1">
      <c r="A7" s="9" t="s">
        <v>77</v>
      </c>
      <c r="B7" s="39" t="s">
        <v>277</v>
      </c>
      <c r="C7" s="9">
        <v>26100</v>
      </c>
      <c r="D7" s="9" t="s">
        <v>22</v>
      </c>
      <c r="E7" s="37"/>
      <c r="F7" s="37"/>
      <c r="G7" s="37"/>
      <c r="H7" s="37"/>
    </row>
    <row r="8" spans="1:8" ht="77.25">
      <c r="A8" s="9" t="s">
        <v>78</v>
      </c>
      <c r="B8" s="39" t="s">
        <v>278</v>
      </c>
      <c r="C8" s="9">
        <v>26200</v>
      </c>
      <c r="D8" s="9" t="s">
        <v>22</v>
      </c>
      <c r="E8" s="37"/>
      <c r="F8" s="37"/>
      <c r="G8" s="37"/>
      <c r="H8" s="37"/>
    </row>
    <row r="9" spans="1:8" ht="47.25">
      <c r="A9" s="9" t="s">
        <v>79</v>
      </c>
      <c r="B9" s="39" t="s">
        <v>279</v>
      </c>
      <c r="C9" s="9">
        <v>26300</v>
      </c>
      <c r="D9" s="9" t="s">
        <v>22</v>
      </c>
      <c r="E9" s="37">
        <v>396234.74</v>
      </c>
      <c r="F9" s="37"/>
      <c r="G9" s="37"/>
      <c r="H9" s="37"/>
    </row>
    <row r="10" spans="1:8" ht="47.25">
      <c r="A10" s="9" t="s">
        <v>80</v>
      </c>
      <c r="B10" s="39" t="s">
        <v>280</v>
      </c>
      <c r="C10" s="9">
        <v>26400</v>
      </c>
      <c r="D10" s="9" t="s">
        <v>22</v>
      </c>
      <c r="E10" s="37"/>
      <c r="F10" s="37"/>
      <c r="G10" s="37"/>
      <c r="H10" s="37"/>
    </row>
    <row r="11" spans="1:8" s="44" customFormat="1" ht="62.25">
      <c r="A11" s="42" t="s">
        <v>81</v>
      </c>
      <c r="B11" s="46" t="s">
        <v>281</v>
      </c>
      <c r="C11" s="42">
        <v>26500</v>
      </c>
      <c r="D11" s="42" t="s">
        <v>22</v>
      </c>
      <c r="E11" s="43">
        <f>E13+E17+E21+E22</f>
        <v>2923742.2</v>
      </c>
      <c r="F11" s="43">
        <f t="shared" ref="F11:H11" si="1">F13+F17+F21+F22</f>
        <v>0</v>
      </c>
      <c r="G11" s="43">
        <f t="shared" si="1"/>
        <v>0</v>
      </c>
      <c r="H11" s="43">
        <f t="shared" si="1"/>
        <v>0</v>
      </c>
    </row>
    <row r="12" spans="1:8" ht="15.75">
      <c r="A12" s="9"/>
      <c r="B12" s="10" t="s">
        <v>24</v>
      </c>
      <c r="C12" s="9"/>
      <c r="D12" s="9"/>
      <c r="E12" s="37"/>
      <c r="F12" s="37"/>
      <c r="G12" s="37"/>
      <c r="H12" s="37"/>
    </row>
    <row r="13" spans="1:8" s="14" customFormat="1" ht="47.25">
      <c r="A13" s="13" t="s">
        <v>108</v>
      </c>
      <c r="B13" s="12" t="s">
        <v>82</v>
      </c>
      <c r="C13" s="13">
        <v>26510</v>
      </c>
      <c r="D13" s="13" t="s">
        <v>22</v>
      </c>
      <c r="E13" s="38">
        <f>E15+E16</f>
        <v>0</v>
      </c>
      <c r="F13" s="38">
        <f t="shared" ref="F13:H13" si="2">F15+F16</f>
        <v>0</v>
      </c>
      <c r="G13" s="38">
        <f t="shared" si="2"/>
        <v>0</v>
      </c>
      <c r="H13" s="38">
        <f t="shared" si="2"/>
        <v>0</v>
      </c>
    </row>
    <row r="14" spans="1:8" ht="15.75">
      <c r="A14" s="9"/>
      <c r="B14" s="10" t="s">
        <v>24</v>
      </c>
      <c r="C14" s="9"/>
      <c r="D14" s="9"/>
      <c r="E14" s="37"/>
      <c r="F14" s="37"/>
      <c r="G14" s="37"/>
      <c r="H14" s="37"/>
    </row>
    <row r="15" spans="1:8" ht="31.5">
      <c r="A15" s="9" t="s">
        <v>83</v>
      </c>
      <c r="B15" s="10" t="s">
        <v>84</v>
      </c>
      <c r="C15" s="9">
        <v>26511</v>
      </c>
      <c r="D15" s="9" t="s">
        <v>22</v>
      </c>
      <c r="E15" s="37"/>
      <c r="F15" s="37"/>
      <c r="G15" s="37"/>
      <c r="H15" s="37"/>
    </row>
    <row r="16" spans="1:8" ht="32.25">
      <c r="A16" s="9" t="s">
        <v>85</v>
      </c>
      <c r="B16" s="39" t="s">
        <v>282</v>
      </c>
      <c r="C16" s="9">
        <v>26512</v>
      </c>
      <c r="D16" s="9" t="s">
        <v>22</v>
      </c>
      <c r="E16" s="37"/>
      <c r="F16" s="37"/>
      <c r="G16" s="37"/>
      <c r="H16" s="37"/>
    </row>
    <row r="17" spans="1:14" s="14" customFormat="1" ht="63">
      <c r="A17" s="13" t="s">
        <v>86</v>
      </c>
      <c r="B17" s="12" t="s">
        <v>87</v>
      </c>
      <c r="C17" s="13">
        <v>26520</v>
      </c>
      <c r="D17" s="13" t="s">
        <v>22</v>
      </c>
      <c r="E17" s="38">
        <f>E19+E20</f>
        <v>0</v>
      </c>
      <c r="F17" s="38">
        <f t="shared" ref="F17:H17" si="3">F19+F20</f>
        <v>0</v>
      </c>
      <c r="G17" s="38">
        <f t="shared" si="3"/>
        <v>0</v>
      </c>
      <c r="H17" s="38">
        <f t="shared" si="3"/>
        <v>0</v>
      </c>
    </row>
    <row r="18" spans="1:14" ht="15.75">
      <c r="A18" s="9"/>
      <c r="B18" s="10" t="s">
        <v>24</v>
      </c>
      <c r="C18" s="9"/>
      <c r="D18" s="9"/>
      <c r="E18" s="9"/>
      <c r="F18" s="9"/>
      <c r="G18" s="9"/>
      <c r="H18" s="9"/>
    </row>
    <row r="19" spans="1:14" ht="31.5">
      <c r="A19" s="9" t="s">
        <v>88</v>
      </c>
      <c r="B19" s="10" t="s">
        <v>84</v>
      </c>
      <c r="C19" s="9">
        <v>26521</v>
      </c>
      <c r="D19" s="9" t="s">
        <v>22</v>
      </c>
      <c r="E19" s="9"/>
      <c r="F19" s="9"/>
      <c r="G19" s="9"/>
      <c r="H19" s="9"/>
    </row>
    <row r="20" spans="1:14" ht="32.25">
      <c r="A20" s="9" t="s">
        <v>89</v>
      </c>
      <c r="B20" s="39" t="s">
        <v>282</v>
      </c>
      <c r="C20" s="9">
        <v>26522</v>
      </c>
      <c r="D20" s="9" t="s">
        <v>22</v>
      </c>
      <c r="E20" s="9"/>
      <c r="F20" s="9"/>
      <c r="G20" s="9"/>
      <c r="H20" s="9"/>
    </row>
    <row r="21" spans="1:14" ht="32.25">
      <c r="A21" s="9" t="s">
        <v>90</v>
      </c>
      <c r="B21" s="39" t="s">
        <v>283</v>
      </c>
      <c r="C21" s="9">
        <v>26530</v>
      </c>
      <c r="D21" s="9" t="s">
        <v>22</v>
      </c>
      <c r="E21" s="9"/>
      <c r="F21" s="9"/>
      <c r="G21" s="9"/>
      <c r="H21" s="9"/>
    </row>
    <row r="22" spans="1:14" s="14" customFormat="1" ht="31.5">
      <c r="A22" s="13" t="s">
        <v>236</v>
      </c>
      <c r="B22" s="12" t="s">
        <v>91</v>
      </c>
      <c r="C22" s="13">
        <v>26550</v>
      </c>
      <c r="D22" s="13" t="s">
        <v>22</v>
      </c>
      <c r="E22" s="38">
        <f>E24+E25</f>
        <v>2923742.2</v>
      </c>
      <c r="F22" s="38">
        <f t="shared" ref="F22:H22" si="4">F24+F25</f>
        <v>0</v>
      </c>
      <c r="G22" s="38">
        <f t="shared" si="4"/>
        <v>0</v>
      </c>
      <c r="H22" s="38">
        <f t="shared" si="4"/>
        <v>0</v>
      </c>
    </row>
    <row r="23" spans="1:14" ht="15.75">
      <c r="A23" s="9"/>
      <c r="B23" s="10" t="s">
        <v>24</v>
      </c>
      <c r="C23" s="9"/>
      <c r="D23" s="9"/>
      <c r="E23" s="9"/>
      <c r="F23" s="9"/>
      <c r="G23" s="9"/>
      <c r="H23" s="9"/>
    </row>
    <row r="24" spans="1:14" ht="31.5">
      <c r="A24" s="9" t="s">
        <v>92</v>
      </c>
      <c r="B24" s="10" t="s">
        <v>84</v>
      </c>
      <c r="C24" s="9">
        <v>26551</v>
      </c>
      <c r="D24" s="9" t="s">
        <v>22</v>
      </c>
      <c r="E24" s="9">
        <v>2923742.2</v>
      </c>
      <c r="F24" s="9"/>
      <c r="G24" s="9"/>
      <c r="H24" s="9"/>
    </row>
    <row r="25" spans="1:14" ht="31.5">
      <c r="A25" s="9" t="s">
        <v>93</v>
      </c>
      <c r="B25" s="10" t="s">
        <v>94</v>
      </c>
      <c r="C25" s="9">
        <v>26552</v>
      </c>
      <c r="D25" s="9" t="s">
        <v>22</v>
      </c>
      <c r="E25" s="9"/>
      <c r="F25" s="9"/>
      <c r="G25" s="9"/>
      <c r="H25" s="9"/>
    </row>
    <row r="26" spans="1:14" s="44" customFormat="1" ht="62.25">
      <c r="A26" s="42" t="s">
        <v>95</v>
      </c>
      <c r="B26" s="46" t="s">
        <v>284</v>
      </c>
      <c r="C26" s="42">
        <v>26600</v>
      </c>
      <c r="D26" s="42" t="s">
        <v>22</v>
      </c>
      <c r="E26" s="42"/>
      <c r="F26" s="42"/>
      <c r="G26" s="42"/>
      <c r="H26" s="42"/>
    </row>
    <row r="27" spans="1:14" ht="15.75">
      <c r="A27" s="9"/>
      <c r="B27" s="10" t="s">
        <v>96</v>
      </c>
      <c r="C27" s="9">
        <v>26610</v>
      </c>
      <c r="D27" s="9"/>
      <c r="E27" s="9"/>
      <c r="F27" s="9"/>
      <c r="G27" s="9"/>
      <c r="H27" s="9"/>
    </row>
    <row r="28" spans="1:14" s="44" customFormat="1" ht="78.75">
      <c r="A28" s="42" t="s">
        <v>97</v>
      </c>
      <c r="B28" s="41" t="s">
        <v>98</v>
      </c>
      <c r="C28" s="42">
        <v>26700</v>
      </c>
      <c r="D28" s="42" t="s">
        <v>22</v>
      </c>
      <c r="E28" s="42"/>
      <c r="F28" s="42"/>
      <c r="G28" s="42"/>
      <c r="H28" s="42"/>
    </row>
    <row r="29" spans="1:14" ht="15.75">
      <c r="A29" s="9"/>
      <c r="B29" s="10" t="s">
        <v>96</v>
      </c>
      <c r="C29" s="9">
        <v>26710</v>
      </c>
      <c r="D29" s="9"/>
      <c r="E29" s="9"/>
      <c r="F29" s="9"/>
      <c r="G29" s="9"/>
      <c r="H29" s="9"/>
    </row>
    <row r="31" spans="1:14" ht="18.75">
      <c r="A31" s="8" t="s">
        <v>99</v>
      </c>
      <c r="B31"/>
      <c r="C31" s="154"/>
      <c r="D31" s="154"/>
      <c r="E31" s="154"/>
      <c r="F31" s="11"/>
      <c r="G31" s="149" t="str">
        <f>'Раздел 1'!G165:H165</f>
        <v>О.А.Гаранина</v>
      </c>
      <c r="H31" s="149"/>
      <c r="I31" s="4"/>
      <c r="J31" s="17"/>
      <c r="K31" s="17"/>
      <c r="L31" s="17"/>
      <c r="M31" s="17"/>
      <c r="N31" s="17"/>
    </row>
    <row r="32" spans="1:14">
      <c r="A32"/>
      <c r="B32"/>
      <c r="C32" s="150" t="s">
        <v>109</v>
      </c>
      <c r="D32" s="150"/>
      <c r="E32" s="150"/>
      <c r="F32" s="19" t="s">
        <v>110</v>
      </c>
      <c r="G32" s="150" t="s">
        <v>111</v>
      </c>
      <c r="H32" s="150"/>
      <c r="I32" s="4"/>
      <c r="J32" s="18"/>
      <c r="K32" s="18"/>
      <c r="L32" s="18"/>
      <c r="M32" s="18"/>
      <c r="N32" s="18"/>
    </row>
    <row r="33" spans="1:14">
      <c r="A33"/>
      <c r="B33"/>
      <c r="C33"/>
      <c r="D33"/>
      <c r="E33"/>
      <c r="F33"/>
      <c r="G33" s="17"/>
      <c r="H33" s="17"/>
      <c r="I33" s="17"/>
      <c r="J33" s="17"/>
      <c r="K33" s="17"/>
      <c r="L33" s="17"/>
      <c r="M33" s="17"/>
      <c r="N33" s="17"/>
    </row>
    <row r="34" spans="1:14" ht="18.75">
      <c r="A34" s="8" t="s">
        <v>101</v>
      </c>
      <c r="B34"/>
      <c r="C34" s="154"/>
      <c r="D34" s="154"/>
      <c r="E34" s="154"/>
      <c r="F34" s="11"/>
      <c r="G34" s="149" t="str">
        <f>'Раздел 1'!G171:H171</f>
        <v>О.А.Ганшу</v>
      </c>
      <c r="H34" s="149"/>
      <c r="I34" s="17"/>
      <c r="J34" s="17"/>
      <c r="K34" s="17"/>
      <c r="L34" s="4"/>
      <c r="M34" s="4"/>
      <c r="N34" s="4"/>
    </row>
    <row r="35" spans="1:14">
      <c r="A35"/>
      <c r="B35"/>
      <c r="C35" s="150" t="s">
        <v>109</v>
      </c>
      <c r="D35" s="150"/>
      <c r="E35" s="150"/>
      <c r="F35" s="19" t="s">
        <v>110</v>
      </c>
      <c r="G35" s="150" t="s">
        <v>111</v>
      </c>
      <c r="H35" s="150"/>
      <c r="I35" s="17"/>
      <c r="J35" s="18"/>
      <c r="K35" s="18"/>
      <c r="L35" s="18"/>
      <c r="M35" s="18"/>
      <c r="N35" s="18"/>
    </row>
    <row r="36" spans="1:14">
      <c r="A36"/>
      <c r="B36"/>
      <c r="C36"/>
      <c r="D36"/>
      <c r="E36"/>
      <c r="F36"/>
      <c r="G36" s="17"/>
      <c r="H36" s="17"/>
      <c r="I36" s="17"/>
      <c r="J36" s="17"/>
      <c r="K36" s="17"/>
      <c r="L36" s="17"/>
      <c r="M36" s="17"/>
      <c r="N36" s="17"/>
    </row>
    <row r="37" spans="1:14">
      <c r="A37"/>
      <c r="B37"/>
      <c r="C37"/>
      <c r="D37"/>
      <c r="E37"/>
      <c r="F37"/>
      <c r="G37"/>
      <c r="H37"/>
    </row>
    <row r="38" spans="1:14" ht="18.75">
      <c r="A38" s="8" t="s">
        <v>102</v>
      </c>
      <c r="B38"/>
      <c r="C38"/>
      <c r="D38"/>
      <c r="E38"/>
      <c r="F38"/>
      <c r="G38"/>
      <c r="H38"/>
    </row>
    <row r="39" spans="1:14">
      <c r="A39"/>
      <c r="B39"/>
      <c r="C39"/>
      <c r="D39"/>
      <c r="E39"/>
      <c r="F39"/>
      <c r="G39"/>
      <c r="H39"/>
    </row>
    <row r="40" spans="1:14">
      <c r="A40"/>
      <c r="B40"/>
      <c r="C40"/>
      <c r="D40"/>
      <c r="E40"/>
      <c r="F40"/>
      <c r="G40"/>
      <c r="H40"/>
    </row>
    <row r="41" spans="1:14" ht="18.75">
      <c r="A41" s="148"/>
      <c r="B41" s="148"/>
      <c r="C41" s="148"/>
      <c r="D41" s="148"/>
      <c r="E41" s="148"/>
      <c r="F41" s="148"/>
      <c r="G41" s="148"/>
      <c r="H41" s="148"/>
      <c r="I41" s="148"/>
      <c r="J41" s="148"/>
    </row>
    <row r="42" spans="1:14" ht="18.75">
      <c r="A42" s="148" t="s">
        <v>105</v>
      </c>
      <c r="B42" s="148"/>
      <c r="C42" s="148"/>
      <c r="D42" s="148"/>
      <c r="E42" s="148"/>
      <c r="F42" s="15"/>
      <c r="G42" s="15"/>
      <c r="H42" s="15"/>
      <c r="I42" s="15"/>
      <c r="J42" s="15"/>
    </row>
    <row r="43" spans="1:14" ht="44.25" customHeight="1">
      <c r="A43" s="134" t="s">
        <v>297</v>
      </c>
      <c r="B43" s="134"/>
      <c r="C43" s="134"/>
      <c r="D43" s="134"/>
      <c r="E43" s="134"/>
      <c r="F43" s="15"/>
      <c r="G43" s="15"/>
      <c r="H43" s="15"/>
      <c r="I43" s="15"/>
      <c r="J43" s="15"/>
    </row>
    <row r="44" spans="1:14" ht="15.75">
      <c r="A44" s="151" t="s">
        <v>107</v>
      </c>
      <c r="B44" s="151"/>
      <c r="C44" s="151"/>
      <c r="D44" s="151"/>
      <c r="E44" s="151"/>
      <c r="F44" s="16"/>
      <c r="G44" s="16"/>
      <c r="H44" s="16"/>
      <c r="I44" s="16"/>
      <c r="J44" s="16"/>
    </row>
    <row r="45" spans="1:14" ht="15.75">
      <c r="A45" s="151" t="s">
        <v>106</v>
      </c>
      <c r="B45" s="151"/>
      <c r="C45" s="151"/>
      <c r="D45" s="151"/>
      <c r="E45" s="151"/>
      <c r="F45" s="16"/>
      <c r="G45" s="16"/>
      <c r="H45" s="16"/>
      <c r="I45" s="16"/>
      <c r="J45" s="16"/>
    </row>
    <row r="46" spans="1:14" ht="18.75">
      <c r="A46" s="152" t="s">
        <v>298</v>
      </c>
      <c r="B46" s="152"/>
      <c r="C46" s="152"/>
      <c r="D46" s="152"/>
      <c r="E46" s="152"/>
      <c r="F46" s="15"/>
      <c r="G46" s="15"/>
      <c r="H46" s="15"/>
      <c r="I46" s="15"/>
      <c r="J46" s="15"/>
    </row>
    <row r="47" spans="1:14" ht="15.75">
      <c r="A47" s="153" t="s">
        <v>104</v>
      </c>
      <c r="B47" s="153"/>
      <c r="C47" s="153"/>
      <c r="D47" s="153"/>
      <c r="E47" s="153"/>
      <c r="F47" s="16"/>
      <c r="G47" s="16"/>
      <c r="H47" s="16"/>
      <c r="I47" s="16"/>
      <c r="J47" s="16"/>
    </row>
    <row r="48" spans="1:14" ht="18.75">
      <c r="A48" s="148" t="s">
        <v>103</v>
      </c>
      <c r="B48" s="148"/>
      <c r="C48" s="148"/>
      <c r="D48" s="148"/>
      <c r="E48" s="148"/>
      <c r="F48" s="15"/>
      <c r="G48" s="15"/>
      <c r="H48" s="15"/>
      <c r="I48" s="15"/>
      <c r="J48" s="15"/>
    </row>
    <row r="49" spans="1:10" ht="18.75">
      <c r="A49" s="148" t="s">
        <v>299</v>
      </c>
      <c r="B49" s="148"/>
      <c r="C49" s="148"/>
      <c r="D49" s="148"/>
      <c r="E49" s="148"/>
      <c r="F49" s="15"/>
      <c r="G49" s="15"/>
      <c r="H49" s="15"/>
      <c r="I49" s="15"/>
      <c r="J49" s="15"/>
    </row>
    <row r="50" spans="1:10" ht="18.75">
      <c r="A50" s="15"/>
      <c r="B50" s="15"/>
      <c r="C50" s="15"/>
      <c r="D50" s="15"/>
      <c r="E50" s="15"/>
      <c r="F50" s="15"/>
      <c r="G50" s="15"/>
      <c r="H50" s="15"/>
      <c r="I50" s="15"/>
      <c r="J50" s="15"/>
    </row>
  </sheetData>
  <mergeCells count="22">
    <mergeCell ref="C31:E31"/>
    <mergeCell ref="A2:A3"/>
    <mergeCell ref="B2:B3"/>
    <mergeCell ref="C2:C3"/>
    <mergeCell ref="D2:D3"/>
    <mergeCell ref="E2:H2"/>
    <mergeCell ref="A49:E49"/>
    <mergeCell ref="G31:H31"/>
    <mergeCell ref="G34:H34"/>
    <mergeCell ref="C32:E32"/>
    <mergeCell ref="G32:H32"/>
    <mergeCell ref="C35:E35"/>
    <mergeCell ref="A42:E42"/>
    <mergeCell ref="A43:E43"/>
    <mergeCell ref="A44:E44"/>
    <mergeCell ref="A45:E45"/>
    <mergeCell ref="A46:E46"/>
    <mergeCell ref="A47:E47"/>
    <mergeCell ref="A48:E48"/>
    <mergeCell ref="C34:E34"/>
    <mergeCell ref="A41:J41"/>
    <mergeCell ref="G35:H35"/>
  </mergeCells>
  <hyperlinks>
    <hyperlink ref="A1" location="примечания!A32" display="Раздел 2. Сведения по выплатам на закупки товаров, работ, услуг10"/>
    <hyperlink ref="B5" location="примечания!A35" display="Выплаты на закупку товаров, работ, услуг, всего11"/>
    <hyperlink ref="B7" location="примечания!A42" display="по контрактам (договорам), заключенным до начала текущего финансового года без применения норм Федерального закона от 5 апреля 2013 года № 44-ФЗ «О контрактной системе в сфере закупок товаров, работ, услуг для обеспечения государственных и муниципальных н"/>
    <hyperlink ref="B8" location="примечания!A42" display="по контрактам (договорам), планируемым к заключению в соответствующем финансовом году без применения норм Федерального закона № 44-ФЗ и Федерального закона № 223-ФЗ12"/>
    <hyperlink ref="B9" location="примечания!A45" display="по контрактам (договорам), заключенным до начала текущего финансового года с учетом требований Федерального закона № 44-ФЗ13 "/>
    <hyperlink ref="B10" location="примечания!A45" display="по контрактам (договорам), заключенным до начала текущего финансового года с учетом требований Федерального закона № 223-ФЗ13"/>
    <hyperlink ref="B11" location="примечания!A45" display="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13"/>
    <hyperlink ref="B16" location="примечания!A47" display="в соответствии с Федеральным законом № 223-ФЗ14"/>
    <hyperlink ref="B20" location="примечания!A47" display="в соответствии с Федеральным законом № 223-ФЗ14"/>
    <hyperlink ref="B21" location="примечания!A49" display="за счет субсидий, предоставляемых на осуществление капитальных вложений15"/>
    <hyperlink ref="B26" location="примечания!A51" display="Итого по контрактам, планируемым к заключению в соответствующем финансовом году в соответствии с Федеральным законом № 44-ФЗ, по соответствующему году закупки16"/>
  </hyperlinks>
  <pageMargins left="0.39370078740157483" right="0.39370078740157483" top="0.39370078740157483" bottom="0.3937007874015748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DU147"/>
  <sheetViews>
    <sheetView view="pageBreakPreview" topLeftCell="A20" zoomScaleNormal="100" zoomScaleSheetLayoutView="100" workbookViewId="0">
      <selection activeCell="DF31" sqref="DF31:DS31"/>
    </sheetView>
  </sheetViews>
  <sheetFormatPr defaultColWidth="1.140625" defaultRowHeight="15.75"/>
  <cols>
    <col min="1" max="1" width="7.42578125" style="20" bestFit="1" customWidth="1"/>
    <col min="2" max="2" width="1.140625" style="20"/>
    <col min="3" max="3" width="7.42578125" style="20" bestFit="1" customWidth="1"/>
    <col min="4" max="18" width="1.140625" style="20"/>
    <col min="19" max="19" width="11.7109375" style="20" bestFit="1" customWidth="1"/>
    <col min="20" max="20" width="7.42578125" style="20" bestFit="1" customWidth="1"/>
    <col min="21" max="124" width="1.140625" style="20"/>
    <col min="125" max="125" width="15.85546875" style="20" customWidth="1"/>
    <col min="126" max="256" width="1.140625" style="20"/>
    <col min="257" max="257" width="7.42578125" style="20" bestFit="1" customWidth="1"/>
    <col min="258" max="274" width="1.140625" style="20"/>
    <col min="275" max="275" width="11.7109375" style="20" bestFit="1" customWidth="1"/>
    <col min="276" max="512" width="1.140625" style="20"/>
    <col min="513" max="513" width="7.42578125" style="20" bestFit="1" customWidth="1"/>
    <col min="514" max="530" width="1.140625" style="20"/>
    <col min="531" max="531" width="11.7109375" style="20" bestFit="1" customWidth="1"/>
    <col min="532" max="768" width="1.140625" style="20"/>
    <col min="769" max="769" width="7.42578125" style="20" bestFit="1" customWidth="1"/>
    <col min="770" max="786" width="1.140625" style="20"/>
    <col min="787" max="787" width="11.7109375" style="20" bestFit="1" customWidth="1"/>
    <col min="788" max="1024" width="1.140625" style="20"/>
    <col min="1025" max="1025" width="7.42578125" style="20" bestFit="1" customWidth="1"/>
    <col min="1026" max="1042" width="1.140625" style="20"/>
    <col min="1043" max="1043" width="11.7109375" style="20" bestFit="1" customWidth="1"/>
    <col min="1044" max="1280" width="1.140625" style="20"/>
    <col min="1281" max="1281" width="7.42578125" style="20" bestFit="1" customWidth="1"/>
    <col min="1282" max="1298" width="1.140625" style="20"/>
    <col min="1299" max="1299" width="11.7109375" style="20" bestFit="1" customWidth="1"/>
    <col min="1300" max="1536" width="1.140625" style="20"/>
    <col min="1537" max="1537" width="7.42578125" style="20" bestFit="1" customWidth="1"/>
    <col min="1538" max="1554" width="1.140625" style="20"/>
    <col min="1555" max="1555" width="11.7109375" style="20" bestFit="1" customWidth="1"/>
    <col min="1556" max="1792" width="1.140625" style="20"/>
    <col min="1793" max="1793" width="7.42578125" style="20" bestFit="1" customWidth="1"/>
    <col min="1794" max="1810" width="1.140625" style="20"/>
    <col min="1811" max="1811" width="11.7109375" style="20" bestFit="1" customWidth="1"/>
    <col min="1812" max="2048" width="1.140625" style="20"/>
    <col min="2049" max="2049" width="7.42578125" style="20" bestFit="1" customWidth="1"/>
    <col min="2050" max="2066" width="1.140625" style="20"/>
    <col min="2067" max="2067" width="11.7109375" style="20" bestFit="1" customWidth="1"/>
    <col min="2068" max="2304" width="1.140625" style="20"/>
    <col min="2305" max="2305" width="7.42578125" style="20" bestFit="1" customWidth="1"/>
    <col min="2306" max="2322" width="1.140625" style="20"/>
    <col min="2323" max="2323" width="11.7109375" style="20" bestFit="1" customWidth="1"/>
    <col min="2324" max="2560" width="1.140625" style="20"/>
    <col min="2561" max="2561" width="7.42578125" style="20" bestFit="1" customWidth="1"/>
    <col min="2562" max="2578" width="1.140625" style="20"/>
    <col min="2579" max="2579" width="11.7109375" style="20" bestFit="1" customWidth="1"/>
    <col min="2580" max="2816" width="1.140625" style="20"/>
    <col min="2817" max="2817" width="7.42578125" style="20" bestFit="1" customWidth="1"/>
    <col min="2818" max="2834" width="1.140625" style="20"/>
    <col min="2835" max="2835" width="11.7109375" style="20" bestFit="1" customWidth="1"/>
    <col min="2836" max="3072" width="1.140625" style="20"/>
    <col min="3073" max="3073" width="7.42578125" style="20" bestFit="1" customWidth="1"/>
    <col min="3074" max="3090" width="1.140625" style="20"/>
    <col min="3091" max="3091" width="11.7109375" style="20" bestFit="1" customWidth="1"/>
    <col min="3092" max="3328" width="1.140625" style="20"/>
    <col min="3329" max="3329" width="7.42578125" style="20" bestFit="1" customWidth="1"/>
    <col min="3330" max="3346" width="1.140625" style="20"/>
    <col min="3347" max="3347" width="11.7109375" style="20" bestFit="1" customWidth="1"/>
    <col min="3348" max="3584" width="1.140625" style="20"/>
    <col min="3585" max="3585" width="7.42578125" style="20" bestFit="1" customWidth="1"/>
    <col min="3586" max="3602" width="1.140625" style="20"/>
    <col min="3603" max="3603" width="11.7109375" style="20" bestFit="1" customWidth="1"/>
    <col min="3604" max="3840" width="1.140625" style="20"/>
    <col min="3841" max="3841" width="7.42578125" style="20" bestFit="1" customWidth="1"/>
    <col min="3842" max="3858" width="1.140625" style="20"/>
    <col min="3859" max="3859" width="11.7109375" style="20" bestFit="1" customWidth="1"/>
    <col min="3860" max="4096" width="1.140625" style="20"/>
    <col min="4097" max="4097" width="7.42578125" style="20" bestFit="1" customWidth="1"/>
    <col min="4098" max="4114" width="1.140625" style="20"/>
    <col min="4115" max="4115" width="11.7109375" style="20" bestFit="1" customWidth="1"/>
    <col min="4116" max="4352" width="1.140625" style="20"/>
    <col min="4353" max="4353" width="7.42578125" style="20" bestFit="1" customWidth="1"/>
    <col min="4354" max="4370" width="1.140625" style="20"/>
    <col min="4371" max="4371" width="11.7109375" style="20" bestFit="1" customWidth="1"/>
    <col min="4372" max="4608" width="1.140625" style="20"/>
    <col min="4609" max="4609" width="7.42578125" style="20" bestFit="1" customWidth="1"/>
    <col min="4610" max="4626" width="1.140625" style="20"/>
    <col min="4627" max="4627" width="11.7109375" style="20" bestFit="1" customWidth="1"/>
    <col min="4628" max="4864" width="1.140625" style="20"/>
    <col min="4865" max="4865" width="7.42578125" style="20" bestFit="1" customWidth="1"/>
    <col min="4866" max="4882" width="1.140625" style="20"/>
    <col min="4883" max="4883" width="11.7109375" style="20" bestFit="1" customWidth="1"/>
    <col min="4884" max="5120" width="1.140625" style="20"/>
    <col min="5121" max="5121" width="7.42578125" style="20" bestFit="1" customWidth="1"/>
    <col min="5122" max="5138" width="1.140625" style="20"/>
    <col min="5139" max="5139" width="11.7109375" style="20" bestFit="1" customWidth="1"/>
    <col min="5140" max="5376" width="1.140625" style="20"/>
    <col min="5377" max="5377" width="7.42578125" style="20" bestFit="1" customWidth="1"/>
    <col min="5378" max="5394" width="1.140625" style="20"/>
    <col min="5395" max="5395" width="11.7109375" style="20" bestFit="1" customWidth="1"/>
    <col min="5396" max="5632" width="1.140625" style="20"/>
    <col min="5633" max="5633" width="7.42578125" style="20" bestFit="1" customWidth="1"/>
    <col min="5634" max="5650" width="1.140625" style="20"/>
    <col min="5651" max="5651" width="11.7109375" style="20" bestFit="1" customWidth="1"/>
    <col min="5652" max="5888" width="1.140625" style="20"/>
    <col min="5889" max="5889" width="7.42578125" style="20" bestFit="1" customWidth="1"/>
    <col min="5890" max="5906" width="1.140625" style="20"/>
    <col min="5907" max="5907" width="11.7109375" style="20" bestFit="1" customWidth="1"/>
    <col min="5908" max="6144" width="1.140625" style="20"/>
    <col min="6145" max="6145" width="7.42578125" style="20" bestFit="1" customWidth="1"/>
    <col min="6146" max="6162" width="1.140625" style="20"/>
    <col min="6163" max="6163" width="11.7109375" style="20" bestFit="1" customWidth="1"/>
    <col min="6164" max="6400" width="1.140625" style="20"/>
    <col min="6401" max="6401" width="7.42578125" style="20" bestFit="1" customWidth="1"/>
    <col min="6402" max="6418" width="1.140625" style="20"/>
    <col min="6419" max="6419" width="11.7109375" style="20" bestFit="1" customWidth="1"/>
    <col min="6420" max="6656" width="1.140625" style="20"/>
    <col min="6657" max="6657" width="7.42578125" style="20" bestFit="1" customWidth="1"/>
    <col min="6658" max="6674" width="1.140625" style="20"/>
    <col min="6675" max="6675" width="11.7109375" style="20" bestFit="1" customWidth="1"/>
    <col min="6676" max="6912" width="1.140625" style="20"/>
    <col min="6913" max="6913" width="7.42578125" style="20" bestFit="1" customWidth="1"/>
    <col min="6914" max="6930" width="1.140625" style="20"/>
    <col min="6931" max="6931" width="11.7109375" style="20" bestFit="1" customWidth="1"/>
    <col min="6932" max="7168" width="1.140625" style="20"/>
    <col min="7169" max="7169" width="7.42578125" style="20" bestFit="1" customWidth="1"/>
    <col min="7170" max="7186" width="1.140625" style="20"/>
    <col min="7187" max="7187" width="11.7109375" style="20" bestFit="1" customWidth="1"/>
    <col min="7188" max="7424" width="1.140625" style="20"/>
    <col min="7425" max="7425" width="7.42578125" style="20" bestFit="1" customWidth="1"/>
    <col min="7426" max="7442" width="1.140625" style="20"/>
    <col min="7443" max="7443" width="11.7109375" style="20" bestFit="1" customWidth="1"/>
    <col min="7444" max="7680" width="1.140625" style="20"/>
    <col min="7681" max="7681" width="7.42578125" style="20" bestFit="1" customWidth="1"/>
    <col min="7682" max="7698" width="1.140625" style="20"/>
    <col min="7699" max="7699" width="11.7109375" style="20" bestFit="1" customWidth="1"/>
    <col min="7700" max="7936" width="1.140625" style="20"/>
    <col min="7937" max="7937" width="7.42578125" style="20" bestFit="1" customWidth="1"/>
    <col min="7938" max="7954" width="1.140625" style="20"/>
    <col min="7955" max="7955" width="11.7109375" style="20" bestFit="1" customWidth="1"/>
    <col min="7956" max="8192" width="1.140625" style="20"/>
    <col min="8193" max="8193" width="7.42578125" style="20" bestFit="1" customWidth="1"/>
    <col min="8194" max="8210" width="1.140625" style="20"/>
    <col min="8211" max="8211" width="11.7109375" style="20" bestFit="1" customWidth="1"/>
    <col min="8212" max="8448" width="1.140625" style="20"/>
    <col min="8449" max="8449" width="7.42578125" style="20" bestFit="1" customWidth="1"/>
    <col min="8450" max="8466" width="1.140625" style="20"/>
    <col min="8467" max="8467" width="11.7109375" style="20" bestFit="1" customWidth="1"/>
    <col min="8468" max="8704" width="1.140625" style="20"/>
    <col min="8705" max="8705" width="7.42578125" style="20" bestFit="1" customWidth="1"/>
    <col min="8706" max="8722" width="1.140625" style="20"/>
    <col min="8723" max="8723" width="11.7109375" style="20" bestFit="1" customWidth="1"/>
    <col min="8724" max="8960" width="1.140625" style="20"/>
    <col min="8961" max="8961" width="7.42578125" style="20" bestFit="1" customWidth="1"/>
    <col min="8962" max="8978" width="1.140625" style="20"/>
    <col min="8979" max="8979" width="11.7109375" style="20" bestFit="1" customWidth="1"/>
    <col min="8980" max="9216" width="1.140625" style="20"/>
    <col min="9217" max="9217" width="7.42578125" style="20" bestFit="1" customWidth="1"/>
    <col min="9218" max="9234" width="1.140625" style="20"/>
    <col min="9235" max="9235" width="11.7109375" style="20" bestFit="1" customWidth="1"/>
    <col min="9236" max="9472" width="1.140625" style="20"/>
    <col min="9473" max="9473" width="7.42578125" style="20" bestFit="1" customWidth="1"/>
    <col min="9474" max="9490" width="1.140625" style="20"/>
    <col min="9491" max="9491" width="11.7109375" style="20" bestFit="1" customWidth="1"/>
    <col min="9492" max="9728" width="1.140625" style="20"/>
    <col min="9729" max="9729" width="7.42578125" style="20" bestFit="1" customWidth="1"/>
    <col min="9730" max="9746" width="1.140625" style="20"/>
    <col min="9747" max="9747" width="11.7109375" style="20" bestFit="1" customWidth="1"/>
    <col min="9748" max="9984" width="1.140625" style="20"/>
    <col min="9985" max="9985" width="7.42578125" style="20" bestFit="1" customWidth="1"/>
    <col min="9986" max="10002" width="1.140625" style="20"/>
    <col min="10003" max="10003" width="11.7109375" style="20" bestFit="1" customWidth="1"/>
    <col min="10004" max="10240" width="1.140625" style="20"/>
    <col min="10241" max="10241" width="7.42578125" style="20" bestFit="1" customWidth="1"/>
    <col min="10242" max="10258" width="1.140625" style="20"/>
    <col min="10259" max="10259" width="11.7109375" style="20" bestFit="1" customWidth="1"/>
    <col min="10260" max="10496" width="1.140625" style="20"/>
    <col min="10497" max="10497" width="7.42578125" style="20" bestFit="1" customWidth="1"/>
    <col min="10498" max="10514" width="1.140625" style="20"/>
    <col min="10515" max="10515" width="11.7109375" style="20" bestFit="1" customWidth="1"/>
    <col min="10516" max="10752" width="1.140625" style="20"/>
    <col min="10753" max="10753" width="7.42578125" style="20" bestFit="1" customWidth="1"/>
    <col min="10754" max="10770" width="1.140625" style="20"/>
    <col min="10771" max="10771" width="11.7109375" style="20" bestFit="1" customWidth="1"/>
    <col min="10772" max="11008" width="1.140625" style="20"/>
    <col min="11009" max="11009" width="7.42578125" style="20" bestFit="1" customWidth="1"/>
    <col min="11010" max="11026" width="1.140625" style="20"/>
    <col min="11027" max="11027" width="11.7109375" style="20" bestFit="1" customWidth="1"/>
    <col min="11028" max="11264" width="1.140625" style="20"/>
    <col min="11265" max="11265" width="7.42578125" style="20" bestFit="1" customWidth="1"/>
    <col min="11266" max="11282" width="1.140625" style="20"/>
    <col min="11283" max="11283" width="11.7109375" style="20" bestFit="1" customWidth="1"/>
    <col min="11284" max="11520" width="1.140625" style="20"/>
    <col min="11521" max="11521" width="7.42578125" style="20" bestFit="1" customWidth="1"/>
    <col min="11522" max="11538" width="1.140625" style="20"/>
    <col min="11539" max="11539" width="11.7109375" style="20" bestFit="1" customWidth="1"/>
    <col min="11540" max="11776" width="1.140625" style="20"/>
    <col min="11777" max="11777" width="7.42578125" style="20" bestFit="1" customWidth="1"/>
    <col min="11778" max="11794" width="1.140625" style="20"/>
    <col min="11795" max="11795" width="11.7109375" style="20" bestFit="1" customWidth="1"/>
    <col min="11796" max="12032" width="1.140625" style="20"/>
    <col min="12033" max="12033" width="7.42578125" style="20" bestFit="1" customWidth="1"/>
    <col min="12034" max="12050" width="1.140625" style="20"/>
    <col min="12051" max="12051" width="11.7109375" style="20" bestFit="1" customWidth="1"/>
    <col min="12052" max="12288" width="1.140625" style="20"/>
    <col min="12289" max="12289" width="7.42578125" style="20" bestFit="1" customWidth="1"/>
    <col min="12290" max="12306" width="1.140625" style="20"/>
    <col min="12307" max="12307" width="11.7109375" style="20" bestFit="1" customWidth="1"/>
    <col min="12308" max="12544" width="1.140625" style="20"/>
    <col min="12545" max="12545" width="7.42578125" style="20" bestFit="1" customWidth="1"/>
    <col min="12546" max="12562" width="1.140625" style="20"/>
    <col min="12563" max="12563" width="11.7109375" style="20" bestFit="1" customWidth="1"/>
    <col min="12564" max="12800" width="1.140625" style="20"/>
    <col min="12801" max="12801" width="7.42578125" style="20" bestFit="1" customWidth="1"/>
    <col min="12802" max="12818" width="1.140625" style="20"/>
    <col min="12819" max="12819" width="11.7109375" style="20" bestFit="1" customWidth="1"/>
    <col min="12820" max="13056" width="1.140625" style="20"/>
    <col min="13057" max="13057" width="7.42578125" style="20" bestFit="1" customWidth="1"/>
    <col min="13058" max="13074" width="1.140625" style="20"/>
    <col min="13075" max="13075" width="11.7109375" style="20" bestFit="1" customWidth="1"/>
    <col min="13076" max="13312" width="1.140625" style="20"/>
    <col min="13313" max="13313" width="7.42578125" style="20" bestFit="1" customWidth="1"/>
    <col min="13314" max="13330" width="1.140625" style="20"/>
    <col min="13331" max="13331" width="11.7109375" style="20" bestFit="1" customWidth="1"/>
    <col min="13332" max="13568" width="1.140625" style="20"/>
    <col min="13569" max="13569" width="7.42578125" style="20" bestFit="1" customWidth="1"/>
    <col min="13570" max="13586" width="1.140625" style="20"/>
    <col min="13587" max="13587" width="11.7109375" style="20" bestFit="1" customWidth="1"/>
    <col min="13588" max="13824" width="1.140625" style="20"/>
    <col min="13825" max="13825" width="7.42578125" style="20" bestFit="1" customWidth="1"/>
    <col min="13826" max="13842" width="1.140625" style="20"/>
    <col min="13843" max="13843" width="11.7109375" style="20" bestFit="1" customWidth="1"/>
    <col min="13844" max="14080" width="1.140625" style="20"/>
    <col min="14081" max="14081" width="7.42578125" style="20" bestFit="1" customWidth="1"/>
    <col min="14082" max="14098" width="1.140625" style="20"/>
    <col min="14099" max="14099" width="11.7109375" style="20" bestFit="1" customWidth="1"/>
    <col min="14100" max="14336" width="1.140625" style="20"/>
    <col min="14337" max="14337" width="7.42578125" style="20" bestFit="1" customWidth="1"/>
    <col min="14338" max="14354" width="1.140625" style="20"/>
    <col min="14355" max="14355" width="11.7109375" style="20" bestFit="1" customWidth="1"/>
    <col min="14356" max="14592" width="1.140625" style="20"/>
    <col min="14593" max="14593" width="7.42578125" style="20" bestFit="1" customWidth="1"/>
    <col min="14594" max="14610" width="1.140625" style="20"/>
    <col min="14611" max="14611" width="11.7109375" style="20" bestFit="1" customWidth="1"/>
    <col min="14612" max="14848" width="1.140625" style="20"/>
    <col min="14849" max="14849" width="7.42578125" style="20" bestFit="1" customWidth="1"/>
    <col min="14850" max="14866" width="1.140625" style="20"/>
    <col min="14867" max="14867" width="11.7109375" style="20" bestFit="1" customWidth="1"/>
    <col min="14868" max="15104" width="1.140625" style="20"/>
    <col min="15105" max="15105" width="7.42578125" style="20" bestFit="1" customWidth="1"/>
    <col min="15106" max="15122" width="1.140625" style="20"/>
    <col min="15123" max="15123" width="11.7109375" style="20" bestFit="1" customWidth="1"/>
    <col min="15124" max="15360" width="1.140625" style="20"/>
    <col min="15361" max="15361" width="7.42578125" style="20" bestFit="1" customWidth="1"/>
    <col min="15362" max="15378" width="1.140625" style="20"/>
    <col min="15379" max="15379" width="11.7109375" style="20" bestFit="1" customWidth="1"/>
    <col min="15380" max="15616" width="1.140625" style="20"/>
    <col min="15617" max="15617" width="7.42578125" style="20" bestFit="1" customWidth="1"/>
    <col min="15618" max="15634" width="1.140625" style="20"/>
    <col min="15635" max="15635" width="11.7109375" style="20" bestFit="1" customWidth="1"/>
    <col min="15636" max="15872" width="1.140625" style="20"/>
    <col min="15873" max="15873" width="7.42578125" style="20" bestFit="1" customWidth="1"/>
    <col min="15874" max="15890" width="1.140625" style="20"/>
    <col min="15891" max="15891" width="11.7109375" style="20" bestFit="1" customWidth="1"/>
    <col min="15892" max="16128" width="1.140625" style="20"/>
    <col min="16129" max="16129" width="7.42578125" style="20" bestFit="1" customWidth="1"/>
    <col min="16130" max="16146" width="1.140625" style="20"/>
    <col min="16147" max="16147" width="11.7109375" style="20" bestFit="1" customWidth="1"/>
    <col min="16148" max="16384" width="1.140625" style="20"/>
  </cols>
  <sheetData>
    <row r="1" spans="1:123" s="48" customFormat="1">
      <c r="A1" s="167" t="s">
        <v>112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  <c r="CC1" s="167"/>
      <c r="CD1" s="167"/>
      <c r="CE1" s="167"/>
      <c r="CF1" s="167"/>
      <c r="CG1" s="167"/>
      <c r="CH1" s="167"/>
      <c r="CI1" s="167"/>
      <c r="CJ1" s="167"/>
      <c r="CK1" s="167"/>
      <c r="CL1" s="167"/>
      <c r="CM1" s="167"/>
      <c r="CN1" s="167"/>
      <c r="CO1" s="167"/>
      <c r="CP1" s="167"/>
      <c r="CQ1" s="167"/>
      <c r="CR1" s="167"/>
      <c r="CS1" s="167"/>
      <c r="CT1" s="167"/>
      <c r="CU1" s="167"/>
      <c r="CV1" s="167"/>
      <c r="CW1" s="167"/>
      <c r="CX1" s="167"/>
      <c r="CY1" s="167"/>
      <c r="CZ1" s="167"/>
      <c r="DA1" s="167"/>
      <c r="DB1" s="167"/>
      <c r="DC1" s="167"/>
      <c r="DD1" s="167"/>
      <c r="DE1" s="167"/>
      <c r="DF1" s="167"/>
      <c r="DG1" s="167"/>
      <c r="DH1" s="167"/>
      <c r="DI1" s="167"/>
      <c r="DJ1" s="167"/>
      <c r="DK1" s="167"/>
      <c r="DL1" s="167"/>
      <c r="DM1" s="167"/>
      <c r="DN1" s="167"/>
      <c r="DO1" s="167"/>
      <c r="DP1" s="167"/>
      <c r="DQ1" s="167"/>
      <c r="DR1" s="167"/>
      <c r="DS1" s="167"/>
    </row>
    <row r="2" spans="1:123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</row>
    <row r="3" spans="1:123" s="48" customFormat="1">
      <c r="A3" s="167" t="s">
        <v>332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  <c r="CC3" s="167"/>
      <c r="CD3" s="167"/>
      <c r="CE3" s="167"/>
      <c r="CF3" s="167"/>
      <c r="CG3" s="167"/>
      <c r="CH3" s="167"/>
      <c r="CI3" s="167"/>
      <c r="CJ3" s="167"/>
      <c r="CK3" s="167"/>
      <c r="CL3" s="167"/>
      <c r="CM3" s="167"/>
      <c r="CN3" s="167"/>
      <c r="CO3" s="167"/>
      <c r="CP3" s="167"/>
      <c r="CQ3" s="167"/>
      <c r="CR3" s="167"/>
      <c r="CS3" s="167"/>
      <c r="CT3" s="167"/>
      <c r="CU3" s="167"/>
      <c r="CV3" s="167"/>
      <c r="CW3" s="167"/>
      <c r="CX3" s="167"/>
      <c r="CY3" s="167"/>
      <c r="CZ3" s="167"/>
      <c r="DA3" s="167"/>
      <c r="DB3" s="167"/>
      <c r="DC3" s="167"/>
      <c r="DD3" s="167"/>
      <c r="DE3" s="167"/>
      <c r="DF3" s="167"/>
      <c r="DG3" s="167"/>
      <c r="DH3" s="167"/>
      <c r="DI3" s="167"/>
      <c r="DJ3" s="167"/>
      <c r="DK3" s="167"/>
      <c r="DL3" s="167"/>
      <c r="DM3" s="167"/>
      <c r="DN3" s="167"/>
      <c r="DO3" s="167"/>
      <c r="DP3" s="167"/>
      <c r="DQ3" s="167"/>
      <c r="DR3" s="167"/>
      <c r="DS3" s="167"/>
    </row>
    <row r="4" spans="1:123" s="24" customFormat="1" ht="12.75"/>
    <row r="5" spans="1:123">
      <c r="A5" s="20" t="s">
        <v>113</v>
      </c>
      <c r="T5" s="168" t="s">
        <v>301</v>
      </c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</row>
    <row r="6" spans="1:123" s="25" customFormat="1" ht="9.75">
      <c r="A6" s="23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</row>
    <row r="7" spans="1:123" s="24" customFormat="1" ht="12.75">
      <c r="A7" s="161" t="s">
        <v>115</v>
      </c>
      <c r="B7" s="162"/>
      <c r="C7" s="162"/>
      <c r="D7" s="163"/>
      <c r="E7" s="161" t="s">
        <v>116</v>
      </c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161" t="s">
        <v>117</v>
      </c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3"/>
      <c r="AG7" s="164" t="s">
        <v>118</v>
      </c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6"/>
      <c r="CK7" s="161" t="s">
        <v>119</v>
      </c>
      <c r="CL7" s="162"/>
      <c r="CM7" s="162"/>
      <c r="CN7" s="162"/>
      <c r="CO7" s="162"/>
      <c r="CP7" s="162"/>
      <c r="CQ7" s="162"/>
      <c r="CR7" s="162"/>
      <c r="CS7" s="162"/>
      <c r="CT7" s="162"/>
      <c r="CU7" s="163"/>
      <c r="CV7" s="161" t="s">
        <v>120</v>
      </c>
      <c r="CW7" s="162"/>
      <c r="CX7" s="162"/>
      <c r="CY7" s="162"/>
      <c r="CZ7" s="162"/>
      <c r="DA7" s="162"/>
      <c r="DB7" s="162"/>
      <c r="DC7" s="162"/>
      <c r="DD7" s="162"/>
      <c r="DE7" s="163"/>
      <c r="DF7" s="161" t="s">
        <v>121</v>
      </c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3"/>
    </row>
    <row r="8" spans="1:123" s="24" customFormat="1" ht="12.75">
      <c r="A8" s="158" t="s">
        <v>122</v>
      </c>
      <c r="B8" s="159"/>
      <c r="C8" s="159"/>
      <c r="D8" s="160"/>
      <c r="E8" s="158" t="s">
        <v>123</v>
      </c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158" t="s">
        <v>124</v>
      </c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60"/>
      <c r="AG8" s="161" t="s">
        <v>125</v>
      </c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3"/>
      <c r="AU8" s="164" t="s">
        <v>24</v>
      </c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6"/>
      <c r="CK8" s="158" t="s">
        <v>126</v>
      </c>
      <c r="CL8" s="159"/>
      <c r="CM8" s="159"/>
      <c r="CN8" s="159"/>
      <c r="CO8" s="159"/>
      <c r="CP8" s="159"/>
      <c r="CQ8" s="159"/>
      <c r="CR8" s="159"/>
      <c r="CS8" s="159"/>
      <c r="CT8" s="159"/>
      <c r="CU8" s="160"/>
      <c r="CV8" s="158" t="s">
        <v>127</v>
      </c>
      <c r="CW8" s="159"/>
      <c r="CX8" s="159"/>
      <c r="CY8" s="159"/>
      <c r="CZ8" s="159"/>
      <c r="DA8" s="159"/>
      <c r="DB8" s="159"/>
      <c r="DC8" s="159"/>
      <c r="DD8" s="159"/>
      <c r="DE8" s="160"/>
      <c r="DF8" s="158" t="s">
        <v>128</v>
      </c>
      <c r="DG8" s="159"/>
      <c r="DH8" s="159"/>
      <c r="DI8" s="159"/>
      <c r="DJ8" s="159"/>
      <c r="DK8" s="159"/>
      <c r="DL8" s="159"/>
      <c r="DM8" s="159"/>
      <c r="DN8" s="159"/>
      <c r="DO8" s="159"/>
      <c r="DP8" s="159"/>
      <c r="DQ8" s="159"/>
      <c r="DR8" s="159"/>
      <c r="DS8" s="160"/>
    </row>
    <row r="9" spans="1:123" s="24" customFormat="1" ht="12.75">
      <c r="A9" s="158"/>
      <c r="B9" s="159"/>
      <c r="C9" s="159"/>
      <c r="D9" s="160"/>
      <c r="E9" s="158" t="s">
        <v>129</v>
      </c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158" t="s">
        <v>130</v>
      </c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60"/>
      <c r="AG9" s="158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60"/>
      <c r="AU9" s="161" t="s">
        <v>131</v>
      </c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3"/>
      <c r="BI9" s="161" t="s">
        <v>132</v>
      </c>
      <c r="BJ9" s="162"/>
      <c r="BK9" s="162"/>
      <c r="BL9" s="162"/>
      <c r="BM9" s="162"/>
      <c r="BN9" s="162"/>
      <c r="BO9" s="162"/>
      <c r="BP9" s="162"/>
      <c r="BQ9" s="162"/>
      <c r="BR9" s="162"/>
      <c r="BS9" s="162"/>
      <c r="BT9" s="162"/>
      <c r="BU9" s="162"/>
      <c r="BV9" s="163"/>
      <c r="BW9" s="161" t="s">
        <v>132</v>
      </c>
      <c r="BX9" s="162"/>
      <c r="BY9" s="162"/>
      <c r="BZ9" s="162"/>
      <c r="CA9" s="162"/>
      <c r="CB9" s="162"/>
      <c r="CC9" s="162"/>
      <c r="CD9" s="162"/>
      <c r="CE9" s="162"/>
      <c r="CF9" s="162"/>
      <c r="CG9" s="162"/>
      <c r="CH9" s="162"/>
      <c r="CI9" s="162"/>
      <c r="CJ9" s="163"/>
      <c r="CK9" s="158" t="s">
        <v>133</v>
      </c>
      <c r="CL9" s="159"/>
      <c r="CM9" s="159"/>
      <c r="CN9" s="159"/>
      <c r="CO9" s="159"/>
      <c r="CP9" s="159"/>
      <c r="CQ9" s="159"/>
      <c r="CR9" s="159"/>
      <c r="CS9" s="159"/>
      <c r="CT9" s="159"/>
      <c r="CU9" s="160"/>
      <c r="CV9" s="158"/>
      <c r="CW9" s="159"/>
      <c r="CX9" s="159"/>
      <c r="CY9" s="159"/>
      <c r="CZ9" s="159"/>
      <c r="DA9" s="159"/>
      <c r="DB9" s="159"/>
      <c r="DC9" s="159"/>
      <c r="DD9" s="159"/>
      <c r="DE9" s="160"/>
      <c r="DF9" s="158" t="s">
        <v>134</v>
      </c>
      <c r="DG9" s="159"/>
      <c r="DH9" s="159"/>
      <c r="DI9" s="159"/>
      <c r="DJ9" s="159"/>
      <c r="DK9" s="159"/>
      <c r="DL9" s="159"/>
      <c r="DM9" s="159"/>
      <c r="DN9" s="159"/>
      <c r="DO9" s="159"/>
      <c r="DP9" s="159"/>
      <c r="DQ9" s="159"/>
      <c r="DR9" s="159"/>
      <c r="DS9" s="160"/>
    </row>
    <row r="10" spans="1:123" s="24" customFormat="1" ht="12.75">
      <c r="A10" s="158"/>
      <c r="B10" s="159"/>
      <c r="C10" s="159"/>
      <c r="D10" s="160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  <c r="U10" s="158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60"/>
      <c r="AG10" s="158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60"/>
      <c r="AU10" s="158" t="s">
        <v>133</v>
      </c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60"/>
      <c r="BI10" s="158" t="s">
        <v>135</v>
      </c>
      <c r="BJ10" s="159"/>
      <c r="BK10" s="159"/>
      <c r="BL10" s="159"/>
      <c r="BM10" s="159"/>
      <c r="BN10" s="159"/>
      <c r="BO10" s="159"/>
      <c r="BP10" s="159"/>
      <c r="BQ10" s="159"/>
      <c r="BR10" s="159"/>
      <c r="BS10" s="159"/>
      <c r="BT10" s="159"/>
      <c r="BU10" s="159"/>
      <c r="BV10" s="160"/>
      <c r="BW10" s="158" t="s">
        <v>136</v>
      </c>
      <c r="BX10" s="159"/>
      <c r="BY10" s="159"/>
      <c r="BZ10" s="159"/>
      <c r="CA10" s="159"/>
      <c r="CB10" s="159"/>
      <c r="CC10" s="159"/>
      <c r="CD10" s="159"/>
      <c r="CE10" s="159"/>
      <c r="CF10" s="159"/>
      <c r="CG10" s="159"/>
      <c r="CH10" s="159"/>
      <c r="CI10" s="159"/>
      <c r="CJ10" s="160"/>
      <c r="CK10" s="158" t="s">
        <v>137</v>
      </c>
      <c r="CL10" s="159"/>
      <c r="CM10" s="159"/>
      <c r="CN10" s="159"/>
      <c r="CO10" s="159"/>
      <c r="CP10" s="159"/>
      <c r="CQ10" s="159"/>
      <c r="CR10" s="159"/>
      <c r="CS10" s="159"/>
      <c r="CT10" s="159"/>
      <c r="CU10" s="160"/>
      <c r="CV10" s="158"/>
      <c r="CW10" s="159"/>
      <c r="CX10" s="159"/>
      <c r="CY10" s="159"/>
      <c r="CZ10" s="159"/>
      <c r="DA10" s="159"/>
      <c r="DB10" s="159"/>
      <c r="DC10" s="159"/>
      <c r="DD10" s="159"/>
      <c r="DE10" s="160"/>
      <c r="DF10" s="158" t="s">
        <v>138</v>
      </c>
      <c r="DG10" s="159"/>
      <c r="DH10" s="159"/>
      <c r="DI10" s="159"/>
      <c r="DJ10" s="159"/>
      <c r="DK10" s="159"/>
      <c r="DL10" s="159"/>
      <c r="DM10" s="159"/>
      <c r="DN10" s="159"/>
      <c r="DO10" s="159"/>
      <c r="DP10" s="159"/>
      <c r="DQ10" s="159"/>
      <c r="DR10" s="159"/>
      <c r="DS10" s="160"/>
    </row>
    <row r="11" spans="1:123" s="24" customFormat="1" ht="12.75">
      <c r="A11" s="158"/>
      <c r="B11" s="159"/>
      <c r="C11" s="159"/>
      <c r="D11" s="160"/>
      <c r="E11" s="158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60"/>
      <c r="U11" s="158"/>
      <c r="V11" s="159"/>
      <c r="W11" s="159"/>
      <c r="X11" s="159"/>
      <c r="Y11" s="159"/>
      <c r="Z11" s="159"/>
      <c r="AA11" s="159"/>
      <c r="AB11" s="159"/>
      <c r="AC11" s="159"/>
      <c r="AD11" s="159"/>
      <c r="AE11" s="159"/>
      <c r="AF11" s="160"/>
      <c r="AG11" s="158"/>
      <c r="AH11" s="159"/>
      <c r="AI11" s="159"/>
      <c r="AJ11" s="159"/>
      <c r="AK11" s="159"/>
      <c r="AL11" s="159"/>
      <c r="AM11" s="159"/>
      <c r="AN11" s="159"/>
      <c r="AO11" s="159"/>
      <c r="AP11" s="159"/>
      <c r="AQ11" s="159"/>
      <c r="AR11" s="159"/>
      <c r="AS11" s="159"/>
      <c r="AT11" s="160"/>
      <c r="AU11" s="158" t="s">
        <v>139</v>
      </c>
      <c r="AV11" s="159"/>
      <c r="AW11" s="159"/>
      <c r="AX11" s="159"/>
      <c r="AY11" s="159"/>
      <c r="AZ11" s="159"/>
      <c r="BA11" s="159"/>
      <c r="BB11" s="159"/>
      <c r="BC11" s="159"/>
      <c r="BD11" s="159"/>
      <c r="BE11" s="159"/>
      <c r="BF11" s="159"/>
      <c r="BG11" s="159"/>
      <c r="BH11" s="160"/>
      <c r="BI11" s="158" t="s">
        <v>140</v>
      </c>
      <c r="BJ11" s="159"/>
      <c r="BK11" s="159"/>
      <c r="BL11" s="159"/>
      <c r="BM11" s="159"/>
      <c r="BN11" s="159"/>
      <c r="BO11" s="159"/>
      <c r="BP11" s="159"/>
      <c r="BQ11" s="159"/>
      <c r="BR11" s="159"/>
      <c r="BS11" s="159"/>
      <c r="BT11" s="159"/>
      <c r="BU11" s="159"/>
      <c r="BV11" s="160"/>
      <c r="BW11" s="158" t="s">
        <v>140</v>
      </c>
      <c r="BX11" s="159"/>
      <c r="BY11" s="159"/>
      <c r="BZ11" s="159"/>
      <c r="CA11" s="159"/>
      <c r="CB11" s="159"/>
      <c r="CC11" s="159"/>
      <c r="CD11" s="159"/>
      <c r="CE11" s="159"/>
      <c r="CF11" s="159"/>
      <c r="CG11" s="159"/>
      <c r="CH11" s="159"/>
      <c r="CI11" s="159"/>
      <c r="CJ11" s="160"/>
      <c r="CK11" s="158"/>
      <c r="CL11" s="159"/>
      <c r="CM11" s="159"/>
      <c r="CN11" s="159"/>
      <c r="CO11" s="159"/>
      <c r="CP11" s="159"/>
      <c r="CQ11" s="159"/>
      <c r="CR11" s="159"/>
      <c r="CS11" s="159"/>
      <c r="CT11" s="159"/>
      <c r="CU11" s="160"/>
      <c r="CV11" s="158"/>
      <c r="CW11" s="159"/>
      <c r="CX11" s="159"/>
      <c r="CY11" s="159"/>
      <c r="CZ11" s="159"/>
      <c r="DA11" s="159"/>
      <c r="DB11" s="159"/>
      <c r="DC11" s="159"/>
      <c r="DD11" s="159"/>
      <c r="DE11" s="160"/>
      <c r="DF11" s="158" t="s">
        <v>141</v>
      </c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60"/>
    </row>
    <row r="12" spans="1:123" s="24" customFormat="1" ht="12.75">
      <c r="A12" s="164">
        <v>1</v>
      </c>
      <c r="B12" s="165"/>
      <c r="C12" s="165"/>
      <c r="D12" s="166"/>
      <c r="E12" s="164">
        <v>2</v>
      </c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6"/>
      <c r="U12" s="164">
        <v>3</v>
      </c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6"/>
      <c r="AG12" s="164">
        <v>4</v>
      </c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6"/>
      <c r="AU12" s="164">
        <v>5</v>
      </c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6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6"/>
      <c r="BW12" s="164">
        <v>7</v>
      </c>
      <c r="BX12" s="165"/>
      <c r="BY12" s="165"/>
      <c r="BZ12" s="165"/>
      <c r="CA12" s="165"/>
      <c r="CB12" s="165"/>
      <c r="CC12" s="165"/>
      <c r="CD12" s="165"/>
      <c r="CE12" s="165"/>
      <c r="CF12" s="165"/>
      <c r="CG12" s="165"/>
      <c r="CH12" s="165"/>
      <c r="CI12" s="165"/>
      <c r="CJ12" s="166"/>
      <c r="CK12" s="164">
        <v>8</v>
      </c>
      <c r="CL12" s="165"/>
      <c r="CM12" s="165"/>
      <c r="CN12" s="165"/>
      <c r="CO12" s="165"/>
      <c r="CP12" s="165"/>
      <c r="CQ12" s="165"/>
      <c r="CR12" s="165"/>
      <c r="CS12" s="165"/>
      <c r="CT12" s="165"/>
      <c r="CU12" s="166"/>
      <c r="CV12" s="164">
        <v>9</v>
      </c>
      <c r="CW12" s="165"/>
      <c r="CX12" s="165"/>
      <c r="CY12" s="165"/>
      <c r="CZ12" s="165"/>
      <c r="DA12" s="165"/>
      <c r="DB12" s="165"/>
      <c r="DC12" s="165"/>
      <c r="DD12" s="165"/>
      <c r="DE12" s="166"/>
      <c r="DF12" s="164">
        <v>10</v>
      </c>
      <c r="DG12" s="165"/>
      <c r="DH12" s="165"/>
      <c r="DI12" s="165"/>
      <c r="DJ12" s="165"/>
      <c r="DK12" s="165"/>
      <c r="DL12" s="165"/>
      <c r="DM12" s="165"/>
      <c r="DN12" s="165"/>
      <c r="DO12" s="165"/>
      <c r="DP12" s="165"/>
      <c r="DQ12" s="165"/>
      <c r="DR12" s="165"/>
      <c r="DS12" s="166"/>
    </row>
    <row r="13" spans="1:123" s="27" customFormat="1" ht="30.75" customHeight="1">
      <c r="A13" s="169">
        <v>1</v>
      </c>
      <c r="B13" s="170"/>
      <c r="C13" s="170"/>
      <c r="D13" s="171"/>
      <c r="E13" s="172" t="s">
        <v>287</v>
      </c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4"/>
      <c r="U13" s="155">
        <v>1</v>
      </c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7"/>
      <c r="AG13" s="155">
        <f t="shared" ref="AG13:AG19" si="0">SUM(AU13:CJ13)</f>
        <v>28132</v>
      </c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7"/>
      <c r="AU13" s="155">
        <f>20516</f>
        <v>20516</v>
      </c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7"/>
      <c r="BI13" s="155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7"/>
      <c r="BW13" s="155">
        <v>7616</v>
      </c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7"/>
      <c r="CK13" s="155"/>
      <c r="CL13" s="156"/>
      <c r="CM13" s="156"/>
      <c r="CN13" s="156"/>
      <c r="CO13" s="156"/>
      <c r="CP13" s="156"/>
      <c r="CQ13" s="156"/>
      <c r="CR13" s="156"/>
      <c r="CS13" s="156"/>
      <c r="CT13" s="156"/>
      <c r="CU13" s="157"/>
      <c r="CV13" s="155"/>
      <c r="CW13" s="156"/>
      <c r="CX13" s="156"/>
      <c r="CY13" s="156"/>
      <c r="CZ13" s="156"/>
      <c r="DA13" s="156"/>
      <c r="DB13" s="156"/>
      <c r="DC13" s="156"/>
      <c r="DD13" s="156"/>
      <c r="DE13" s="157"/>
      <c r="DF13" s="155">
        <f>ROUNDUP(AG13*U13*12,-3)</f>
        <v>338000</v>
      </c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7"/>
    </row>
    <row r="14" spans="1:123" s="27" customFormat="1" ht="30.75" customHeight="1">
      <c r="A14" s="169" t="s">
        <v>142</v>
      </c>
      <c r="B14" s="170"/>
      <c r="C14" s="170"/>
      <c r="D14" s="171"/>
      <c r="E14" s="172" t="s">
        <v>288</v>
      </c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4"/>
      <c r="U14" s="155">
        <v>9.4499999999999993</v>
      </c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7"/>
      <c r="AG14" s="155">
        <f t="shared" si="0"/>
        <v>29685.817989417992</v>
      </c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7"/>
      <c r="AU14" s="155">
        <f>86916.5/U14</f>
        <v>9197.5132275132273</v>
      </c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7"/>
      <c r="BI14" s="155">
        <f>21729.13/U14</f>
        <v>2299.3788359788364</v>
      </c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7"/>
      <c r="BW14" s="155">
        <f>(68085.35+103800)/U14</f>
        <v>18188.925925925927</v>
      </c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7"/>
      <c r="CK14" s="155"/>
      <c r="CL14" s="156"/>
      <c r="CM14" s="156"/>
      <c r="CN14" s="156"/>
      <c r="CO14" s="156"/>
      <c r="CP14" s="156"/>
      <c r="CQ14" s="156"/>
      <c r="CR14" s="156"/>
      <c r="CS14" s="156"/>
      <c r="CT14" s="156"/>
      <c r="CU14" s="157"/>
      <c r="CV14" s="155"/>
      <c r="CW14" s="156"/>
      <c r="CX14" s="156"/>
      <c r="CY14" s="156"/>
      <c r="CZ14" s="156"/>
      <c r="DA14" s="156"/>
      <c r="DB14" s="156"/>
      <c r="DC14" s="156"/>
      <c r="DD14" s="156"/>
      <c r="DE14" s="157"/>
      <c r="DF14" s="155">
        <f t="shared" ref="DF14:DF18" si="1">ROUNDUP(AG14*U14*12,-3)</f>
        <v>3367000</v>
      </c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7"/>
    </row>
    <row r="15" spans="1:123" s="27" customFormat="1" ht="30.75" customHeight="1">
      <c r="A15" s="169" t="s">
        <v>143</v>
      </c>
      <c r="B15" s="170"/>
      <c r="C15" s="170"/>
      <c r="D15" s="171"/>
      <c r="E15" s="172" t="s">
        <v>289</v>
      </c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4"/>
      <c r="U15" s="155">
        <v>1</v>
      </c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7"/>
      <c r="AG15" s="155">
        <f t="shared" si="0"/>
        <v>13968.8</v>
      </c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7"/>
      <c r="AU15" s="155">
        <f>8125/U15</f>
        <v>8125</v>
      </c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7"/>
      <c r="BI15" s="155">
        <f>2031.25/U15</f>
        <v>2031.25</v>
      </c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7"/>
      <c r="BW15" s="155">
        <f>3812.55/U15</f>
        <v>3812.55</v>
      </c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7"/>
      <c r="CK15" s="155"/>
      <c r="CL15" s="156"/>
      <c r="CM15" s="156"/>
      <c r="CN15" s="156"/>
      <c r="CO15" s="156"/>
      <c r="CP15" s="156"/>
      <c r="CQ15" s="156"/>
      <c r="CR15" s="156"/>
      <c r="CS15" s="156"/>
      <c r="CT15" s="156"/>
      <c r="CU15" s="157"/>
      <c r="CV15" s="155"/>
      <c r="CW15" s="156"/>
      <c r="CX15" s="156"/>
      <c r="CY15" s="156"/>
      <c r="CZ15" s="156"/>
      <c r="DA15" s="156"/>
      <c r="DB15" s="156"/>
      <c r="DC15" s="156"/>
      <c r="DD15" s="156"/>
      <c r="DE15" s="157"/>
      <c r="DF15" s="155">
        <f t="shared" si="1"/>
        <v>168000</v>
      </c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7"/>
    </row>
    <row r="16" spans="1:123" s="27" customFormat="1" ht="30.75" customHeight="1">
      <c r="A16" s="169" t="s">
        <v>144</v>
      </c>
      <c r="B16" s="170"/>
      <c r="C16" s="170"/>
      <c r="D16" s="171"/>
      <c r="E16" s="172" t="s">
        <v>290</v>
      </c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4"/>
      <c r="U16" s="155">
        <v>4</v>
      </c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7"/>
      <c r="AG16" s="155">
        <f t="shared" si="0"/>
        <v>12130</v>
      </c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7"/>
      <c r="AU16" s="155">
        <f>26392/U16</f>
        <v>6598</v>
      </c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7"/>
      <c r="BI16" s="155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7"/>
      <c r="BW16" s="155">
        <f>22128/U16</f>
        <v>5532</v>
      </c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7"/>
      <c r="CK16" s="155"/>
      <c r="CL16" s="156"/>
      <c r="CM16" s="156"/>
      <c r="CN16" s="156"/>
      <c r="CO16" s="156"/>
      <c r="CP16" s="156"/>
      <c r="CQ16" s="156"/>
      <c r="CR16" s="156"/>
      <c r="CS16" s="156"/>
      <c r="CT16" s="156"/>
      <c r="CU16" s="157"/>
      <c r="CV16" s="155"/>
      <c r="CW16" s="156"/>
      <c r="CX16" s="156"/>
      <c r="CY16" s="156"/>
      <c r="CZ16" s="156"/>
      <c r="DA16" s="156"/>
      <c r="DB16" s="156"/>
      <c r="DC16" s="156"/>
      <c r="DD16" s="156"/>
      <c r="DE16" s="157"/>
      <c r="DF16" s="155">
        <f t="shared" si="1"/>
        <v>583000</v>
      </c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7"/>
    </row>
    <row r="17" spans="1:125" s="27" customFormat="1" ht="30.75" customHeight="1">
      <c r="A17" s="169" t="s">
        <v>145</v>
      </c>
      <c r="B17" s="170"/>
      <c r="C17" s="170"/>
      <c r="D17" s="171"/>
      <c r="E17" s="172" t="s">
        <v>291</v>
      </c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4"/>
      <c r="U17" s="155">
        <v>2.5</v>
      </c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7"/>
      <c r="AG17" s="155">
        <f>SUM(AU17:CJ17)</f>
        <v>16130</v>
      </c>
      <c r="AH17" s="156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7"/>
      <c r="AU17" s="155">
        <f>14984.5/U17</f>
        <v>5993.8</v>
      </c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7"/>
      <c r="BI17" s="155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7"/>
      <c r="BW17" s="155">
        <f>25340.5/U17</f>
        <v>10136.200000000001</v>
      </c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7"/>
      <c r="CK17" s="155"/>
      <c r="CL17" s="156"/>
      <c r="CM17" s="156"/>
      <c r="CN17" s="156"/>
      <c r="CO17" s="156"/>
      <c r="CP17" s="156"/>
      <c r="CQ17" s="156"/>
      <c r="CR17" s="156"/>
      <c r="CS17" s="156"/>
      <c r="CT17" s="156"/>
      <c r="CU17" s="157"/>
      <c r="CV17" s="155"/>
      <c r="CW17" s="156"/>
      <c r="CX17" s="156"/>
      <c r="CY17" s="156"/>
      <c r="CZ17" s="156"/>
      <c r="DA17" s="156"/>
      <c r="DB17" s="156"/>
      <c r="DC17" s="156"/>
      <c r="DD17" s="156"/>
      <c r="DE17" s="157"/>
      <c r="DF17" s="155">
        <f t="shared" si="1"/>
        <v>484000</v>
      </c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7"/>
    </row>
    <row r="18" spans="1:125" s="27" customFormat="1" ht="30.75" customHeight="1">
      <c r="A18" s="169" t="s">
        <v>146</v>
      </c>
      <c r="B18" s="170"/>
      <c r="C18" s="170"/>
      <c r="D18" s="171"/>
      <c r="E18" s="172" t="s">
        <v>391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4"/>
      <c r="U18" s="155">
        <v>1</v>
      </c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7"/>
      <c r="AG18" s="155">
        <f>SUM(AU18:CJ18)</f>
        <v>12130</v>
      </c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7"/>
      <c r="AU18" s="155">
        <f>5629/U18</f>
        <v>5629</v>
      </c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7"/>
      <c r="BI18" s="155"/>
      <c r="BJ18" s="156"/>
      <c r="BK18" s="156"/>
      <c r="BL18" s="156"/>
      <c r="BM18" s="156"/>
      <c r="BN18" s="156"/>
      <c r="BO18" s="156"/>
      <c r="BP18" s="156"/>
      <c r="BQ18" s="156"/>
      <c r="BR18" s="156"/>
      <c r="BS18" s="156"/>
      <c r="BT18" s="156"/>
      <c r="BU18" s="156"/>
      <c r="BV18" s="157"/>
      <c r="BW18" s="155">
        <f>6501/U18</f>
        <v>6501</v>
      </c>
      <c r="BX18" s="156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7"/>
      <c r="CK18" s="155"/>
      <c r="CL18" s="156"/>
      <c r="CM18" s="156"/>
      <c r="CN18" s="156"/>
      <c r="CO18" s="156"/>
      <c r="CP18" s="156"/>
      <c r="CQ18" s="156"/>
      <c r="CR18" s="156"/>
      <c r="CS18" s="156"/>
      <c r="CT18" s="156"/>
      <c r="CU18" s="157"/>
      <c r="CV18" s="155"/>
      <c r="CW18" s="156"/>
      <c r="CX18" s="156"/>
      <c r="CY18" s="156"/>
      <c r="CZ18" s="156"/>
      <c r="DA18" s="156"/>
      <c r="DB18" s="156"/>
      <c r="DC18" s="156"/>
      <c r="DD18" s="156"/>
      <c r="DE18" s="157"/>
      <c r="DF18" s="155">
        <f t="shared" si="1"/>
        <v>146000</v>
      </c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7"/>
    </row>
    <row r="19" spans="1:125" s="27" customFormat="1" ht="30.75" hidden="1" customHeight="1">
      <c r="A19" s="169" t="s">
        <v>146</v>
      </c>
      <c r="B19" s="170"/>
      <c r="C19" s="170"/>
      <c r="D19" s="171"/>
      <c r="E19" s="184" t="s">
        <v>292</v>
      </c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6"/>
      <c r="U19" s="155">
        <v>5.5</v>
      </c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7"/>
      <c r="AG19" s="155">
        <f t="shared" si="0"/>
        <v>0</v>
      </c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7"/>
      <c r="AU19" s="155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7"/>
      <c r="BI19" s="155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7"/>
      <c r="BW19" s="155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7"/>
      <c r="CK19" s="155"/>
      <c r="CL19" s="156"/>
      <c r="CM19" s="156"/>
      <c r="CN19" s="156"/>
      <c r="CO19" s="156"/>
      <c r="CP19" s="156"/>
      <c r="CQ19" s="156"/>
      <c r="CR19" s="156"/>
      <c r="CS19" s="156"/>
      <c r="CT19" s="156"/>
      <c r="CU19" s="157"/>
      <c r="CV19" s="155"/>
      <c r="CW19" s="156"/>
      <c r="CX19" s="156"/>
      <c r="CY19" s="156"/>
      <c r="CZ19" s="156"/>
      <c r="DA19" s="156"/>
      <c r="DB19" s="156"/>
      <c r="DC19" s="156"/>
      <c r="DD19" s="156"/>
      <c r="DE19" s="157"/>
      <c r="DF19" s="155">
        <f t="shared" ref="DF19" si="2">ROUNDUP(AG19*U19*12,)</f>
        <v>0</v>
      </c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7"/>
    </row>
    <row r="20" spans="1:125" s="28" customFormat="1" ht="24" customHeight="1">
      <c r="A20" s="175" t="s">
        <v>147</v>
      </c>
      <c r="B20" s="176"/>
      <c r="C20" s="176"/>
      <c r="D20" s="176"/>
      <c r="E20" s="176"/>
      <c r="F20" s="176"/>
      <c r="G20" s="176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7"/>
      <c r="U20" s="175">
        <f>U13+U14+U15+U16+U18+U17</f>
        <v>18.95</v>
      </c>
      <c r="V20" s="176"/>
      <c r="W20" s="176"/>
      <c r="X20" s="176"/>
      <c r="Y20" s="176"/>
      <c r="Z20" s="176"/>
      <c r="AA20" s="176"/>
      <c r="AB20" s="176"/>
      <c r="AC20" s="176"/>
      <c r="AD20" s="176"/>
      <c r="AE20" s="176"/>
      <c r="AF20" s="177"/>
      <c r="AG20" s="175"/>
      <c r="AH20" s="176"/>
      <c r="AI20" s="176"/>
      <c r="AJ20" s="176"/>
      <c r="AK20" s="176"/>
      <c r="AL20" s="176"/>
      <c r="AM20" s="176"/>
      <c r="AN20" s="176"/>
      <c r="AO20" s="176"/>
      <c r="AP20" s="176"/>
      <c r="AQ20" s="176"/>
      <c r="AR20" s="176"/>
      <c r="AS20" s="176"/>
      <c r="AT20" s="177"/>
      <c r="AU20" s="175" t="s">
        <v>22</v>
      </c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7"/>
      <c r="BI20" s="175" t="s">
        <v>22</v>
      </c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6"/>
      <c r="BV20" s="177"/>
      <c r="BW20" s="175" t="s">
        <v>22</v>
      </c>
      <c r="BX20" s="176"/>
      <c r="BY20" s="176"/>
      <c r="BZ20" s="176"/>
      <c r="CA20" s="176"/>
      <c r="CB20" s="176"/>
      <c r="CC20" s="176"/>
      <c r="CD20" s="176"/>
      <c r="CE20" s="176"/>
      <c r="CF20" s="176"/>
      <c r="CG20" s="176"/>
      <c r="CH20" s="176"/>
      <c r="CI20" s="176"/>
      <c r="CJ20" s="177"/>
      <c r="CK20" s="178" t="s">
        <v>22</v>
      </c>
      <c r="CL20" s="179"/>
      <c r="CM20" s="179"/>
      <c r="CN20" s="179"/>
      <c r="CO20" s="179"/>
      <c r="CP20" s="179"/>
      <c r="CQ20" s="179"/>
      <c r="CR20" s="179"/>
      <c r="CS20" s="179"/>
      <c r="CT20" s="179"/>
      <c r="CU20" s="180"/>
      <c r="CV20" s="175" t="s">
        <v>22</v>
      </c>
      <c r="CW20" s="176"/>
      <c r="CX20" s="176"/>
      <c r="CY20" s="176"/>
      <c r="CZ20" s="176"/>
      <c r="DA20" s="176"/>
      <c r="DB20" s="176"/>
      <c r="DC20" s="176"/>
      <c r="DD20" s="176"/>
      <c r="DE20" s="177"/>
      <c r="DF20" s="181">
        <f>DF13+DF14+DF15+DF16+DF17+DF18</f>
        <v>5086000</v>
      </c>
      <c r="DG20" s="182"/>
      <c r="DH20" s="182"/>
      <c r="DI20" s="182"/>
      <c r="DJ20" s="182"/>
      <c r="DK20" s="182"/>
      <c r="DL20" s="182"/>
      <c r="DM20" s="182"/>
      <c r="DN20" s="182"/>
      <c r="DO20" s="182"/>
      <c r="DP20" s="182"/>
      <c r="DQ20" s="182"/>
      <c r="DR20" s="182"/>
      <c r="DS20" s="183"/>
    </row>
    <row r="21" spans="1:125" s="24" customFormat="1" ht="12.75">
      <c r="DU21" s="68"/>
    </row>
    <row r="22" spans="1:125">
      <c r="A22" s="48" t="s">
        <v>113</v>
      </c>
      <c r="T22" s="168" t="s">
        <v>302</v>
      </c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</row>
    <row r="23" spans="1:125" s="25" customFormat="1" ht="9.75">
      <c r="A23" s="23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</row>
    <row r="24" spans="1:125" s="24" customFormat="1" ht="12.75">
      <c r="A24" s="161" t="s">
        <v>115</v>
      </c>
      <c r="B24" s="162"/>
      <c r="C24" s="162"/>
      <c r="D24" s="163"/>
      <c r="E24" s="161" t="s">
        <v>116</v>
      </c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3"/>
      <c r="U24" s="161" t="s">
        <v>117</v>
      </c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3"/>
      <c r="AG24" s="164" t="s">
        <v>118</v>
      </c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5"/>
      <c r="BM24" s="165"/>
      <c r="BN24" s="165"/>
      <c r="BO24" s="165"/>
      <c r="BP24" s="165"/>
      <c r="BQ24" s="165"/>
      <c r="BR24" s="165"/>
      <c r="BS24" s="165"/>
      <c r="BT24" s="165"/>
      <c r="BU24" s="165"/>
      <c r="BV24" s="165"/>
      <c r="BW24" s="165"/>
      <c r="BX24" s="165"/>
      <c r="BY24" s="165"/>
      <c r="BZ24" s="165"/>
      <c r="CA24" s="165"/>
      <c r="CB24" s="165"/>
      <c r="CC24" s="165"/>
      <c r="CD24" s="165"/>
      <c r="CE24" s="165"/>
      <c r="CF24" s="165"/>
      <c r="CG24" s="165"/>
      <c r="CH24" s="165"/>
      <c r="CI24" s="165"/>
      <c r="CJ24" s="166"/>
      <c r="CK24" s="161" t="s">
        <v>119</v>
      </c>
      <c r="CL24" s="162"/>
      <c r="CM24" s="162"/>
      <c r="CN24" s="162"/>
      <c r="CO24" s="162"/>
      <c r="CP24" s="162"/>
      <c r="CQ24" s="162"/>
      <c r="CR24" s="162"/>
      <c r="CS24" s="162"/>
      <c r="CT24" s="162"/>
      <c r="CU24" s="163"/>
      <c r="CV24" s="161" t="s">
        <v>120</v>
      </c>
      <c r="CW24" s="162"/>
      <c r="CX24" s="162"/>
      <c r="CY24" s="162"/>
      <c r="CZ24" s="162"/>
      <c r="DA24" s="162"/>
      <c r="DB24" s="162"/>
      <c r="DC24" s="162"/>
      <c r="DD24" s="162"/>
      <c r="DE24" s="163"/>
      <c r="DF24" s="161" t="s">
        <v>121</v>
      </c>
      <c r="DG24" s="162"/>
      <c r="DH24" s="162"/>
      <c r="DI24" s="162"/>
      <c r="DJ24" s="162"/>
      <c r="DK24" s="162"/>
      <c r="DL24" s="162"/>
      <c r="DM24" s="162"/>
      <c r="DN24" s="162"/>
      <c r="DO24" s="162"/>
      <c r="DP24" s="162"/>
      <c r="DQ24" s="162"/>
      <c r="DR24" s="162"/>
      <c r="DS24" s="163"/>
    </row>
    <row r="25" spans="1:125" s="24" customFormat="1" ht="12.75">
      <c r="A25" s="158" t="s">
        <v>122</v>
      </c>
      <c r="B25" s="159"/>
      <c r="C25" s="159"/>
      <c r="D25" s="160"/>
      <c r="E25" s="158" t="s">
        <v>123</v>
      </c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60"/>
      <c r="U25" s="158" t="s">
        <v>124</v>
      </c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60"/>
      <c r="AG25" s="161" t="s">
        <v>125</v>
      </c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3"/>
      <c r="AU25" s="164" t="s">
        <v>24</v>
      </c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165"/>
      <c r="BR25" s="165"/>
      <c r="BS25" s="165"/>
      <c r="BT25" s="165"/>
      <c r="BU25" s="165"/>
      <c r="BV25" s="165"/>
      <c r="BW25" s="165"/>
      <c r="BX25" s="165"/>
      <c r="BY25" s="165"/>
      <c r="BZ25" s="165"/>
      <c r="CA25" s="165"/>
      <c r="CB25" s="165"/>
      <c r="CC25" s="165"/>
      <c r="CD25" s="165"/>
      <c r="CE25" s="165"/>
      <c r="CF25" s="165"/>
      <c r="CG25" s="165"/>
      <c r="CH25" s="165"/>
      <c r="CI25" s="165"/>
      <c r="CJ25" s="166"/>
      <c r="CK25" s="158" t="s">
        <v>126</v>
      </c>
      <c r="CL25" s="159"/>
      <c r="CM25" s="159"/>
      <c r="CN25" s="159"/>
      <c r="CO25" s="159"/>
      <c r="CP25" s="159"/>
      <c r="CQ25" s="159"/>
      <c r="CR25" s="159"/>
      <c r="CS25" s="159"/>
      <c r="CT25" s="159"/>
      <c r="CU25" s="160"/>
      <c r="CV25" s="158" t="s">
        <v>127</v>
      </c>
      <c r="CW25" s="159"/>
      <c r="CX25" s="159"/>
      <c r="CY25" s="159"/>
      <c r="CZ25" s="159"/>
      <c r="DA25" s="159"/>
      <c r="DB25" s="159"/>
      <c r="DC25" s="159"/>
      <c r="DD25" s="159"/>
      <c r="DE25" s="160"/>
      <c r="DF25" s="158" t="s">
        <v>128</v>
      </c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60"/>
    </row>
    <row r="26" spans="1:125" s="24" customFormat="1" ht="12.75">
      <c r="A26" s="158"/>
      <c r="B26" s="159"/>
      <c r="C26" s="159"/>
      <c r="D26" s="160"/>
      <c r="E26" s="158" t="s">
        <v>129</v>
      </c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60"/>
      <c r="U26" s="158" t="s">
        <v>130</v>
      </c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60"/>
      <c r="AG26" s="158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60"/>
      <c r="AU26" s="161" t="s">
        <v>131</v>
      </c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3"/>
      <c r="BI26" s="161" t="s">
        <v>132</v>
      </c>
      <c r="BJ26" s="162"/>
      <c r="BK26" s="162"/>
      <c r="BL26" s="162"/>
      <c r="BM26" s="162"/>
      <c r="BN26" s="162"/>
      <c r="BO26" s="162"/>
      <c r="BP26" s="162"/>
      <c r="BQ26" s="162"/>
      <c r="BR26" s="162"/>
      <c r="BS26" s="162"/>
      <c r="BT26" s="162"/>
      <c r="BU26" s="162"/>
      <c r="BV26" s="163"/>
      <c r="BW26" s="161" t="s">
        <v>132</v>
      </c>
      <c r="BX26" s="162"/>
      <c r="BY26" s="162"/>
      <c r="BZ26" s="162"/>
      <c r="CA26" s="162"/>
      <c r="CB26" s="162"/>
      <c r="CC26" s="162"/>
      <c r="CD26" s="162"/>
      <c r="CE26" s="162"/>
      <c r="CF26" s="162"/>
      <c r="CG26" s="162"/>
      <c r="CH26" s="162"/>
      <c r="CI26" s="162"/>
      <c r="CJ26" s="163"/>
      <c r="CK26" s="158" t="s">
        <v>133</v>
      </c>
      <c r="CL26" s="159"/>
      <c r="CM26" s="159"/>
      <c r="CN26" s="159"/>
      <c r="CO26" s="159"/>
      <c r="CP26" s="159"/>
      <c r="CQ26" s="159"/>
      <c r="CR26" s="159"/>
      <c r="CS26" s="159"/>
      <c r="CT26" s="159"/>
      <c r="CU26" s="160"/>
      <c r="CV26" s="158"/>
      <c r="CW26" s="159"/>
      <c r="CX26" s="159"/>
      <c r="CY26" s="159"/>
      <c r="CZ26" s="159"/>
      <c r="DA26" s="159"/>
      <c r="DB26" s="159"/>
      <c r="DC26" s="159"/>
      <c r="DD26" s="159"/>
      <c r="DE26" s="160"/>
      <c r="DF26" s="158" t="s">
        <v>134</v>
      </c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60"/>
    </row>
    <row r="27" spans="1:125" s="24" customFormat="1" ht="12.75">
      <c r="A27" s="158"/>
      <c r="B27" s="159"/>
      <c r="C27" s="159"/>
      <c r="D27" s="160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60"/>
      <c r="U27" s="158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60"/>
      <c r="AG27" s="158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60"/>
      <c r="AU27" s="158" t="s">
        <v>133</v>
      </c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60"/>
      <c r="BI27" s="158" t="s">
        <v>135</v>
      </c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60"/>
      <c r="BW27" s="158" t="s">
        <v>136</v>
      </c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60"/>
      <c r="CK27" s="158" t="s">
        <v>137</v>
      </c>
      <c r="CL27" s="159"/>
      <c r="CM27" s="159"/>
      <c r="CN27" s="159"/>
      <c r="CO27" s="159"/>
      <c r="CP27" s="159"/>
      <c r="CQ27" s="159"/>
      <c r="CR27" s="159"/>
      <c r="CS27" s="159"/>
      <c r="CT27" s="159"/>
      <c r="CU27" s="160"/>
      <c r="CV27" s="158"/>
      <c r="CW27" s="159"/>
      <c r="CX27" s="159"/>
      <c r="CY27" s="159"/>
      <c r="CZ27" s="159"/>
      <c r="DA27" s="159"/>
      <c r="DB27" s="159"/>
      <c r="DC27" s="159"/>
      <c r="DD27" s="159"/>
      <c r="DE27" s="160"/>
      <c r="DF27" s="158" t="s">
        <v>138</v>
      </c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60"/>
    </row>
    <row r="28" spans="1:125" s="24" customFormat="1" ht="12.75">
      <c r="A28" s="158"/>
      <c r="B28" s="159"/>
      <c r="C28" s="159"/>
      <c r="D28" s="160"/>
      <c r="E28" s="158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60"/>
      <c r="U28" s="158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60"/>
      <c r="AG28" s="158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60"/>
      <c r="AU28" s="158" t="s">
        <v>139</v>
      </c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60"/>
      <c r="BI28" s="158" t="s">
        <v>140</v>
      </c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60"/>
      <c r="BW28" s="158" t="s">
        <v>140</v>
      </c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60"/>
      <c r="CK28" s="158"/>
      <c r="CL28" s="159"/>
      <c r="CM28" s="159"/>
      <c r="CN28" s="159"/>
      <c r="CO28" s="159"/>
      <c r="CP28" s="159"/>
      <c r="CQ28" s="159"/>
      <c r="CR28" s="159"/>
      <c r="CS28" s="159"/>
      <c r="CT28" s="159"/>
      <c r="CU28" s="160"/>
      <c r="CV28" s="158"/>
      <c r="CW28" s="159"/>
      <c r="CX28" s="159"/>
      <c r="CY28" s="159"/>
      <c r="CZ28" s="159"/>
      <c r="DA28" s="159"/>
      <c r="DB28" s="159"/>
      <c r="DC28" s="159"/>
      <c r="DD28" s="159"/>
      <c r="DE28" s="160"/>
      <c r="DF28" s="158" t="s">
        <v>141</v>
      </c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60"/>
    </row>
    <row r="29" spans="1:125" s="24" customFormat="1" ht="12.75">
      <c r="A29" s="164">
        <v>1</v>
      </c>
      <c r="B29" s="165"/>
      <c r="C29" s="165"/>
      <c r="D29" s="166"/>
      <c r="E29" s="164">
        <v>2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6"/>
      <c r="U29" s="164">
        <v>3</v>
      </c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6"/>
      <c r="AG29" s="164">
        <v>4</v>
      </c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6"/>
      <c r="AU29" s="164">
        <v>5</v>
      </c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6"/>
      <c r="BI29" s="164">
        <v>6</v>
      </c>
      <c r="BJ29" s="165"/>
      <c r="BK29" s="165"/>
      <c r="BL29" s="165"/>
      <c r="BM29" s="165"/>
      <c r="BN29" s="165"/>
      <c r="BO29" s="165"/>
      <c r="BP29" s="165"/>
      <c r="BQ29" s="165"/>
      <c r="BR29" s="165"/>
      <c r="BS29" s="165"/>
      <c r="BT29" s="165"/>
      <c r="BU29" s="165"/>
      <c r="BV29" s="166"/>
      <c r="BW29" s="164">
        <v>7</v>
      </c>
      <c r="BX29" s="165"/>
      <c r="BY29" s="165"/>
      <c r="BZ29" s="165"/>
      <c r="CA29" s="165"/>
      <c r="CB29" s="165"/>
      <c r="CC29" s="165"/>
      <c r="CD29" s="165"/>
      <c r="CE29" s="165"/>
      <c r="CF29" s="165"/>
      <c r="CG29" s="165"/>
      <c r="CH29" s="165"/>
      <c r="CI29" s="165"/>
      <c r="CJ29" s="166"/>
      <c r="CK29" s="164">
        <v>8</v>
      </c>
      <c r="CL29" s="165"/>
      <c r="CM29" s="165"/>
      <c r="CN29" s="165"/>
      <c r="CO29" s="165"/>
      <c r="CP29" s="165"/>
      <c r="CQ29" s="165"/>
      <c r="CR29" s="165"/>
      <c r="CS29" s="165"/>
      <c r="CT29" s="165"/>
      <c r="CU29" s="166"/>
      <c r="CV29" s="164">
        <v>9</v>
      </c>
      <c r="CW29" s="165"/>
      <c r="CX29" s="165"/>
      <c r="CY29" s="165"/>
      <c r="CZ29" s="165"/>
      <c r="DA29" s="165"/>
      <c r="DB29" s="165"/>
      <c r="DC29" s="165"/>
      <c r="DD29" s="165"/>
      <c r="DE29" s="166"/>
      <c r="DF29" s="164">
        <v>10</v>
      </c>
      <c r="DG29" s="165"/>
      <c r="DH29" s="165"/>
      <c r="DI29" s="165"/>
      <c r="DJ29" s="165"/>
      <c r="DK29" s="165"/>
      <c r="DL29" s="165"/>
      <c r="DM29" s="165"/>
      <c r="DN29" s="165"/>
      <c r="DO29" s="165"/>
      <c r="DP29" s="165"/>
      <c r="DQ29" s="165"/>
      <c r="DR29" s="165"/>
      <c r="DS29" s="166"/>
    </row>
    <row r="30" spans="1:125" s="27" customFormat="1" ht="30.75" customHeight="1">
      <c r="A30" s="169">
        <v>1</v>
      </c>
      <c r="B30" s="170"/>
      <c r="C30" s="170"/>
      <c r="D30" s="171"/>
      <c r="E30" s="187" t="s">
        <v>292</v>
      </c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9"/>
      <c r="U30" s="155">
        <v>9</v>
      </c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7"/>
      <c r="AG30" s="155">
        <f>SUM(AU30:CJ30)</f>
        <v>13782.221427666667</v>
      </c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7"/>
      <c r="AU30" s="155">
        <f>58538.4/9</f>
        <v>6504.2666666666664</v>
      </c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7"/>
      <c r="BI30" s="155">
        <f>3949.11/U30*1.038</f>
        <v>455.46402000000006</v>
      </c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7"/>
      <c r="BW30" s="155">
        <v>6822.4907409999996</v>
      </c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7"/>
      <c r="CK30" s="155"/>
      <c r="CL30" s="156"/>
      <c r="CM30" s="156"/>
      <c r="CN30" s="156"/>
      <c r="CO30" s="156"/>
      <c r="CP30" s="156"/>
      <c r="CQ30" s="156"/>
      <c r="CR30" s="156"/>
      <c r="CS30" s="156"/>
      <c r="CT30" s="156"/>
      <c r="CU30" s="157"/>
      <c r="CV30" s="155"/>
      <c r="CW30" s="156"/>
      <c r="CX30" s="156"/>
      <c r="CY30" s="156"/>
      <c r="CZ30" s="156"/>
      <c r="DA30" s="156"/>
      <c r="DB30" s="156"/>
      <c r="DC30" s="156"/>
      <c r="DD30" s="156"/>
      <c r="DE30" s="157"/>
      <c r="DF30" s="155">
        <v>1453500</v>
      </c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7"/>
    </row>
    <row r="31" spans="1:125" s="27" customFormat="1" ht="30.75" customHeight="1">
      <c r="A31" s="169" t="s">
        <v>293</v>
      </c>
      <c r="B31" s="170"/>
      <c r="C31" s="170"/>
      <c r="D31" s="171"/>
      <c r="E31" s="187" t="s">
        <v>294</v>
      </c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9"/>
      <c r="U31" s="155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7"/>
      <c r="AG31" s="155">
        <f>SUM(AU31:CJ31)</f>
        <v>0</v>
      </c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7"/>
      <c r="AU31" s="155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7"/>
      <c r="BI31" s="155"/>
      <c r="BJ31" s="156"/>
      <c r="BK31" s="156"/>
      <c r="BL31" s="156"/>
      <c r="BM31" s="156"/>
      <c r="BN31" s="156"/>
      <c r="BO31" s="156"/>
      <c r="BP31" s="156"/>
      <c r="BQ31" s="156"/>
      <c r="BR31" s="156"/>
      <c r="BS31" s="156"/>
      <c r="BT31" s="156"/>
      <c r="BU31" s="156"/>
      <c r="BV31" s="157"/>
      <c r="BW31" s="155"/>
      <c r="BX31" s="156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7"/>
      <c r="CK31" s="155"/>
      <c r="CL31" s="156"/>
      <c r="CM31" s="156"/>
      <c r="CN31" s="156"/>
      <c r="CO31" s="156"/>
      <c r="CP31" s="156"/>
      <c r="CQ31" s="156"/>
      <c r="CR31" s="156"/>
      <c r="CS31" s="156"/>
      <c r="CT31" s="156"/>
      <c r="CU31" s="157"/>
      <c r="CV31" s="155"/>
      <c r="CW31" s="156"/>
      <c r="CX31" s="156"/>
      <c r="CY31" s="156"/>
      <c r="CZ31" s="156"/>
      <c r="DA31" s="156"/>
      <c r="DB31" s="156"/>
      <c r="DC31" s="156"/>
      <c r="DD31" s="156"/>
      <c r="DE31" s="157"/>
      <c r="DF31" s="155">
        <f>ROUNDUP(AG31*U31*12,0)</f>
        <v>0</v>
      </c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7"/>
    </row>
    <row r="32" spans="1:125" s="27" customFormat="1" ht="30.75" customHeight="1">
      <c r="A32" s="169"/>
      <c r="B32" s="170"/>
      <c r="C32" s="170"/>
      <c r="D32" s="171"/>
      <c r="E32" s="187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9"/>
      <c r="U32" s="155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7"/>
      <c r="AG32" s="155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7"/>
      <c r="AU32" s="155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7"/>
      <c r="BI32" s="155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7"/>
      <c r="BW32" s="155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7"/>
      <c r="CK32" s="155"/>
      <c r="CL32" s="156"/>
      <c r="CM32" s="156"/>
      <c r="CN32" s="156"/>
      <c r="CO32" s="156"/>
      <c r="CP32" s="156"/>
      <c r="CQ32" s="156"/>
      <c r="CR32" s="156"/>
      <c r="CS32" s="156"/>
      <c r="CT32" s="156"/>
      <c r="CU32" s="157"/>
      <c r="CV32" s="155"/>
      <c r="CW32" s="156"/>
      <c r="CX32" s="156"/>
      <c r="CY32" s="156"/>
      <c r="CZ32" s="156"/>
      <c r="DA32" s="156"/>
      <c r="DB32" s="156"/>
      <c r="DC32" s="156"/>
      <c r="DD32" s="156"/>
      <c r="DE32" s="157"/>
      <c r="DF32" s="155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7"/>
    </row>
    <row r="33" spans="1:125" s="28" customFormat="1" ht="24" customHeight="1">
      <c r="A33" s="175" t="s">
        <v>147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7"/>
      <c r="U33" s="175" t="s">
        <v>22</v>
      </c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7"/>
      <c r="AG33" s="175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7"/>
      <c r="AU33" s="175" t="s">
        <v>22</v>
      </c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7"/>
      <c r="BI33" s="175" t="s">
        <v>22</v>
      </c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7"/>
      <c r="BW33" s="175" t="s">
        <v>22</v>
      </c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7"/>
      <c r="CK33" s="178" t="s">
        <v>22</v>
      </c>
      <c r="CL33" s="179"/>
      <c r="CM33" s="179"/>
      <c r="CN33" s="179"/>
      <c r="CO33" s="179"/>
      <c r="CP33" s="179"/>
      <c r="CQ33" s="179"/>
      <c r="CR33" s="179"/>
      <c r="CS33" s="179"/>
      <c r="CT33" s="179"/>
      <c r="CU33" s="180"/>
      <c r="CV33" s="175" t="s">
        <v>22</v>
      </c>
      <c r="CW33" s="176"/>
      <c r="CX33" s="176"/>
      <c r="CY33" s="176"/>
      <c r="CZ33" s="176"/>
      <c r="DA33" s="176"/>
      <c r="DB33" s="176"/>
      <c r="DC33" s="176"/>
      <c r="DD33" s="176"/>
      <c r="DE33" s="177"/>
      <c r="DF33" s="181">
        <f>ROUND(SUM(DF30:DS32),0)</f>
        <v>1453500</v>
      </c>
      <c r="DG33" s="182"/>
      <c r="DH33" s="182"/>
      <c r="DI33" s="182"/>
      <c r="DJ33" s="182"/>
      <c r="DK33" s="182"/>
      <c r="DL33" s="182"/>
      <c r="DM33" s="182"/>
      <c r="DN33" s="182"/>
      <c r="DO33" s="182"/>
      <c r="DP33" s="182"/>
      <c r="DQ33" s="182"/>
      <c r="DR33" s="182"/>
      <c r="DS33" s="183"/>
    </row>
    <row r="34" spans="1:125" s="24" customFormat="1" ht="12.75">
      <c r="DU34" s="68"/>
    </row>
    <row r="35" spans="1:125" s="24" customFormat="1" ht="12.75">
      <c r="C35" s="24" t="str">
        <f>'221, 223'!F35</f>
        <v>Заведующая МДОБУ № 4</v>
      </c>
      <c r="T35" s="24" t="str">
        <f>'221, 223'!AE35</f>
        <v>О.А.Гаранина</v>
      </c>
    </row>
    <row r="36" spans="1:125" s="24" customFormat="1" ht="12.75"/>
    <row r="37" spans="1:125" s="24" customFormat="1" ht="12.75"/>
    <row r="38" spans="1:125" s="24" customFormat="1" ht="12.75"/>
    <row r="39" spans="1:125" s="24" customFormat="1" ht="12.75"/>
    <row r="40" spans="1:125" s="24" customFormat="1" ht="12.75"/>
    <row r="41" spans="1:125" s="24" customFormat="1" ht="12.75"/>
    <row r="42" spans="1:125" s="24" customFormat="1" ht="12.75"/>
    <row r="43" spans="1:125" s="24" customFormat="1" ht="12.75"/>
    <row r="44" spans="1:125" s="24" customFormat="1" ht="12.75"/>
    <row r="45" spans="1:125" s="24" customFormat="1" ht="12.75"/>
    <row r="46" spans="1:125" s="24" customFormat="1" ht="12.75"/>
    <row r="47" spans="1:125" s="24" customFormat="1" ht="12.75"/>
    <row r="48" spans="1:125" s="24" customFormat="1" ht="12.75"/>
    <row r="49" s="24" customFormat="1" ht="12.75"/>
    <row r="50" s="24" customFormat="1" ht="12.75"/>
    <row r="51" s="24" customFormat="1" ht="12.75"/>
    <row r="52" s="24" customFormat="1" ht="12.75"/>
    <row r="53" s="24" customFormat="1" ht="12.75"/>
    <row r="54" s="24" customFormat="1" ht="12.75"/>
    <row r="55" s="24" customFormat="1" ht="12.75"/>
    <row r="56" s="24" customFormat="1" ht="12.75"/>
    <row r="57" s="24" customFormat="1" ht="12.75"/>
    <row r="58" s="24" customFormat="1" ht="12.75"/>
    <row r="59" s="24" customFormat="1" ht="12.75"/>
    <row r="60" s="24" customFormat="1" ht="12.75"/>
    <row r="61" s="24" customFormat="1" ht="12.75"/>
    <row r="62" s="24" customFormat="1" ht="12.75"/>
    <row r="63" s="24" customFormat="1" ht="12.75"/>
    <row r="64" s="24" customFormat="1" ht="12.75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24" customFormat="1" ht="12.75"/>
    <row r="72" s="24" customFormat="1" ht="12.75"/>
    <row r="73" s="24" customFormat="1" ht="12.75"/>
    <row r="74" s="24" customFormat="1" ht="12.75"/>
    <row r="75" s="24" customFormat="1" ht="12.75"/>
    <row r="76" s="24" customFormat="1" ht="12.75"/>
    <row r="77" s="24" customFormat="1" ht="12.75"/>
    <row r="78" s="24" customFormat="1" ht="12.75"/>
    <row r="79" s="24" customFormat="1" ht="12.75"/>
    <row r="80" s="24" customFormat="1" ht="12.75"/>
    <row r="81" s="24" customFormat="1" ht="12.75"/>
    <row r="82" s="24" customFormat="1" ht="12.75"/>
    <row r="83" s="24" customFormat="1" ht="12.75"/>
    <row r="84" s="24" customFormat="1" ht="12.75"/>
    <row r="85" s="24" customFormat="1" ht="12.75"/>
    <row r="86" s="24" customFormat="1" ht="12.75"/>
    <row r="87" s="24" customFormat="1" ht="12.75"/>
    <row r="88" s="24" customFormat="1" ht="12.75"/>
    <row r="89" s="24" customFormat="1" ht="12.75"/>
    <row r="90" s="24" customFormat="1" ht="12.75"/>
    <row r="91" s="24" customFormat="1" ht="12.75"/>
    <row r="92" s="24" customFormat="1" ht="12.75"/>
    <row r="93" s="24" customFormat="1" ht="12.75"/>
    <row r="94" s="24" customFormat="1" ht="12.75"/>
    <row r="95" s="24" customFormat="1" ht="12.75"/>
    <row r="96" s="24" customFormat="1" ht="12.75"/>
    <row r="97" s="24" customFormat="1" ht="12.75"/>
    <row r="98" s="24" customFormat="1" ht="12.75"/>
    <row r="99" s="24" customFormat="1" ht="12.75"/>
    <row r="100" s="24" customFormat="1" ht="12.75"/>
    <row r="101" s="24" customFormat="1" ht="12.75"/>
    <row r="102" s="24" customFormat="1" ht="12.75"/>
    <row r="103" s="24" customFormat="1" ht="12.75"/>
    <row r="104" s="24" customFormat="1" ht="12.75"/>
    <row r="105" s="24" customFormat="1" ht="12.75"/>
    <row r="106" s="24" customFormat="1" ht="12.75"/>
    <row r="107" s="24" customFormat="1" ht="12.75"/>
    <row r="108" s="24" customFormat="1" ht="12.75"/>
    <row r="109" s="24" customFormat="1" ht="12.75"/>
    <row r="110" s="24" customFormat="1" ht="12.75"/>
    <row r="111" s="24" customFormat="1" ht="12.75"/>
    <row r="112" s="24" customFormat="1" ht="12.75"/>
    <row r="113" s="24" customFormat="1" ht="12.75"/>
    <row r="114" s="24" customFormat="1" ht="12.75"/>
    <row r="115" s="24" customFormat="1" ht="12.75"/>
    <row r="116" s="24" customFormat="1" ht="12.75"/>
    <row r="117" s="24" customFormat="1" ht="12.75"/>
    <row r="118" s="24" customFormat="1" ht="12.75"/>
    <row r="119" s="24" customFormat="1" ht="12.75"/>
    <row r="120" s="24" customFormat="1" ht="12.75"/>
    <row r="121" s="24" customFormat="1" ht="12.75"/>
    <row r="122" s="24" customFormat="1" ht="12.75"/>
    <row r="123" s="24" customFormat="1" ht="12.75"/>
    <row r="124" s="24" customFormat="1" ht="12.75"/>
    <row r="125" s="24" customFormat="1" ht="12.75"/>
    <row r="126" s="24" customFormat="1" ht="12.75"/>
    <row r="127" s="24" customFormat="1" ht="12.75"/>
    <row r="128" s="24" customFormat="1" ht="12.75"/>
    <row r="129" s="24" customFormat="1" ht="12.75"/>
    <row r="130" s="24" customFormat="1" ht="12.75"/>
    <row r="131" s="24" customFormat="1" ht="12.75"/>
    <row r="132" s="24" customFormat="1" ht="12.75"/>
    <row r="133" s="24" customFormat="1" ht="12.75"/>
    <row r="134" s="24" customFormat="1" ht="12.75"/>
    <row r="135" s="24" customFormat="1" ht="12.75"/>
    <row r="136" s="24" customFormat="1" ht="12.75"/>
    <row r="137" s="24" customFormat="1" ht="12.75"/>
    <row r="138" s="24" customFormat="1" ht="12.75"/>
    <row r="139" s="24" customFormat="1" ht="12.75"/>
    <row r="140" s="24" customFormat="1" ht="12.75"/>
    <row r="141" s="24" customFormat="1" ht="12.75"/>
    <row r="142" s="24" customFormat="1" ht="12.75"/>
    <row r="143" s="24" customFormat="1" ht="12.75"/>
    <row r="144" s="24" customFormat="1" ht="12.75"/>
    <row r="145" s="24" customFormat="1" ht="12.75"/>
    <row r="146" s="24" customFormat="1" ht="12.75"/>
    <row r="147" s="24" customFormat="1" ht="12.75"/>
  </sheetData>
  <mergeCells count="232">
    <mergeCell ref="CK30:CU30"/>
    <mergeCell ref="CV30:DE30"/>
    <mergeCell ref="U31:AF31"/>
    <mergeCell ref="U30:AF30"/>
    <mergeCell ref="AG30:AT30"/>
    <mergeCell ref="AU30:BH30"/>
    <mergeCell ref="BI30:BV30"/>
    <mergeCell ref="BW30:CJ30"/>
    <mergeCell ref="AU31:BH31"/>
    <mergeCell ref="BI31:BV31"/>
    <mergeCell ref="BW31:CJ31"/>
    <mergeCell ref="CK31:CU31"/>
    <mergeCell ref="CV31:DE31"/>
    <mergeCell ref="DF32:DS32"/>
    <mergeCell ref="A33:T33"/>
    <mergeCell ref="U33:AF33"/>
    <mergeCell ref="AG33:AT33"/>
    <mergeCell ref="AU33:BH33"/>
    <mergeCell ref="BI33:BV33"/>
    <mergeCell ref="BW33:CJ33"/>
    <mergeCell ref="CK33:CU33"/>
    <mergeCell ref="CV33:DE33"/>
    <mergeCell ref="DF33:DS33"/>
    <mergeCell ref="A32:D32"/>
    <mergeCell ref="E32:T32"/>
    <mergeCell ref="U32:AF32"/>
    <mergeCell ref="AG32:AT32"/>
    <mergeCell ref="AU32:BH32"/>
    <mergeCell ref="BI32:BV32"/>
    <mergeCell ref="BW32:CJ32"/>
    <mergeCell ref="CK32:CU32"/>
    <mergeCell ref="CV32:DE32"/>
    <mergeCell ref="DF30:DS30"/>
    <mergeCell ref="DF31:DS31"/>
    <mergeCell ref="DF29:DS29"/>
    <mergeCell ref="BW28:CJ28"/>
    <mergeCell ref="CK28:CU28"/>
    <mergeCell ref="CV28:DE28"/>
    <mergeCell ref="DF28:DS28"/>
    <mergeCell ref="A29:D29"/>
    <mergeCell ref="E29:T29"/>
    <mergeCell ref="U29:AF29"/>
    <mergeCell ref="AG29:AT29"/>
    <mergeCell ref="AU29:BH29"/>
    <mergeCell ref="BI29:BV29"/>
    <mergeCell ref="A28:D28"/>
    <mergeCell ref="E28:T28"/>
    <mergeCell ref="U28:AF28"/>
    <mergeCell ref="AG28:AT28"/>
    <mergeCell ref="AU28:BH28"/>
    <mergeCell ref="BI28:BV28"/>
    <mergeCell ref="BW29:CJ29"/>
    <mergeCell ref="CK29:CU29"/>
    <mergeCell ref="CV29:DE29"/>
    <mergeCell ref="A31:D31"/>
    <mergeCell ref="E31:T31"/>
    <mergeCell ref="BI27:BV27"/>
    <mergeCell ref="BW27:CJ27"/>
    <mergeCell ref="CK27:CU27"/>
    <mergeCell ref="CV27:DE27"/>
    <mergeCell ref="DF27:DS27"/>
    <mergeCell ref="A26:D26"/>
    <mergeCell ref="E26:T26"/>
    <mergeCell ref="U26:AF26"/>
    <mergeCell ref="AG26:AT26"/>
    <mergeCell ref="AU26:BH26"/>
    <mergeCell ref="BI26:BV26"/>
    <mergeCell ref="BW26:CJ26"/>
    <mergeCell ref="CK26:CU26"/>
    <mergeCell ref="CV26:DE26"/>
    <mergeCell ref="A30:D30"/>
    <mergeCell ref="E30:T30"/>
    <mergeCell ref="AG31:AT31"/>
    <mergeCell ref="CK24:CU24"/>
    <mergeCell ref="CV24:DE24"/>
    <mergeCell ref="DF24:DS24"/>
    <mergeCell ref="A25:D25"/>
    <mergeCell ref="E25:T25"/>
    <mergeCell ref="U25:AF25"/>
    <mergeCell ref="AG25:AT25"/>
    <mergeCell ref="A24:D24"/>
    <mergeCell ref="E24:T24"/>
    <mergeCell ref="U24:AF24"/>
    <mergeCell ref="CK25:CU25"/>
    <mergeCell ref="CV25:DE25"/>
    <mergeCell ref="DF25:DS25"/>
    <mergeCell ref="AG24:CJ24"/>
    <mergeCell ref="AU25:CJ25"/>
    <mergeCell ref="DF26:DS26"/>
    <mergeCell ref="A27:D27"/>
    <mergeCell ref="E27:T27"/>
    <mergeCell ref="U27:AF27"/>
    <mergeCell ref="AG27:AT27"/>
    <mergeCell ref="AU27:BH27"/>
    <mergeCell ref="BW20:CJ20"/>
    <mergeCell ref="CK20:CU20"/>
    <mergeCell ref="CV20:DE20"/>
    <mergeCell ref="DF20:DS20"/>
    <mergeCell ref="A20:T20"/>
    <mergeCell ref="T22:DS22"/>
    <mergeCell ref="DF19:DS19"/>
    <mergeCell ref="U20:AF20"/>
    <mergeCell ref="AG20:AT20"/>
    <mergeCell ref="AU20:BH20"/>
    <mergeCell ref="BI20:BV20"/>
    <mergeCell ref="A19:D19"/>
    <mergeCell ref="E19:T19"/>
    <mergeCell ref="U19:AF19"/>
    <mergeCell ref="AG19:AT19"/>
    <mergeCell ref="AU19:BH19"/>
    <mergeCell ref="BI19:BV19"/>
    <mergeCell ref="BW19:CJ19"/>
    <mergeCell ref="CK19:CU19"/>
    <mergeCell ref="CV19:DE19"/>
    <mergeCell ref="DF18:DS18"/>
    <mergeCell ref="A16:D16"/>
    <mergeCell ref="E16:T16"/>
    <mergeCell ref="U16:AF16"/>
    <mergeCell ref="AG16:AT16"/>
    <mergeCell ref="AU16:BH16"/>
    <mergeCell ref="BI16:BV16"/>
    <mergeCell ref="BW16:CJ16"/>
    <mergeCell ref="CK16:CU16"/>
    <mergeCell ref="CV16:DE16"/>
    <mergeCell ref="A17:D17"/>
    <mergeCell ref="E17:T17"/>
    <mergeCell ref="U17:AF17"/>
    <mergeCell ref="AG17:AT17"/>
    <mergeCell ref="A18:D18"/>
    <mergeCell ref="E18:T18"/>
    <mergeCell ref="U18:AF18"/>
    <mergeCell ref="AG18:AT18"/>
    <mergeCell ref="AU18:BH18"/>
    <mergeCell ref="BI18:BV18"/>
    <mergeCell ref="BW18:CJ18"/>
    <mergeCell ref="CK18:CU18"/>
    <mergeCell ref="CV18:DE18"/>
    <mergeCell ref="AU17:BH17"/>
    <mergeCell ref="A14:D14"/>
    <mergeCell ref="E14:T14"/>
    <mergeCell ref="U14:AF14"/>
    <mergeCell ref="AG14:AT14"/>
    <mergeCell ref="AU14:BH14"/>
    <mergeCell ref="BI14:BV14"/>
    <mergeCell ref="BW14:CJ14"/>
    <mergeCell ref="CK14:CU14"/>
    <mergeCell ref="CV14:DE14"/>
    <mergeCell ref="A15:D15"/>
    <mergeCell ref="E15:T15"/>
    <mergeCell ref="U15:AF15"/>
    <mergeCell ref="AG15:AT15"/>
    <mergeCell ref="AU15:BH15"/>
    <mergeCell ref="BI15:BV15"/>
    <mergeCell ref="BW15:CJ15"/>
    <mergeCell ref="CK15:CU15"/>
    <mergeCell ref="CV15:DE15"/>
    <mergeCell ref="A10:D10"/>
    <mergeCell ref="E10:T10"/>
    <mergeCell ref="U10:AF10"/>
    <mergeCell ref="AG10:AT10"/>
    <mergeCell ref="AU10:BH10"/>
    <mergeCell ref="BI10:BV10"/>
    <mergeCell ref="DF12:DS12"/>
    <mergeCell ref="A13:D13"/>
    <mergeCell ref="E13:T13"/>
    <mergeCell ref="U13:AF13"/>
    <mergeCell ref="AG13:AT13"/>
    <mergeCell ref="AU13:BH13"/>
    <mergeCell ref="BI13:BV13"/>
    <mergeCell ref="BW13:CJ13"/>
    <mergeCell ref="CK13:CU13"/>
    <mergeCell ref="CV13:DE13"/>
    <mergeCell ref="DF13:DS13"/>
    <mergeCell ref="A12:D12"/>
    <mergeCell ref="E12:T12"/>
    <mergeCell ref="U12:AF12"/>
    <mergeCell ref="AG12:AT12"/>
    <mergeCell ref="AU12:BH12"/>
    <mergeCell ref="BI12:BV12"/>
    <mergeCell ref="BW12:CJ12"/>
    <mergeCell ref="A11:D11"/>
    <mergeCell ref="E11:T11"/>
    <mergeCell ref="U11:AF11"/>
    <mergeCell ref="AG11:AT11"/>
    <mergeCell ref="AU11:BH11"/>
    <mergeCell ref="BI11:BV11"/>
    <mergeCell ref="BW11:CJ11"/>
    <mergeCell ref="CK11:CU11"/>
    <mergeCell ref="CV11:DE11"/>
    <mergeCell ref="A9:D9"/>
    <mergeCell ref="E9:T9"/>
    <mergeCell ref="U9:AF9"/>
    <mergeCell ref="AG9:AT9"/>
    <mergeCell ref="AU9:BH9"/>
    <mergeCell ref="BI9:BV9"/>
    <mergeCell ref="A8:D8"/>
    <mergeCell ref="E8:T8"/>
    <mergeCell ref="U8:AF8"/>
    <mergeCell ref="AG8:AT8"/>
    <mergeCell ref="AU8:CJ8"/>
    <mergeCell ref="A1:DS1"/>
    <mergeCell ref="A3:DS3"/>
    <mergeCell ref="T5:DS5"/>
    <mergeCell ref="A7:D7"/>
    <mergeCell ref="E7:T7"/>
    <mergeCell ref="U7:AF7"/>
    <mergeCell ref="AG7:CJ7"/>
    <mergeCell ref="CK7:CU7"/>
    <mergeCell ref="CV7:DE7"/>
    <mergeCell ref="DF7:DS7"/>
    <mergeCell ref="BI17:BV17"/>
    <mergeCell ref="BW17:CJ17"/>
    <mergeCell ref="CK17:CU17"/>
    <mergeCell ref="CV17:DE17"/>
    <mergeCell ref="DF17:DS17"/>
    <mergeCell ref="DF8:DS8"/>
    <mergeCell ref="BW9:CJ9"/>
    <mergeCell ref="CK9:CU9"/>
    <mergeCell ref="CV9:DE9"/>
    <mergeCell ref="DF9:DS9"/>
    <mergeCell ref="BW10:CJ10"/>
    <mergeCell ref="CK10:CU10"/>
    <mergeCell ref="CV10:DE10"/>
    <mergeCell ref="CK8:CU8"/>
    <mergeCell ref="CV8:DE8"/>
    <mergeCell ref="DF10:DS10"/>
    <mergeCell ref="DF11:DS11"/>
    <mergeCell ref="CK12:CU12"/>
    <mergeCell ref="CV12:DE12"/>
    <mergeCell ref="DF14:DS14"/>
    <mergeCell ref="DF15:DS15"/>
    <mergeCell ref="DF16:DS16"/>
  </mergeCells>
  <pageMargins left="0.7" right="0.7" top="0.75" bottom="0.75" header="0.3" footer="0.3"/>
  <pageSetup paperSize="9" scale="4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CB50"/>
  <sheetViews>
    <sheetView view="pageBreakPreview" topLeftCell="A29" zoomScaleNormal="100" zoomScaleSheetLayoutView="100" workbookViewId="0">
      <selection activeCell="CO27" sqref="CO27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48" customFormat="1" ht="15.75">
      <c r="A1" s="190" t="s">
        <v>333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</row>
    <row r="2" spans="1:80" s="20" customFormat="1" ht="15.75">
      <c r="A2" s="48" t="s">
        <v>113</v>
      </c>
      <c r="T2" s="168" t="s">
        <v>383</v>
      </c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8"/>
      <c r="BC2" s="168"/>
      <c r="BD2" s="168"/>
      <c r="BE2" s="168"/>
      <c r="BF2" s="168"/>
      <c r="BG2" s="168"/>
      <c r="BH2" s="168"/>
      <c r="BI2" s="168"/>
      <c r="BJ2" s="168"/>
      <c r="BK2" s="168"/>
      <c r="BL2" s="168"/>
      <c r="BM2" s="168"/>
      <c r="BN2" s="168"/>
      <c r="BO2" s="168"/>
      <c r="BP2" s="168"/>
      <c r="BQ2" s="168"/>
      <c r="BR2" s="168"/>
      <c r="BS2" s="168"/>
      <c r="BT2" s="168"/>
      <c r="BU2" s="168"/>
      <c r="BV2" s="168"/>
      <c r="BW2" s="168"/>
      <c r="BX2" s="168"/>
      <c r="BY2" s="168"/>
      <c r="BZ2" s="168"/>
      <c r="CA2" s="168"/>
      <c r="CB2" s="168"/>
    </row>
    <row r="3" spans="1:80" s="25" customFormat="1" ht="9.75">
      <c r="A3" s="2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</row>
    <row r="4" spans="1:80">
      <c r="A4" s="161" t="s">
        <v>115</v>
      </c>
      <c r="B4" s="162"/>
      <c r="C4" s="162"/>
      <c r="D4" s="163"/>
      <c r="E4" s="161" t="s">
        <v>149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3"/>
      <c r="AJ4" s="161" t="s">
        <v>150</v>
      </c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3"/>
      <c r="AX4" s="161" t="s">
        <v>151</v>
      </c>
      <c r="AY4" s="162"/>
      <c r="AZ4" s="162"/>
      <c r="BA4" s="162"/>
      <c r="BB4" s="162"/>
      <c r="BC4" s="162"/>
      <c r="BD4" s="162"/>
      <c r="BE4" s="162"/>
      <c r="BF4" s="163"/>
      <c r="BG4" s="161" t="s">
        <v>151</v>
      </c>
      <c r="BH4" s="162"/>
      <c r="BI4" s="162"/>
      <c r="BJ4" s="162"/>
      <c r="BK4" s="162"/>
      <c r="BL4" s="162"/>
      <c r="BM4" s="162"/>
      <c r="BN4" s="162"/>
      <c r="BO4" s="163"/>
      <c r="BP4" s="161" t="s">
        <v>152</v>
      </c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3"/>
    </row>
    <row r="5" spans="1:80">
      <c r="A5" s="158" t="s">
        <v>122</v>
      </c>
      <c r="B5" s="159"/>
      <c r="C5" s="159"/>
      <c r="D5" s="160"/>
      <c r="E5" s="158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60"/>
      <c r="AJ5" s="158" t="s">
        <v>153</v>
      </c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  <c r="AW5" s="160"/>
      <c r="AX5" s="158" t="s">
        <v>154</v>
      </c>
      <c r="AY5" s="159"/>
      <c r="AZ5" s="159"/>
      <c r="BA5" s="159"/>
      <c r="BB5" s="159"/>
      <c r="BC5" s="159"/>
      <c r="BD5" s="159"/>
      <c r="BE5" s="159"/>
      <c r="BF5" s="160"/>
      <c r="BG5" s="158" t="s">
        <v>155</v>
      </c>
      <c r="BH5" s="159"/>
      <c r="BI5" s="159"/>
      <c r="BJ5" s="159"/>
      <c r="BK5" s="159"/>
      <c r="BL5" s="159"/>
      <c r="BM5" s="159"/>
      <c r="BN5" s="159"/>
      <c r="BO5" s="160"/>
      <c r="BP5" s="158" t="s">
        <v>156</v>
      </c>
      <c r="BQ5" s="159"/>
      <c r="BR5" s="159"/>
      <c r="BS5" s="159"/>
      <c r="BT5" s="159"/>
      <c r="BU5" s="159"/>
      <c r="BV5" s="159"/>
      <c r="BW5" s="159"/>
      <c r="BX5" s="159"/>
      <c r="BY5" s="159"/>
      <c r="BZ5" s="159"/>
      <c r="CA5" s="159"/>
      <c r="CB5" s="160"/>
    </row>
    <row r="6" spans="1:80">
      <c r="A6" s="158"/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60"/>
      <c r="AJ6" s="158" t="s">
        <v>157</v>
      </c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60"/>
      <c r="AX6" s="158" t="s">
        <v>158</v>
      </c>
      <c r="AY6" s="159"/>
      <c r="AZ6" s="159"/>
      <c r="BA6" s="159"/>
      <c r="BB6" s="159"/>
      <c r="BC6" s="159"/>
      <c r="BD6" s="159"/>
      <c r="BE6" s="159"/>
      <c r="BF6" s="160"/>
      <c r="BG6" s="158"/>
      <c r="BH6" s="159"/>
      <c r="BI6" s="159"/>
      <c r="BJ6" s="159"/>
      <c r="BK6" s="159"/>
      <c r="BL6" s="159"/>
      <c r="BM6" s="159"/>
      <c r="BN6" s="159"/>
      <c r="BO6" s="160"/>
      <c r="BP6" s="158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91"/>
      <c r="B7" s="192"/>
      <c r="C7" s="192"/>
      <c r="D7" s="193"/>
      <c r="E7" s="191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3"/>
      <c r="AJ7" s="191" t="s">
        <v>159</v>
      </c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3"/>
      <c r="AX7" s="191"/>
      <c r="AY7" s="192"/>
      <c r="AZ7" s="192"/>
      <c r="BA7" s="192"/>
      <c r="BB7" s="192"/>
      <c r="BC7" s="192"/>
      <c r="BD7" s="192"/>
      <c r="BE7" s="192"/>
      <c r="BF7" s="193"/>
      <c r="BG7" s="191"/>
      <c r="BH7" s="192"/>
      <c r="BI7" s="192"/>
      <c r="BJ7" s="192"/>
      <c r="BK7" s="192"/>
      <c r="BL7" s="192"/>
      <c r="BM7" s="192"/>
      <c r="BN7" s="192"/>
      <c r="BO7" s="193"/>
      <c r="BP7" s="191"/>
      <c r="BQ7" s="192"/>
      <c r="BR7" s="192"/>
      <c r="BS7" s="192"/>
      <c r="BT7" s="192"/>
      <c r="BU7" s="192"/>
      <c r="BV7" s="192"/>
      <c r="BW7" s="192"/>
      <c r="BX7" s="192"/>
      <c r="BY7" s="192"/>
      <c r="BZ7" s="192"/>
      <c r="CA7" s="192"/>
      <c r="CB7" s="193"/>
    </row>
    <row r="8" spans="1:80">
      <c r="A8" s="191">
        <v>1</v>
      </c>
      <c r="B8" s="192"/>
      <c r="C8" s="192"/>
      <c r="D8" s="193"/>
      <c r="E8" s="191">
        <v>2</v>
      </c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3"/>
      <c r="AJ8" s="191">
        <v>3</v>
      </c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3"/>
      <c r="AX8" s="191">
        <v>4</v>
      </c>
      <c r="AY8" s="192"/>
      <c r="AZ8" s="192"/>
      <c r="BA8" s="192"/>
      <c r="BB8" s="192"/>
      <c r="BC8" s="192"/>
      <c r="BD8" s="192"/>
      <c r="BE8" s="192"/>
      <c r="BF8" s="193"/>
      <c r="BG8" s="191">
        <v>5</v>
      </c>
      <c r="BH8" s="192"/>
      <c r="BI8" s="192"/>
      <c r="BJ8" s="192"/>
      <c r="BK8" s="192"/>
      <c r="BL8" s="192"/>
      <c r="BM8" s="192"/>
      <c r="BN8" s="192"/>
      <c r="BO8" s="193"/>
      <c r="BP8" s="191">
        <v>6</v>
      </c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3"/>
    </row>
    <row r="9" spans="1:80">
      <c r="A9" s="164">
        <v>1</v>
      </c>
      <c r="B9" s="165"/>
      <c r="C9" s="165"/>
      <c r="D9" s="166"/>
      <c r="E9" s="194" t="s">
        <v>392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6"/>
      <c r="AJ9" s="197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9"/>
      <c r="AX9" s="197"/>
      <c r="AY9" s="198"/>
      <c r="AZ9" s="198"/>
      <c r="BA9" s="198"/>
      <c r="BB9" s="198"/>
      <c r="BC9" s="198"/>
      <c r="BD9" s="198"/>
      <c r="BE9" s="198"/>
      <c r="BF9" s="199"/>
      <c r="BG9" s="197"/>
      <c r="BH9" s="198"/>
      <c r="BI9" s="198"/>
      <c r="BJ9" s="198"/>
      <c r="BK9" s="198"/>
      <c r="BL9" s="198"/>
      <c r="BM9" s="198"/>
      <c r="BN9" s="198"/>
      <c r="BO9" s="199"/>
      <c r="BP9" s="200">
        <v>20000</v>
      </c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2"/>
    </row>
    <row r="10" spans="1:80">
      <c r="A10" s="194"/>
      <c r="B10" s="195"/>
      <c r="C10" s="195"/>
      <c r="D10" s="196"/>
      <c r="E10" s="194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6"/>
      <c r="AJ10" s="197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199"/>
      <c r="AX10" s="197"/>
      <c r="AY10" s="198"/>
      <c r="AZ10" s="198"/>
      <c r="BA10" s="198"/>
      <c r="BB10" s="198"/>
      <c r="BC10" s="198"/>
      <c r="BD10" s="198"/>
      <c r="BE10" s="198"/>
      <c r="BF10" s="199"/>
      <c r="BG10" s="197"/>
      <c r="BH10" s="198"/>
      <c r="BI10" s="198"/>
      <c r="BJ10" s="198"/>
      <c r="BK10" s="198"/>
      <c r="BL10" s="198"/>
      <c r="BM10" s="198"/>
      <c r="BN10" s="198"/>
      <c r="BO10" s="199"/>
      <c r="BP10" s="200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2"/>
    </row>
    <row r="11" spans="1:80">
      <c r="A11" s="194"/>
      <c r="B11" s="195"/>
      <c r="C11" s="195"/>
      <c r="D11" s="196"/>
      <c r="E11" s="203" t="s">
        <v>147</v>
      </c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5"/>
      <c r="AJ11" s="206" t="s">
        <v>22</v>
      </c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8"/>
      <c r="AX11" s="206" t="s">
        <v>22</v>
      </c>
      <c r="AY11" s="207"/>
      <c r="AZ11" s="207"/>
      <c r="BA11" s="207"/>
      <c r="BB11" s="207"/>
      <c r="BC11" s="207"/>
      <c r="BD11" s="207"/>
      <c r="BE11" s="207"/>
      <c r="BF11" s="208"/>
      <c r="BG11" s="206" t="s">
        <v>22</v>
      </c>
      <c r="BH11" s="207"/>
      <c r="BI11" s="207"/>
      <c r="BJ11" s="207"/>
      <c r="BK11" s="207"/>
      <c r="BL11" s="207"/>
      <c r="BM11" s="207"/>
      <c r="BN11" s="207"/>
      <c r="BO11" s="208"/>
      <c r="BP11" s="209">
        <f>BP9</f>
        <v>20000</v>
      </c>
      <c r="BQ11" s="210"/>
      <c r="BR11" s="210"/>
      <c r="BS11" s="210"/>
      <c r="BT11" s="210"/>
      <c r="BU11" s="210"/>
      <c r="BV11" s="210"/>
      <c r="BW11" s="210"/>
      <c r="BX11" s="210"/>
      <c r="BY11" s="210"/>
      <c r="BZ11" s="210"/>
      <c r="CA11" s="210"/>
      <c r="CB11" s="211"/>
    </row>
    <row r="12" spans="1:80">
      <c r="A12" s="34"/>
      <c r="B12" s="34"/>
      <c r="C12" s="34"/>
      <c r="D12" s="34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</row>
    <row r="13" spans="1:80">
      <c r="A13" s="34"/>
      <c r="B13" s="34"/>
      <c r="C13" s="34"/>
      <c r="D13" s="34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</row>
    <row r="14" spans="1:80" s="20" customFormat="1" ht="15.75">
      <c r="A14" s="52" t="s">
        <v>113</v>
      </c>
      <c r="T14" s="168" t="s">
        <v>343</v>
      </c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</row>
    <row r="15" spans="1:80" s="25" customFormat="1" ht="9.75">
      <c r="A15" s="2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</row>
    <row r="16" spans="1:80">
      <c r="A16" s="161" t="s">
        <v>115</v>
      </c>
      <c r="B16" s="162"/>
      <c r="C16" s="162"/>
      <c r="D16" s="163"/>
      <c r="E16" s="161" t="s">
        <v>149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3"/>
      <c r="AJ16" s="161" t="s">
        <v>150</v>
      </c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3"/>
      <c r="AX16" s="161" t="s">
        <v>151</v>
      </c>
      <c r="AY16" s="162"/>
      <c r="AZ16" s="162"/>
      <c r="BA16" s="162"/>
      <c r="BB16" s="162"/>
      <c r="BC16" s="162"/>
      <c r="BD16" s="162"/>
      <c r="BE16" s="162"/>
      <c r="BF16" s="163"/>
      <c r="BG16" s="161" t="s">
        <v>151</v>
      </c>
      <c r="BH16" s="162"/>
      <c r="BI16" s="162"/>
      <c r="BJ16" s="162"/>
      <c r="BK16" s="162"/>
      <c r="BL16" s="162"/>
      <c r="BM16" s="162"/>
      <c r="BN16" s="162"/>
      <c r="BO16" s="163"/>
      <c r="BP16" s="161" t="s">
        <v>152</v>
      </c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3"/>
    </row>
    <row r="17" spans="1:80">
      <c r="A17" s="158" t="s">
        <v>122</v>
      </c>
      <c r="B17" s="159"/>
      <c r="C17" s="159"/>
      <c r="D17" s="160"/>
      <c r="E17" s="158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60"/>
      <c r="AJ17" s="158" t="s">
        <v>153</v>
      </c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60"/>
      <c r="AX17" s="158" t="s">
        <v>154</v>
      </c>
      <c r="AY17" s="159"/>
      <c r="AZ17" s="159"/>
      <c r="BA17" s="159"/>
      <c r="BB17" s="159"/>
      <c r="BC17" s="159"/>
      <c r="BD17" s="159"/>
      <c r="BE17" s="159"/>
      <c r="BF17" s="160"/>
      <c r="BG17" s="158" t="s">
        <v>155</v>
      </c>
      <c r="BH17" s="159"/>
      <c r="BI17" s="159"/>
      <c r="BJ17" s="159"/>
      <c r="BK17" s="159"/>
      <c r="BL17" s="159"/>
      <c r="BM17" s="159"/>
      <c r="BN17" s="159"/>
      <c r="BO17" s="160"/>
      <c r="BP17" s="158" t="s">
        <v>156</v>
      </c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60"/>
    </row>
    <row r="18" spans="1:80">
      <c r="A18" s="158"/>
      <c r="B18" s="159"/>
      <c r="C18" s="159"/>
      <c r="D18" s="160"/>
      <c r="E18" s="158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60"/>
      <c r="AJ18" s="158" t="s">
        <v>157</v>
      </c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60"/>
      <c r="AX18" s="158" t="s">
        <v>158</v>
      </c>
      <c r="AY18" s="159"/>
      <c r="AZ18" s="159"/>
      <c r="BA18" s="159"/>
      <c r="BB18" s="159"/>
      <c r="BC18" s="159"/>
      <c r="BD18" s="159"/>
      <c r="BE18" s="159"/>
      <c r="BF18" s="160"/>
      <c r="BG18" s="158"/>
      <c r="BH18" s="159"/>
      <c r="BI18" s="159"/>
      <c r="BJ18" s="159"/>
      <c r="BK18" s="159"/>
      <c r="BL18" s="159"/>
      <c r="BM18" s="159"/>
      <c r="BN18" s="159"/>
      <c r="BO18" s="160"/>
      <c r="BP18" s="158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60"/>
    </row>
    <row r="19" spans="1:80">
      <c r="A19" s="191"/>
      <c r="B19" s="192"/>
      <c r="C19" s="192"/>
      <c r="D19" s="193"/>
      <c r="E19" s="191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2"/>
      <c r="AD19" s="192"/>
      <c r="AE19" s="192"/>
      <c r="AF19" s="192"/>
      <c r="AG19" s="192"/>
      <c r="AH19" s="192"/>
      <c r="AI19" s="193"/>
      <c r="AJ19" s="191" t="s">
        <v>159</v>
      </c>
      <c r="AK19" s="192"/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3"/>
      <c r="AX19" s="191"/>
      <c r="AY19" s="192"/>
      <c r="AZ19" s="192"/>
      <c r="BA19" s="192"/>
      <c r="BB19" s="192"/>
      <c r="BC19" s="192"/>
      <c r="BD19" s="192"/>
      <c r="BE19" s="192"/>
      <c r="BF19" s="193"/>
      <c r="BG19" s="191"/>
      <c r="BH19" s="192"/>
      <c r="BI19" s="192"/>
      <c r="BJ19" s="192"/>
      <c r="BK19" s="192"/>
      <c r="BL19" s="192"/>
      <c r="BM19" s="192"/>
      <c r="BN19" s="192"/>
      <c r="BO19" s="193"/>
      <c r="BP19" s="191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3"/>
    </row>
    <row r="20" spans="1:80">
      <c r="A20" s="191">
        <v>1</v>
      </c>
      <c r="B20" s="192"/>
      <c r="C20" s="192"/>
      <c r="D20" s="193"/>
      <c r="E20" s="191">
        <v>2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3"/>
      <c r="AJ20" s="191">
        <v>3</v>
      </c>
      <c r="AK20" s="192"/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3"/>
      <c r="AX20" s="191">
        <v>4</v>
      </c>
      <c r="AY20" s="192"/>
      <c r="AZ20" s="192"/>
      <c r="BA20" s="192"/>
      <c r="BB20" s="192"/>
      <c r="BC20" s="192"/>
      <c r="BD20" s="192"/>
      <c r="BE20" s="192"/>
      <c r="BF20" s="193"/>
      <c r="BG20" s="191">
        <v>5</v>
      </c>
      <c r="BH20" s="192"/>
      <c r="BI20" s="192"/>
      <c r="BJ20" s="192"/>
      <c r="BK20" s="192"/>
      <c r="BL20" s="192"/>
      <c r="BM20" s="192"/>
      <c r="BN20" s="192"/>
      <c r="BO20" s="193"/>
      <c r="BP20" s="191">
        <v>6</v>
      </c>
      <c r="BQ20" s="192"/>
      <c r="BR20" s="192"/>
      <c r="BS20" s="192"/>
      <c r="BT20" s="192"/>
      <c r="BU20" s="192"/>
      <c r="BV20" s="192"/>
      <c r="BW20" s="192"/>
      <c r="BX20" s="192"/>
      <c r="BY20" s="192"/>
      <c r="BZ20" s="192"/>
      <c r="CA20" s="192"/>
      <c r="CB20" s="193"/>
    </row>
    <row r="21" spans="1:80">
      <c r="A21" s="164">
        <v>1</v>
      </c>
      <c r="B21" s="165"/>
      <c r="C21" s="165"/>
      <c r="D21" s="166"/>
      <c r="E21" s="194" t="s">
        <v>295</v>
      </c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6"/>
      <c r="AJ21" s="212">
        <f>BP21/BG21/AX21</f>
        <v>0</v>
      </c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4"/>
      <c r="AX21" s="197">
        <v>6</v>
      </c>
      <c r="AY21" s="198"/>
      <c r="AZ21" s="198"/>
      <c r="BA21" s="198"/>
      <c r="BB21" s="198"/>
      <c r="BC21" s="198"/>
      <c r="BD21" s="198"/>
      <c r="BE21" s="198"/>
      <c r="BF21" s="199"/>
      <c r="BG21" s="197">
        <v>5</v>
      </c>
      <c r="BH21" s="198"/>
      <c r="BI21" s="198"/>
      <c r="BJ21" s="198"/>
      <c r="BK21" s="198"/>
      <c r="BL21" s="198"/>
      <c r="BM21" s="198"/>
      <c r="BN21" s="198"/>
      <c r="BO21" s="199"/>
      <c r="BP21" s="215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7"/>
    </row>
    <row r="22" spans="1:80" hidden="1">
      <c r="A22" s="194"/>
      <c r="B22" s="195"/>
      <c r="C22" s="195"/>
      <c r="D22" s="196"/>
      <c r="E22" s="194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6"/>
      <c r="AJ22" s="197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9"/>
      <c r="AX22" s="197"/>
      <c r="AY22" s="198"/>
      <c r="AZ22" s="198"/>
      <c r="BA22" s="198"/>
      <c r="BB22" s="198"/>
      <c r="BC22" s="198"/>
      <c r="BD22" s="198"/>
      <c r="BE22" s="198"/>
      <c r="BF22" s="199"/>
      <c r="BG22" s="197"/>
      <c r="BH22" s="198"/>
      <c r="BI22" s="198"/>
      <c r="BJ22" s="198"/>
      <c r="BK22" s="198"/>
      <c r="BL22" s="198"/>
      <c r="BM22" s="198"/>
      <c r="BN22" s="198"/>
      <c r="BO22" s="199"/>
      <c r="BP22" s="197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9"/>
    </row>
    <row r="23" spans="1:80">
      <c r="A23" s="194"/>
      <c r="B23" s="195"/>
      <c r="C23" s="195"/>
      <c r="D23" s="196"/>
      <c r="E23" s="203" t="s">
        <v>147</v>
      </c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5"/>
      <c r="AJ23" s="206" t="s">
        <v>22</v>
      </c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8"/>
      <c r="AX23" s="206" t="s">
        <v>22</v>
      </c>
      <c r="AY23" s="207"/>
      <c r="AZ23" s="207"/>
      <c r="BA23" s="207"/>
      <c r="BB23" s="207"/>
      <c r="BC23" s="207"/>
      <c r="BD23" s="207"/>
      <c r="BE23" s="207"/>
      <c r="BF23" s="208"/>
      <c r="BG23" s="206" t="s">
        <v>22</v>
      </c>
      <c r="BH23" s="207"/>
      <c r="BI23" s="207"/>
      <c r="BJ23" s="207"/>
      <c r="BK23" s="207"/>
      <c r="BL23" s="207"/>
      <c r="BM23" s="207"/>
      <c r="BN23" s="207"/>
      <c r="BO23" s="208"/>
      <c r="BP23" s="230">
        <f>BP21</f>
        <v>0</v>
      </c>
      <c r="BQ23" s="231"/>
      <c r="BR23" s="231"/>
      <c r="BS23" s="231"/>
      <c r="BT23" s="231"/>
      <c r="BU23" s="231"/>
      <c r="BV23" s="231"/>
      <c r="BW23" s="231"/>
      <c r="BX23" s="231"/>
      <c r="BY23" s="231"/>
      <c r="BZ23" s="231"/>
      <c r="CA23" s="231"/>
      <c r="CB23" s="232"/>
    </row>
    <row r="24" spans="1:80">
      <c r="A24" s="34"/>
      <c r="B24" s="34"/>
      <c r="C24" s="34"/>
      <c r="D24" s="34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</row>
    <row r="25" spans="1:80">
      <c r="A25" s="34"/>
      <c r="B25" s="34"/>
      <c r="C25" s="34"/>
      <c r="D25" s="34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</row>
    <row r="26" spans="1:80" s="48" customFormat="1" ht="15.75">
      <c r="A26" s="167" t="s">
        <v>334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</row>
    <row r="27" spans="1:80" s="20" customFormat="1" ht="15.75">
      <c r="A27" s="52" t="s">
        <v>113</v>
      </c>
      <c r="T27" s="168" t="s">
        <v>303</v>
      </c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8"/>
      <c r="BE27" s="168"/>
      <c r="BF27" s="168"/>
      <c r="BG27" s="168"/>
      <c r="BH27" s="168"/>
      <c r="BI27" s="168"/>
      <c r="BJ27" s="168"/>
      <c r="BK27" s="168"/>
      <c r="BL27" s="168"/>
      <c r="BM27" s="168"/>
      <c r="BN27" s="168"/>
      <c r="BO27" s="168"/>
      <c r="BP27" s="168"/>
      <c r="BQ27" s="168"/>
      <c r="BR27" s="168"/>
      <c r="BS27" s="168"/>
      <c r="BT27" s="168"/>
      <c r="BU27" s="168"/>
      <c r="BV27" s="168"/>
      <c r="BW27" s="168"/>
      <c r="BX27" s="168"/>
      <c r="BY27" s="168"/>
      <c r="BZ27" s="168"/>
      <c r="CA27" s="168"/>
      <c r="CB27" s="168"/>
    </row>
    <row r="28" spans="1:80" s="25" customFormat="1" ht="8.25"/>
    <row r="29" spans="1:80">
      <c r="A29" s="161" t="s">
        <v>115</v>
      </c>
      <c r="B29" s="162"/>
      <c r="C29" s="162"/>
      <c r="D29" s="163"/>
      <c r="E29" s="161" t="s">
        <v>149</v>
      </c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3"/>
      <c r="AJ29" s="161" t="s">
        <v>160</v>
      </c>
      <c r="AK29" s="162"/>
      <c r="AL29" s="162"/>
      <c r="AM29" s="162"/>
      <c r="AN29" s="162"/>
      <c r="AO29" s="162"/>
      <c r="AP29" s="162"/>
      <c r="AQ29" s="162"/>
      <c r="AR29" s="162"/>
      <c r="AS29" s="162"/>
      <c r="AT29" s="163"/>
      <c r="AU29" s="161" t="s">
        <v>151</v>
      </c>
      <c r="AV29" s="162"/>
      <c r="AW29" s="162"/>
      <c r="AX29" s="162"/>
      <c r="AY29" s="162"/>
      <c r="AZ29" s="162"/>
      <c r="BA29" s="162"/>
      <c r="BB29" s="162"/>
      <c r="BC29" s="162"/>
      <c r="BD29" s="163"/>
      <c r="BE29" s="161" t="s">
        <v>161</v>
      </c>
      <c r="BF29" s="162"/>
      <c r="BG29" s="162"/>
      <c r="BH29" s="162"/>
      <c r="BI29" s="162"/>
      <c r="BJ29" s="162"/>
      <c r="BK29" s="162"/>
      <c r="BL29" s="162"/>
      <c r="BM29" s="162"/>
      <c r="BN29" s="162"/>
      <c r="BO29" s="163"/>
      <c r="BP29" s="161" t="s">
        <v>152</v>
      </c>
      <c r="BQ29" s="162"/>
      <c r="BR29" s="162"/>
      <c r="BS29" s="162"/>
      <c r="BT29" s="162"/>
      <c r="BU29" s="162"/>
      <c r="BV29" s="162"/>
      <c r="BW29" s="162"/>
      <c r="BX29" s="162"/>
      <c r="BY29" s="162"/>
      <c r="BZ29" s="162"/>
      <c r="CA29" s="162"/>
      <c r="CB29" s="163"/>
    </row>
    <row r="30" spans="1:80">
      <c r="A30" s="158" t="s">
        <v>122</v>
      </c>
      <c r="B30" s="159"/>
      <c r="C30" s="159"/>
      <c r="D30" s="160"/>
      <c r="E30" s="158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60"/>
      <c r="AJ30" s="158" t="s">
        <v>154</v>
      </c>
      <c r="AK30" s="159"/>
      <c r="AL30" s="159"/>
      <c r="AM30" s="159"/>
      <c r="AN30" s="159"/>
      <c r="AO30" s="159"/>
      <c r="AP30" s="159"/>
      <c r="AQ30" s="159"/>
      <c r="AR30" s="159"/>
      <c r="AS30" s="159"/>
      <c r="AT30" s="160"/>
      <c r="AU30" s="158" t="s">
        <v>162</v>
      </c>
      <c r="AV30" s="159"/>
      <c r="AW30" s="159"/>
      <c r="AX30" s="159"/>
      <c r="AY30" s="159"/>
      <c r="AZ30" s="159"/>
      <c r="BA30" s="159"/>
      <c r="BB30" s="159"/>
      <c r="BC30" s="159"/>
      <c r="BD30" s="160"/>
      <c r="BE30" s="158" t="s">
        <v>163</v>
      </c>
      <c r="BF30" s="159"/>
      <c r="BG30" s="159"/>
      <c r="BH30" s="159"/>
      <c r="BI30" s="159"/>
      <c r="BJ30" s="159"/>
      <c r="BK30" s="159"/>
      <c r="BL30" s="159"/>
      <c r="BM30" s="159"/>
      <c r="BN30" s="159"/>
      <c r="BO30" s="160"/>
      <c r="BP30" s="158" t="s">
        <v>156</v>
      </c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60"/>
    </row>
    <row r="31" spans="1:80">
      <c r="A31" s="158"/>
      <c r="B31" s="159"/>
      <c r="C31" s="159"/>
      <c r="D31" s="160"/>
      <c r="E31" s="158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60"/>
      <c r="AJ31" s="158" t="s">
        <v>164</v>
      </c>
      <c r="AK31" s="159"/>
      <c r="AL31" s="159"/>
      <c r="AM31" s="159"/>
      <c r="AN31" s="159"/>
      <c r="AO31" s="159"/>
      <c r="AP31" s="159"/>
      <c r="AQ31" s="159"/>
      <c r="AR31" s="159"/>
      <c r="AS31" s="159"/>
      <c r="AT31" s="160"/>
      <c r="AU31" s="158" t="s">
        <v>165</v>
      </c>
      <c r="AV31" s="159"/>
      <c r="AW31" s="159"/>
      <c r="AX31" s="159"/>
      <c r="AY31" s="159"/>
      <c r="AZ31" s="159"/>
      <c r="BA31" s="159"/>
      <c r="BB31" s="159"/>
      <c r="BC31" s="159"/>
      <c r="BD31" s="160"/>
      <c r="BE31" s="158" t="s">
        <v>166</v>
      </c>
      <c r="BF31" s="159"/>
      <c r="BG31" s="159"/>
      <c r="BH31" s="159"/>
      <c r="BI31" s="159"/>
      <c r="BJ31" s="159"/>
      <c r="BK31" s="159"/>
      <c r="BL31" s="159"/>
      <c r="BM31" s="159"/>
      <c r="BN31" s="159"/>
      <c r="BO31" s="160"/>
      <c r="BP31" s="158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60"/>
    </row>
    <row r="32" spans="1:80">
      <c r="A32" s="191"/>
      <c r="B32" s="192"/>
      <c r="C32" s="192"/>
      <c r="D32" s="193"/>
      <c r="E32" s="191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  <c r="Z32" s="192"/>
      <c r="AA32" s="192"/>
      <c r="AB32" s="192"/>
      <c r="AC32" s="192"/>
      <c r="AD32" s="192"/>
      <c r="AE32" s="192"/>
      <c r="AF32" s="192"/>
      <c r="AG32" s="192"/>
      <c r="AH32" s="192"/>
      <c r="AI32" s="193"/>
      <c r="AJ32" s="191" t="s">
        <v>167</v>
      </c>
      <c r="AK32" s="192"/>
      <c r="AL32" s="192"/>
      <c r="AM32" s="192"/>
      <c r="AN32" s="192"/>
      <c r="AO32" s="192"/>
      <c r="AP32" s="192"/>
      <c r="AQ32" s="192"/>
      <c r="AR32" s="192"/>
      <c r="AS32" s="192"/>
      <c r="AT32" s="193"/>
      <c r="AU32" s="191" t="s">
        <v>168</v>
      </c>
      <c r="AV32" s="192"/>
      <c r="AW32" s="192"/>
      <c r="AX32" s="192"/>
      <c r="AY32" s="192"/>
      <c r="AZ32" s="192"/>
      <c r="BA32" s="192"/>
      <c r="BB32" s="192"/>
      <c r="BC32" s="192"/>
      <c r="BD32" s="193"/>
      <c r="BE32" s="191" t="s">
        <v>169</v>
      </c>
      <c r="BF32" s="192"/>
      <c r="BG32" s="192"/>
      <c r="BH32" s="192"/>
      <c r="BI32" s="192"/>
      <c r="BJ32" s="192"/>
      <c r="BK32" s="192"/>
      <c r="BL32" s="192"/>
      <c r="BM32" s="192"/>
      <c r="BN32" s="192"/>
      <c r="BO32" s="193"/>
      <c r="BP32" s="191"/>
      <c r="BQ32" s="192"/>
      <c r="BR32" s="192"/>
      <c r="BS32" s="192"/>
      <c r="BT32" s="192"/>
      <c r="BU32" s="192"/>
      <c r="BV32" s="192"/>
      <c r="BW32" s="192"/>
      <c r="BX32" s="192"/>
      <c r="BY32" s="192"/>
      <c r="BZ32" s="192"/>
      <c r="CA32" s="192"/>
      <c r="CB32" s="193"/>
    </row>
    <row r="33" spans="1:80">
      <c r="A33" s="191">
        <v>1</v>
      </c>
      <c r="B33" s="192"/>
      <c r="C33" s="192"/>
      <c r="D33" s="193"/>
      <c r="E33" s="191">
        <v>2</v>
      </c>
      <c r="F33" s="192"/>
      <c r="G33" s="192"/>
      <c r="H33" s="192"/>
      <c r="I33" s="192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  <c r="Z33" s="192"/>
      <c r="AA33" s="192"/>
      <c r="AB33" s="192"/>
      <c r="AC33" s="192"/>
      <c r="AD33" s="192"/>
      <c r="AE33" s="192"/>
      <c r="AF33" s="192"/>
      <c r="AG33" s="192"/>
      <c r="AH33" s="192"/>
      <c r="AI33" s="193"/>
      <c r="AJ33" s="191">
        <v>3</v>
      </c>
      <c r="AK33" s="192"/>
      <c r="AL33" s="192"/>
      <c r="AM33" s="192"/>
      <c r="AN33" s="192"/>
      <c r="AO33" s="192"/>
      <c r="AP33" s="192"/>
      <c r="AQ33" s="192"/>
      <c r="AR33" s="192"/>
      <c r="AS33" s="192"/>
      <c r="AT33" s="193"/>
      <c r="AU33" s="191">
        <v>4</v>
      </c>
      <c r="AV33" s="192"/>
      <c r="AW33" s="192"/>
      <c r="AX33" s="192"/>
      <c r="AY33" s="192"/>
      <c r="AZ33" s="192"/>
      <c r="BA33" s="192"/>
      <c r="BB33" s="192"/>
      <c r="BC33" s="192"/>
      <c r="BD33" s="193"/>
      <c r="BE33" s="191">
        <v>5</v>
      </c>
      <c r="BF33" s="192"/>
      <c r="BG33" s="192"/>
      <c r="BH33" s="192"/>
      <c r="BI33" s="192"/>
      <c r="BJ33" s="192"/>
      <c r="BK33" s="192"/>
      <c r="BL33" s="192"/>
      <c r="BM33" s="192"/>
      <c r="BN33" s="192"/>
      <c r="BO33" s="193"/>
      <c r="BP33" s="191">
        <v>6</v>
      </c>
      <c r="BQ33" s="192"/>
      <c r="BR33" s="192"/>
      <c r="BS33" s="192"/>
      <c r="BT33" s="192"/>
      <c r="BU33" s="192"/>
      <c r="BV33" s="192"/>
      <c r="BW33" s="192"/>
      <c r="BX33" s="192"/>
      <c r="BY33" s="192"/>
      <c r="BZ33" s="192"/>
      <c r="CA33" s="192"/>
      <c r="CB33" s="193"/>
    </row>
    <row r="34" spans="1:80">
      <c r="A34" s="206">
        <v>1</v>
      </c>
      <c r="B34" s="207"/>
      <c r="C34" s="207"/>
      <c r="D34" s="208"/>
      <c r="E34" s="194" t="s">
        <v>296</v>
      </c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6"/>
      <c r="AJ34" s="197"/>
      <c r="AK34" s="198"/>
      <c r="AL34" s="198"/>
      <c r="AM34" s="198"/>
      <c r="AN34" s="198"/>
      <c r="AO34" s="198"/>
      <c r="AP34" s="198"/>
      <c r="AQ34" s="198"/>
      <c r="AR34" s="198"/>
      <c r="AS34" s="198"/>
      <c r="AT34" s="199"/>
      <c r="AU34" s="197"/>
      <c r="AV34" s="198"/>
      <c r="AW34" s="198"/>
      <c r="AX34" s="198"/>
      <c r="AY34" s="198"/>
      <c r="AZ34" s="198"/>
      <c r="BA34" s="198"/>
      <c r="BB34" s="198"/>
      <c r="BC34" s="198"/>
      <c r="BD34" s="199"/>
      <c r="BE34" s="197"/>
      <c r="BF34" s="198"/>
      <c r="BG34" s="198"/>
      <c r="BH34" s="198"/>
      <c r="BI34" s="198"/>
      <c r="BJ34" s="198"/>
      <c r="BK34" s="198"/>
      <c r="BL34" s="198"/>
      <c r="BM34" s="198"/>
      <c r="BN34" s="198"/>
      <c r="BO34" s="199"/>
      <c r="BP34" s="218"/>
      <c r="BQ34" s="219"/>
      <c r="BR34" s="219"/>
      <c r="BS34" s="219"/>
      <c r="BT34" s="219"/>
      <c r="BU34" s="219"/>
      <c r="BV34" s="219"/>
      <c r="BW34" s="219"/>
      <c r="BX34" s="219"/>
      <c r="BY34" s="219"/>
      <c r="BZ34" s="219"/>
      <c r="CA34" s="219"/>
      <c r="CB34" s="220"/>
    </row>
    <row r="35" spans="1:80">
      <c r="A35" s="206"/>
      <c r="B35" s="207"/>
      <c r="C35" s="207"/>
      <c r="D35" s="208"/>
      <c r="E35" s="194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95"/>
      <c r="AD35" s="195"/>
      <c r="AE35" s="195"/>
      <c r="AF35" s="195"/>
      <c r="AG35" s="195"/>
      <c r="AH35" s="195"/>
      <c r="AI35" s="196"/>
      <c r="AJ35" s="197"/>
      <c r="AK35" s="198"/>
      <c r="AL35" s="198"/>
      <c r="AM35" s="198"/>
      <c r="AN35" s="198"/>
      <c r="AO35" s="198"/>
      <c r="AP35" s="198"/>
      <c r="AQ35" s="198"/>
      <c r="AR35" s="198"/>
      <c r="AS35" s="198"/>
      <c r="AT35" s="199"/>
      <c r="AU35" s="197"/>
      <c r="AV35" s="198"/>
      <c r="AW35" s="198"/>
      <c r="AX35" s="198"/>
      <c r="AY35" s="198"/>
      <c r="AZ35" s="198"/>
      <c r="BA35" s="198"/>
      <c r="BB35" s="198"/>
      <c r="BC35" s="198"/>
      <c r="BD35" s="199"/>
      <c r="BE35" s="197"/>
      <c r="BF35" s="198"/>
      <c r="BG35" s="198"/>
      <c r="BH35" s="198"/>
      <c r="BI35" s="198"/>
      <c r="BJ35" s="198"/>
      <c r="BK35" s="198"/>
      <c r="BL35" s="198"/>
      <c r="BM35" s="198"/>
      <c r="BN35" s="198"/>
      <c r="BO35" s="199"/>
      <c r="BP35" s="218"/>
      <c r="BQ35" s="219"/>
      <c r="BR35" s="219"/>
      <c r="BS35" s="219"/>
      <c r="BT35" s="219"/>
      <c r="BU35" s="219"/>
      <c r="BV35" s="219"/>
      <c r="BW35" s="219"/>
      <c r="BX35" s="219"/>
      <c r="BY35" s="219"/>
      <c r="BZ35" s="219"/>
      <c r="CA35" s="219"/>
      <c r="CB35" s="220"/>
    </row>
    <row r="36" spans="1:80">
      <c r="A36" s="206"/>
      <c r="B36" s="207"/>
      <c r="C36" s="207"/>
      <c r="D36" s="208"/>
      <c r="E36" s="227" t="s">
        <v>147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9"/>
      <c r="AJ36" s="221" t="s">
        <v>22</v>
      </c>
      <c r="AK36" s="222"/>
      <c r="AL36" s="222"/>
      <c r="AM36" s="222"/>
      <c r="AN36" s="222"/>
      <c r="AO36" s="222"/>
      <c r="AP36" s="222"/>
      <c r="AQ36" s="222"/>
      <c r="AR36" s="222"/>
      <c r="AS36" s="222"/>
      <c r="AT36" s="223"/>
      <c r="AU36" s="221" t="s">
        <v>22</v>
      </c>
      <c r="AV36" s="222"/>
      <c r="AW36" s="222"/>
      <c r="AX36" s="222"/>
      <c r="AY36" s="222"/>
      <c r="AZ36" s="222"/>
      <c r="BA36" s="222"/>
      <c r="BB36" s="222"/>
      <c r="BC36" s="222"/>
      <c r="BD36" s="223"/>
      <c r="BE36" s="221" t="s">
        <v>22</v>
      </c>
      <c r="BF36" s="222"/>
      <c r="BG36" s="222"/>
      <c r="BH36" s="222"/>
      <c r="BI36" s="222"/>
      <c r="BJ36" s="222"/>
      <c r="BK36" s="222"/>
      <c r="BL36" s="222"/>
      <c r="BM36" s="222"/>
      <c r="BN36" s="222"/>
      <c r="BO36" s="223"/>
      <c r="BP36" s="224">
        <f>BP34+BP35</f>
        <v>0</v>
      </c>
      <c r="BQ36" s="225"/>
      <c r="BR36" s="225"/>
      <c r="BS36" s="225"/>
      <c r="BT36" s="225"/>
      <c r="BU36" s="225"/>
      <c r="BV36" s="225"/>
      <c r="BW36" s="225"/>
      <c r="BX36" s="225"/>
      <c r="BY36" s="225"/>
      <c r="BZ36" s="225"/>
      <c r="CA36" s="225"/>
      <c r="CB36" s="226"/>
    </row>
    <row r="37" spans="1:80" s="20" customFormat="1" ht="15.75"/>
    <row r="38" spans="1:80" s="20" customFormat="1" ht="15.75">
      <c r="A38" s="52" t="s">
        <v>113</v>
      </c>
      <c r="T38" s="168" t="s">
        <v>374</v>
      </c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</row>
    <row r="39" spans="1:80" s="25" customFormat="1" ht="9.75">
      <c r="A39" s="2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</row>
    <row r="40" spans="1:80" s="25" customFormat="1" ht="8.25"/>
    <row r="41" spans="1:80">
      <c r="A41" s="161" t="s">
        <v>115</v>
      </c>
      <c r="B41" s="162"/>
      <c r="C41" s="162"/>
      <c r="D41" s="163"/>
      <c r="E41" s="161" t="s">
        <v>149</v>
      </c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3"/>
      <c r="AJ41" s="161" t="s">
        <v>160</v>
      </c>
      <c r="AK41" s="162"/>
      <c r="AL41" s="162"/>
      <c r="AM41" s="162"/>
      <c r="AN41" s="162"/>
      <c r="AO41" s="162"/>
      <c r="AP41" s="162"/>
      <c r="AQ41" s="162"/>
      <c r="AR41" s="162"/>
      <c r="AS41" s="162"/>
      <c r="AT41" s="163"/>
      <c r="AU41" s="161" t="s">
        <v>151</v>
      </c>
      <c r="AV41" s="162"/>
      <c r="AW41" s="162"/>
      <c r="AX41" s="162"/>
      <c r="AY41" s="162"/>
      <c r="AZ41" s="162"/>
      <c r="BA41" s="162"/>
      <c r="BB41" s="162"/>
      <c r="BC41" s="162"/>
      <c r="BD41" s="163"/>
      <c r="BE41" s="161" t="s">
        <v>161</v>
      </c>
      <c r="BF41" s="162"/>
      <c r="BG41" s="162"/>
      <c r="BH41" s="162"/>
      <c r="BI41" s="162"/>
      <c r="BJ41" s="162"/>
      <c r="BK41" s="162"/>
      <c r="BL41" s="162"/>
      <c r="BM41" s="162"/>
      <c r="BN41" s="162"/>
      <c r="BO41" s="163"/>
      <c r="BP41" s="161" t="s">
        <v>152</v>
      </c>
      <c r="BQ41" s="162"/>
      <c r="BR41" s="162"/>
      <c r="BS41" s="162"/>
      <c r="BT41" s="162"/>
      <c r="BU41" s="162"/>
      <c r="BV41" s="162"/>
      <c r="BW41" s="162"/>
      <c r="BX41" s="162"/>
      <c r="BY41" s="162"/>
      <c r="BZ41" s="162"/>
      <c r="CA41" s="162"/>
      <c r="CB41" s="163"/>
    </row>
    <row r="42" spans="1:80">
      <c r="A42" s="158" t="s">
        <v>122</v>
      </c>
      <c r="B42" s="159"/>
      <c r="C42" s="159"/>
      <c r="D42" s="160"/>
      <c r="E42" s="158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60"/>
      <c r="AJ42" s="158" t="s">
        <v>154</v>
      </c>
      <c r="AK42" s="159"/>
      <c r="AL42" s="159"/>
      <c r="AM42" s="159"/>
      <c r="AN42" s="159"/>
      <c r="AO42" s="159"/>
      <c r="AP42" s="159"/>
      <c r="AQ42" s="159"/>
      <c r="AR42" s="159"/>
      <c r="AS42" s="159"/>
      <c r="AT42" s="160"/>
      <c r="AU42" s="158" t="s">
        <v>162</v>
      </c>
      <c r="AV42" s="159"/>
      <c r="AW42" s="159"/>
      <c r="AX42" s="159"/>
      <c r="AY42" s="159"/>
      <c r="AZ42" s="159"/>
      <c r="BA42" s="159"/>
      <c r="BB42" s="159"/>
      <c r="BC42" s="159"/>
      <c r="BD42" s="160"/>
      <c r="BE42" s="158" t="s">
        <v>163</v>
      </c>
      <c r="BF42" s="159"/>
      <c r="BG42" s="159"/>
      <c r="BH42" s="159"/>
      <c r="BI42" s="159"/>
      <c r="BJ42" s="159"/>
      <c r="BK42" s="159"/>
      <c r="BL42" s="159"/>
      <c r="BM42" s="159"/>
      <c r="BN42" s="159"/>
      <c r="BO42" s="160"/>
      <c r="BP42" s="158" t="s">
        <v>156</v>
      </c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60"/>
    </row>
    <row r="43" spans="1:80">
      <c r="A43" s="158"/>
      <c r="B43" s="159"/>
      <c r="C43" s="159"/>
      <c r="D43" s="160"/>
      <c r="E43" s="158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60"/>
      <c r="AJ43" s="158" t="s">
        <v>164</v>
      </c>
      <c r="AK43" s="159"/>
      <c r="AL43" s="159"/>
      <c r="AM43" s="159"/>
      <c r="AN43" s="159"/>
      <c r="AO43" s="159"/>
      <c r="AP43" s="159"/>
      <c r="AQ43" s="159"/>
      <c r="AR43" s="159"/>
      <c r="AS43" s="159"/>
      <c r="AT43" s="160"/>
      <c r="AU43" s="158" t="s">
        <v>165</v>
      </c>
      <c r="AV43" s="159"/>
      <c r="AW43" s="159"/>
      <c r="AX43" s="159"/>
      <c r="AY43" s="159"/>
      <c r="AZ43" s="159"/>
      <c r="BA43" s="159"/>
      <c r="BB43" s="159"/>
      <c r="BC43" s="159"/>
      <c r="BD43" s="160"/>
      <c r="BE43" s="158" t="s">
        <v>166</v>
      </c>
      <c r="BF43" s="159"/>
      <c r="BG43" s="159"/>
      <c r="BH43" s="159"/>
      <c r="BI43" s="159"/>
      <c r="BJ43" s="159"/>
      <c r="BK43" s="159"/>
      <c r="BL43" s="159"/>
      <c r="BM43" s="159"/>
      <c r="BN43" s="159"/>
      <c r="BO43" s="160"/>
      <c r="BP43" s="158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60"/>
    </row>
    <row r="44" spans="1:80">
      <c r="A44" s="191"/>
      <c r="B44" s="192"/>
      <c r="C44" s="192"/>
      <c r="D44" s="193"/>
      <c r="E44" s="191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3"/>
      <c r="AJ44" s="191" t="s">
        <v>167</v>
      </c>
      <c r="AK44" s="192"/>
      <c r="AL44" s="192"/>
      <c r="AM44" s="192"/>
      <c r="AN44" s="192"/>
      <c r="AO44" s="192"/>
      <c r="AP44" s="192"/>
      <c r="AQ44" s="192"/>
      <c r="AR44" s="192"/>
      <c r="AS44" s="192"/>
      <c r="AT44" s="193"/>
      <c r="AU44" s="191" t="s">
        <v>168</v>
      </c>
      <c r="AV44" s="192"/>
      <c r="AW44" s="192"/>
      <c r="AX44" s="192"/>
      <c r="AY44" s="192"/>
      <c r="AZ44" s="192"/>
      <c r="BA44" s="192"/>
      <c r="BB44" s="192"/>
      <c r="BC44" s="192"/>
      <c r="BD44" s="193"/>
      <c r="BE44" s="191" t="s">
        <v>169</v>
      </c>
      <c r="BF44" s="192"/>
      <c r="BG44" s="192"/>
      <c r="BH44" s="192"/>
      <c r="BI44" s="192"/>
      <c r="BJ44" s="192"/>
      <c r="BK44" s="192"/>
      <c r="BL44" s="192"/>
      <c r="BM44" s="192"/>
      <c r="BN44" s="192"/>
      <c r="BO44" s="193"/>
      <c r="BP44" s="191"/>
      <c r="BQ44" s="192"/>
      <c r="BR44" s="192"/>
      <c r="BS44" s="192"/>
      <c r="BT44" s="192"/>
      <c r="BU44" s="192"/>
      <c r="BV44" s="192"/>
      <c r="BW44" s="192"/>
      <c r="BX44" s="192"/>
      <c r="BY44" s="192"/>
      <c r="BZ44" s="192"/>
      <c r="CA44" s="192"/>
      <c r="CB44" s="193"/>
    </row>
    <row r="45" spans="1:80">
      <c r="A45" s="191">
        <v>1</v>
      </c>
      <c r="B45" s="192"/>
      <c r="C45" s="192"/>
      <c r="D45" s="193"/>
      <c r="E45" s="191">
        <v>2</v>
      </c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3"/>
      <c r="AJ45" s="191">
        <v>3</v>
      </c>
      <c r="AK45" s="192"/>
      <c r="AL45" s="192"/>
      <c r="AM45" s="192"/>
      <c r="AN45" s="192"/>
      <c r="AO45" s="192"/>
      <c r="AP45" s="192"/>
      <c r="AQ45" s="192"/>
      <c r="AR45" s="192"/>
      <c r="AS45" s="192"/>
      <c r="AT45" s="193"/>
      <c r="AU45" s="191">
        <v>4</v>
      </c>
      <c r="AV45" s="192"/>
      <c r="AW45" s="192"/>
      <c r="AX45" s="192"/>
      <c r="AY45" s="192"/>
      <c r="AZ45" s="192"/>
      <c r="BA45" s="192"/>
      <c r="BB45" s="192"/>
      <c r="BC45" s="192"/>
      <c r="BD45" s="193"/>
      <c r="BE45" s="191">
        <v>5</v>
      </c>
      <c r="BF45" s="192"/>
      <c r="BG45" s="192"/>
      <c r="BH45" s="192"/>
      <c r="BI45" s="192"/>
      <c r="BJ45" s="192"/>
      <c r="BK45" s="192"/>
      <c r="BL45" s="192"/>
      <c r="BM45" s="192"/>
      <c r="BN45" s="192"/>
      <c r="BO45" s="193"/>
      <c r="BP45" s="191">
        <v>6</v>
      </c>
      <c r="BQ45" s="192"/>
      <c r="BR45" s="192"/>
      <c r="BS45" s="192"/>
      <c r="BT45" s="192"/>
      <c r="BU45" s="192"/>
      <c r="BV45" s="192"/>
      <c r="BW45" s="192"/>
      <c r="BX45" s="192"/>
      <c r="BY45" s="192"/>
      <c r="BZ45" s="192"/>
      <c r="CA45" s="192"/>
      <c r="CB45" s="193"/>
    </row>
    <row r="46" spans="1:80">
      <c r="A46" s="206">
        <v>1</v>
      </c>
      <c r="B46" s="207"/>
      <c r="C46" s="207"/>
      <c r="D46" s="208"/>
      <c r="E46" s="194" t="s">
        <v>296</v>
      </c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6"/>
      <c r="AJ46" s="197">
        <v>1</v>
      </c>
      <c r="AK46" s="198"/>
      <c r="AL46" s="198"/>
      <c r="AM46" s="198"/>
      <c r="AN46" s="198"/>
      <c r="AO46" s="198"/>
      <c r="AP46" s="198"/>
      <c r="AQ46" s="198"/>
      <c r="AR46" s="198"/>
      <c r="AS46" s="198"/>
      <c r="AT46" s="199"/>
      <c r="AU46" s="197">
        <v>12</v>
      </c>
      <c r="AV46" s="198"/>
      <c r="AW46" s="198"/>
      <c r="AX46" s="198"/>
      <c r="AY46" s="198"/>
      <c r="AZ46" s="198"/>
      <c r="BA46" s="198"/>
      <c r="BB46" s="198"/>
      <c r="BC46" s="198"/>
      <c r="BD46" s="199"/>
      <c r="BE46" s="197">
        <v>50</v>
      </c>
      <c r="BF46" s="198"/>
      <c r="BG46" s="198"/>
      <c r="BH46" s="198"/>
      <c r="BI46" s="198"/>
      <c r="BJ46" s="198"/>
      <c r="BK46" s="198"/>
      <c r="BL46" s="198"/>
      <c r="BM46" s="198"/>
      <c r="BN46" s="198"/>
      <c r="BO46" s="199"/>
      <c r="BP46" s="218"/>
      <c r="BQ46" s="219"/>
      <c r="BR46" s="219"/>
      <c r="BS46" s="219"/>
      <c r="BT46" s="219"/>
      <c r="BU46" s="219"/>
      <c r="BV46" s="219"/>
      <c r="BW46" s="219"/>
      <c r="BX46" s="219"/>
      <c r="BY46" s="219"/>
      <c r="BZ46" s="219"/>
      <c r="CA46" s="219"/>
      <c r="CB46" s="220"/>
    </row>
    <row r="47" spans="1:80">
      <c r="A47" s="206"/>
      <c r="B47" s="207"/>
      <c r="C47" s="207"/>
      <c r="D47" s="208"/>
      <c r="E47" s="194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6"/>
      <c r="AJ47" s="197"/>
      <c r="AK47" s="198"/>
      <c r="AL47" s="198"/>
      <c r="AM47" s="198"/>
      <c r="AN47" s="198"/>
      <c r="AO47" s="198"/>
      <c r="AP47" s="198"/>
      <c r="AQ47" s="198"/>
      <c r="AR47" s="198"/>
      <c r="AS47" s="198"/>
      <c r="AT47" s="199"/>
      <c r="AU47" s="197"/>
      <c r="AV47" s="198"/>
      <c r="AW47" s="198"/>
      <c r="AX47" s="198"/>
      <c r="AY47" s="198"/>
      <c r="AZ47" s="198"/>
      <c r="BA47" s="198"/>
      <c r="BB47" s="198"/>
      <c r="BC47" s="198"/>
      <c r="BD47" s="199"/>
      <c r="BE47" s="197"/>
      <c r="BF47" s="198"/>
      <c r="BG47" s="198"/>
      <c r="BH47" s="198"/>
      <c r="BI47" s="198"/>
      <c r="BJ47" s="198"/>
      <c r="BK47" s="198"/>
      <c r="BL47" s="198"/>
      <c r="BM47" s="198"/>
      <c r="BN47" s="198"/>
      <c r="BO47" s="199"/>
      <c r="BP47" s="218"/>
      <c r="BQ47" s="219"/>
      <c r="BR47" s="219"/>
      <c r="BS47" s="219"/>
      <c r="BT47" s="219"/>
      <c r="BU47" s="219"/>
      <c r="BV47" s="219"/>
      <c r="BW47" s="219"/>
      <c r="BX47" s="219"/>
      <c r="BY47" s="219"/>
      <c r="BZ47" s="219"/>
      <c r="CA47" s="219"/>
      <c r="CB47" s="220"/>
    </row>
    <row r="48" spans="1:80">
      <c r="A48" s="206"/>
      <c r="B48" s="207"/>
      <c r="C48" s="207"/>
      <c r="D48" s="208"/>
      <c r="E48" s="227" t="s">
        <v>147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9"/>
      <c r="AJ48" s="221" t="s">
        <v>22</v>
      </c>
      <c r="AK48" s="222"/>
      <c r="AL48" s="222"/>
      <c r="AM48" s="222"/>
      <c r="AN48" s="222"/>
      <c r="AO48" s="222"/>
      <c r="AP48" s="222"/>
      <c r="AQ48" s="222"/>
      <c r="AR48" s="222"/>
      <c r="AS48" s="222"/>
      <c r="AT48" s="223"/>
      <c r="AU48" s="221" t="s">
        <v>22</v>
      </c>
      <c r="AV48" s="222"/>
      <c r="AW48" s="222"/>
      <c r="AX48" s="222"/>
      <c r="AY48" s="222"/>
      <c r="AZ48" s="222"/>
      <c r="BA48" s="222"/>
      <c r="BB48" s="222"/>
      <c r="BC48" s="222"/>
      <c r="BD48" s="223"/>
      <c r="BE48" s="221" t="s">
        <v>22</v>
      </c>
      <c r="BF48" s="222"/>
      <c r="BG48" s="222"/>
      <c r="BH48" s="222"/>
      <c r="BI48" s="222"/>
      <c r="BJ48" s="222"/>
      <c r="BK48" s="222"/>
      <c r="BL48" s="222"/>
      <c r="BM48" s="222"/>
      <c r="BN48" s="222"/>
      <c r="BO48" s="223"/>
      <c r="BP48" s="224">
        <f>BP46+BP47</f>
        <v>0</v>
      </c>
      <c r="BQ48" s="225"/>
      <c r="BR48" s="225"/>
      <c r="BS48" s="225"/>
      <c r="BT48" s="225"/>
      <c r="BU48" s="225"/>
      <c r="BV48" s="225"/>
      <c r="BW48" s="225"/>
      <c r="BX48" s="225"/>
      <c r="BY48" s="225"/>
      <c r="BZ48" s="225"/>
      <c r="CA48" s="225"/>
      <c r="CB48" s="226"/>
    </row>
    <row r="50" spans="3:20">
      <c r="C50" s="24" t="str">
        <f>'221, 223'!F35</f>
        <v>Заведующая МДОБУ № 4</v>
      </c>
      <c r="T50" s="24" t="str">
        <f>'111'!T35</f>
        <v>О.А.Гаранина</v>
      </c>
    </row>
  </sheetData>
  <mergeCells count="198">
    <mergeCell ref="T27:CB27"/>
    <mergeCell ref="A22:D22"/>
    <mergeCell ref="E22:AI22"/>
    <mergeCell ref="AJ22:AW22"/>
    <mergeCell ref="AX22:BF22"/>
    <mergeCell ref="BG22:BO22"/>
    <mergeCell ref="BP22:CB22"/>
    <mergeCell ref="A23:D23"/>
    <mergeCell ref="E23:AI23"/>
    <mergeCell ref="AJ23:AW23"/>
    <mergeCell ref="AX23:BF23"/>
    <mergeCell ref="BG23:BO23"/>
    <mergeCell ref="BP23:CB23"/>
    <mergeCell ref="A26:CB26"/>
    <mergeCell ref="T14:CB14"/>
    <mergeCell ref="A16:D16"/>
    <mergeCell ref="E16:AI16"/>
    <mergeCell ref="AJ16:AW16"/>
    <mergeCell ref="AX16:BF16"/>
    <mergeCell ref="BG16:BO16"/>
    <mergeCell ref="BP16:CB16"/>
    <mergeCell ref="A17:D17"/>
    <mergeCell ref="E17:AI17"/>
    <mergeCell ref="AJ17:AW17"/>
    <mergeCell ref="AX17:BF17"/>
    <mergeCell ref="BG17:BO17"/>
    <mergeCell ref="BP17:CB17"/>
    <mergeCell ref="A45:D45"/>
    <mergeCell ref="E45:AI45"/>
    <mergeCell ref="AJ45:AT45"/>
    <mergeCell ref="AU45:BD45"/>
    <mergeCell ref="BE45:BO45"/>
    <mergeCell ref="BP45:CB45"/>
    <mergeCell ref="BE47:BO47"/>
    <mergeCell ref="BP47:CB47"/>
    <mergeCell ref="A48:D48"/>
    <mergeCell ref="E48:AI48"/>
    <mergeCell ref="AJ48:AT48"/>
    <mergeCell ref="AU48:BD48"/>
    <mergeCell ref="BE48:BO48"/>
    <mergeCell ref="BP48:CB48"/>
    <mergeCell ref="E43:AI43"/>
    <mergeCell ref="AJ43:AT43"/>
    <mergeCell ref="AU43:BD43"/>
    <mergeCell ref="BE43:BO43"/>
    <mergeCell ref="BP43:CB43"/>
    <mergeCell ref="A44:D44"/>
    <mergeCell ref="E44:AI44"/>
    <mergeCell ref="AJ44:AT44"/>
    <mergeCell ref="AU44:BD44"/>
    <mergeCell ref="BE44:BO44"/>
    <mergeCell ref="BP44:CB44"/>
    <mergeCell ref="T38:CB38"/>
    <mergeCell ref="A46:D46"/>
    <mergeCell ref="E46:AI46"/>
    <mergeCell ref="AJ46:AT46"/>
    <mergeCell ref="AU46:BD46"/>
    <mergeCell ref="BE46:BO46"/>
    <mergeCell ref="BP46:CB46"/>
    <mergeCell ref="A47:D47"/>
    <mergeCell ref="E47:AI47"/>
    <mergeCell ref="AJ47:AT47"/>
    <mergeCell ref="AU47:BD47"/>
    <mergeCell ref="A41:D41"/>
    <mergeCell ref="E41:AI41"/>
    <mergeCell ref="AJ41:AT41"/>
    <mergeCell ref="AU41:BD41"/>
    <mergeCell ref="BE41:BO41"/>
    <mergeCell ref="BP41:CB41"/>
    <mergeCell ref="A42:D42"/>
    <mergeCell ref="E42:AI42"/>
    <mergeCell ref="AJ42:AT42"/>
    <mergeCell ref="AU42:BD42"/>
    <mergeCell ref="BE42:BO42"/>
    <mergeCell ref="BP42:CB42"/>
    <mergeCell ref="A43:D43"/>
    <mergeCell ref="AU36:BD36"/>
    <mergeCell ref="BE36:BO36"/>
    <mergeCell ref="BP36:CB36"/>
    <mergeCell ref="A34:D34"/>
    <mergeCell ref="E34:AI34"/>
    <mergeCell ref="AJ34:AT34"/>
    <mergeCell ref="AU34:BD34"/>
    <mergeCell ref="BE34:BO34"/>
    <mergeCell ref="BP34:CB34"/>
    <mergeCell ref="A36:D36"/>
    <mergeCell ref="E36:AI36"/>
    <mergeCell ref="AJ36:AT36"/>
    <mergeCell ref="A33:D33"/>
    <mergeCell ref="E33:AI33"/>
    <mergeCell ref="AJ33:AT33"/>
    <mergeCell ref="AU33:BD33"/>
    <mergeCell ref="BE33:BO33"/>
    <mergeCell ref="BP33:CB33"/>
    <mergeCell ref="A35:D35"/>
    <mergeCell ref="E35:AI35"/>
    <mergeCell ref="AJ35:AT35"/>
    <mergeCell ref="AU35:BD35"/>
    <mergeCell ref="BE35:BO35"/>
    <mergeCell ref="BP35:CB35"/>
    <mergeCell ref="A20:D20"/>
    <mergeCell ref="E20:AI20"/>
    <mergeCell ref="A32:D32"/>
    <mergeCell ref="E32:AI32"/>
    <mergeCell ref="AJ32:AT32"/>
    <mergeCell ref="AU32:BD32"/>
    <mergeCell ref="BE32:BO32"/>
    <mergeCell ref="BP32:CB32"/>
    <mergeCell ref="A31:D31"/>
    <mergeCell ref="E31:AI31"/>
    <mergeCell ref="AJ31:AT31"/>
    <mergeCell ref="AU31:BD31"/>
    <mergeCell ref="BE31:BO31"/>
    <mergeCell ref="BP31:CB31"/>
    <mergeCell ref="AJ20:AW20"/>
    <mergeCell ref="AX20:BF20"/>
    <mergeCell ref="BG20:BO20"/>
    <mergeCell ref="BP20:CB20"/>
    <mergeCell ref="A21:D21"/>
    <mergeCell ref="E21:AI21"/>
    <mergeCell ref="AJ21:AW21"/>
    <mergeCell ref="AX21:BF21"/>
    <mergeCell ref="BG21:BO21"/>
    <mergeCell ref="BP21:CB21"/>
    <mergeCell ref="AX18:BF18"/>
    <mergeCell ref="BG18:BO18"/>
    <mergeCell ref="BP18:CB18"/>
    <mergeCell ref="A19:D19"/>
    <mergeCell ref="E19:AI19"/>
    <mergeCell ref="AJ19:AW19"/>
    <mergeCell ref="AX19:BF19"/>
    <mergeCell ref="BG19:BO19"/>
    <mergeCell ref="BP19:CB19"/>
    <mergeCell ref="A18:D18"/>
    <mergeCell ref="E18:AI18"/>
    <mergeCell ref="AJ18:AW18"/>
    <mergeCell ref="A30:D30"/>
    <mergeCell ref="E30:AI30"/>
    <mergeCell ref="AJ30:AT30"/>
    <mergeCell ref="AU30:BD30"/>
    <mergeCell ref="BE30:BO30"/>
    <mergeCell ref="BP30:CB30"/>
    <mergeCell ref="A29:D29"/>
    <mergeCell ref="E29:AI29"/>
    <mergeCell ref="AJ29:AT29"/>
    <mergeCell ref="AU29:BD29"/>
    <mergeCell ref="BE29:BO29"/>
    <mergeCell ref="BP29:CB29"/>
    <mergeCell ref="A9:D9"/>
    <mergeCell ref="E9:AI9"/>
    <mergeCell ref="AJ9:AW9"/>
    <mergeCell ref="AX9:BF9"/>
    <mergeCell ref="BG9:BO9"/>
    <mergeCell ref="BP9:CB9"/>
    <mergeCell ref="A8:D8"/>
    <mergeCell ref="E8:AI8"/>
    <mergeCell ref="AJ8:AW8"/>
    <mergeCell ref="AX8:BF8"/>
    <mergeCell ref="BG8:BO8"/>
    <mergeCell ref="BP8:CB8"/>
    <mergeCell ref="A10:D10"/>
    <mergeCell ref="E10:AI10"/>
    <mergeCell ref="AJ10:AW10"/>
    <mergeCell ref="AX10:BF10"/>
    <mergeCell ref="BG10:BO10"/>
    <mergeCell ref="BP10:CB10"/>
    <mergeCell ref="A11:D11"/>
    <mergeCell ref="E11:AI11"/>
    <mergeCell ref="AJ11:AW11"/>
    <mergeCell ref="AX11:BF11"/>
    <mergeCell ref="BG11:BO11"/>
    <mergeCell ref="BP11:CB11"/>
    <mergeCell ref="A7:D7"/>
    <mergeCell ref="E7:AI7"/>
    <mergeCell ref="AJ7:AW7"/>
    <mergeCell ref="AX7:BF7"/>
    <mergeCell ref="BG7:BO7"/>
    <mergeCell ref="BP7:CB7"/>
    <mergeCell ref="A6:D6"/>
    <mergeCell ref="E6:AI6"/>
    <mergeCell ref="AJ6:AW6"/>
    <mergeCell ref="AX6:BF6"/>
    <mergeCell ref="BG6:BO6"/>
    <mergeCell ref="BP6:CB6"/>
    <mergeCell ref="A5:D5"/>
    <mergeCell ref="E5:AI5"/>
    <mergeCell ref="AJ5:AW5"/>
    <mergeCell ref="AX5:BF5"/>
    <mergeCell ref="BG5:BO5"/>
    <mergeCell ref="BP5:CB5"/>
    <mergeCell ref="A1:CB1"/>
    <mergeCell ref="T2:CB2"/>
    <mergeCell ref="A4:D4"/>
    <mergeCell ref="E4:AI4"/>
    <mergeCell ref="AJ4:AW4"/>
    <mergeCell ref="AX4:BF4"/>
    <mergeCell ref="BG4:BO4"/>
    <mergeCell ref="BP4:CB4"/>
  </mergeCells>
  <pageMargins left="0.7" right="0.7" top="0.75" bottom="0.75" header="0.3" footer="0.3"/>
  <pageSetup paperSize="9" scale="7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CB47"/>
  <sheetViews>
    <sheetView view="pageBreakPreview" topLeftCell="A19" zoomScale="85" zoomScaleNormal="100" zoomScaleSheetLayoutView="85" workbookViewId="0">
      <selection activeCell="BQ45" sqref="BQ45"/>
    </sheetView>
  </sheetViews>
  <sheetFormatPr defaultColWidth="1.140625" defaultRowHeight="12.75"/>
  <cols>
    <col min="1" max="1" width="7.42578125" style="24" bestFit="1" customWidth="1"/>
    <col min="2" max="2" width="1.140625" style="24"/>
    <col min="3" max="3" width="7.42578125" style="24" bestFit="1" customWidth="1"/>
    <col min="4" max="17" width="1.140625" style="24"/>
    <col min="18" max="18" width="10" style="24" bestFit="1" customWidth="1"/>
    <col min="19" max="19" width="7.42578125" style="24" bestFit="1" customWidth="1"/>
    <col min="20" max="30" width="1.140625" style="24"/>
    <col min="31" max="31" width="7.42578125" style="24" bestFit="1" customWidth="1"/>
    <col min="32" max="256" width="1.140625" style="24"/>
    <col min="257" max="257" width="7.42578125" style="24" bestFit="1" customWidth="1"/>
    <col min="258" max="273" width="1.140625" style="24"/>
    <col min="274" max="274" width="10" style="24" bestFit="1" customWidth="1"/>
    <col min="275" max="286" width="1.140625" style="24"/>
    <col min="287" max="287" width="7.42578125" style="24" bestFit="1" customWidth="1"/>
    <col min="288" max="512" width="1.140625" style="24"/>
    <col min="513" max="513" width="7.42578125" style="24" bestFit="1" customWidth="1"/>
    <col min="514" max="529" width="1.140625" style="24"/>
    <col min="530" max="530" width="10" style="24" bestFit="1" customWidth="1"/>
    <col min="531" max="542" width="1.140625" style="24"/>
    <col min="543" max="543" width="7.42578125" style="24" bestFit="1" customWidth="1"/>
    <col min="544" max="768" width="1.140625" style="24"/>
    <col min="769" max="769" width="7.42578125" style="24" bestFit="1" customWidth="1"/>
    <col min="770" max="785" width="1.140625" style="24"/>
    <col min="786" max="786" width="10" style="24" bestFit="1" customWidth="1"/>
    <col min="787" max="798" width="1.140625" style="24"/>
    <col min="799" max="799" width="7.42578125" style="24" bestFit="1" customWidth="1"/>
    <col min="800" max="1024" width="1.140625" style="24"/>
    <col min="1025" max="1025" width="7.42578125" style="24" bestFit="1" customWidth="1"/>
    <col min="1026" max="1041" width="1.140625" style="24"/>
    <col min="1042" max="1042" width="10" style="24" bestFit="1" customWidth="1"/>
    <col min="1043" max="1054" width="1.140625" style="24"/>
    <col min="1055" max="1055" width="7.42578125" style="24" bestFit="1" customWidth="1"/>
    <col min="1056" max="1280" width="1.140625" style="24"/>
    <col min="1281" max="1281" width="7.42578125" style="24" bestFit="1" customWidth="1"/>
    <col min="1282" max="1297" width="1.140625" style="24"/>
    <col min="1298" max="1298" width="10" style="24" bestFit="1" customWidth="1"/>
    <col min="1299" max="1310" width="1.140625" style="24"/>
    <col min="1311" max="1311" width="7.42578125" style="24" bestFit="1" customWidth="1"/>
    <col min="1312" max="1536" width="1.140625" style="24"/>
    <col min="1537" max="1537" width="7.42578125" style="24" bestFit="1" customWidth="1"/>
    <col min="1538" max="1553" width="1.140625" style="24"/>
    <col min="1554" max="1554" width="10" style="24" bestFit="1" customWidth="1"/>
    <col min="1555" max="1566" width="1.140625" style="24"/>
    <col min="1567" max="1567" width="7.42578125" style="24" bestFit="1" customWidth="1"/>
    <col min="1568" max="1792" width="1.140625" style="24"/>
    <col min="1793" max="1793" width="7.42578125" style="24" bestFit="1" customWidth="1"/>
    <col min="1794" max="1809" width="1.140625" style="24"/>
    <col min="1810" max="1810" width="10" style="24" bestFit="1" customWidth="1"/>
    <col min="1811" max="1822" width="1.140625" style="24"/>
    <col min="1823" max="1823" width="7.42578125" style="24" bestFit="1" customWidth="1"/>
    <col min="1824" max="2048" width="1.140625" style="24"/>
    <col min="2049" max="2049" width="7.42578125" style="24" bestFit="1" customWidth="1"/>
    <col min="2050" max="2065" width="1.140625" style="24"/>
    <col min="2066" max="2066" width="10" style="24" bestFit="1" customWidth="1"/>
    <col min="2067" max="2078" width="1.140625" style="24"/>
    <col min="2079" max="2079" width="7.42578125" style="24" bestFit="1" customWidth="1"/>
    <col min="2080" max="2304" width="1.140625" style="24"/>
    <col min="2305" max="2305" width="7.42578125" style="24" bestFit="1" customWidth="1"/>
    <col min="2306" max="2321" width="1.140625" style="24"/>
    <col min="2322" max="2322" width="10" style="24" bestFit="1" customWidth="1"/>
    <col min="2323" max="2334" width="1.140625" style="24"/>
    <col min="2335" max="2335" width="7.42578125" style="24" bestFit="1" customWidth="1"/>
    <col min="2336" max="2560" width="1.140625" style="24"/>
    <col min="2561" max="2561" width="7.42578125" style="24" bestFit="1" customWidth="1"/>
    <col min="2562" max="2577" width="1.140625" style="24"/>
    <col min="2578" max="2578" width="10" style="24" bestFit="1" customWidth="1"/>
    <col min="2579" max="2590" width="1.140625" style="24"/>
    <col min="2591" max="2591" width="7.42578125" style="24" bestFit="1" customWidth="1"/>
    <col min="2592" max="2816" width="1.140625" style="24"/>
    <col min="2817" max="2817" width="7.42578125" style="24" bestFit="1" customWidth="1"/>
    <col min="2818" max="2833" width="1.140625" style="24"/>
    <col min="2834" max="2834" width="10" style="24" bestFit="1" customWidth="1"/>
    <col min="2835" max="2846" width="1.140625" style="24"/>
    <col min="2847" max="2847" width="7.42578125" style="24" bestFit="1" customWidth="1"/>
    <col min="2848" max="3072" width="1.140625" style="24"/>
    <col min="3073" max="3073" width="7.42578125" style="24" bestFit="1" customWidth="1"/>
    <col min="3074" max="3089" width="1.140625" style="24"/>
    <col min="3090" max="3090" width="10" style="24" bestFit="1" customWidth="1"/>
    <col min="3091" max="3102" width="1.140625" style="24"/>
    <col min="3103" max="3103" width="7.42578125" style="24" bestFit="1" customWidth="1"/>
    <col min="3104" max="3328" width="1.140625" style="24"/>
    <col min="3329" max="3329" width="7.42578125" style="24" bestFit="1" customWidth="1"/>
    <col min="3330" max="3345" width="1.140625" style="24"/>
    <col min="3346" max="3346" width="10" style="24" bestFit="1" customWidth="1"/>
    <col min="3347" max="3358" width="1.140625" style="24"/>
    <col min="3359" max="3359" width="7.42578125" style="24" bestFit="1" customWidth="1"/>
    <col min="3360" max="3584" width="1.140625" style="24"/>
    <col min="3585" max="3585" width="7.42578125" style="24" bestFit="1" customWidth="1"/>
    <col min="3586" max="3601" width="1.140625" style="24"/>
    <col min="3602" max="3602" width="10" style="24" bestFit="1" customWidth="1"/>
    <col min="3603" max="3614" width="1.140625" style="24"/>
    <col min="3615" max="3615" width="7.42578125" style="24" bestFit="1" customWidth="1"/>
    <col min="3616" max="3840" width="1.140625" style="24"/>
    <col min="3841" max="3841" width="7.42578125" style="24" bestFit="1" customWidth="1"/>
    <col min="3842" max="3857" width="1.140625" style="24"/>
    <col min="3858" max="3858" width="10" style="24" bestFit="1" customWidth="1"/>
    <col min="3859" max="3870" width="1.140625" style="24"/>
    <col min="3871" max="3871" width="7.42578125" style="24" bestFit="1" customWidth="1"/>
    <col min="3872" max="4096" width="1.140625" style="24"/>
    <col min="4097" max="4097" width="7.42578125" style="24" bestFit="1" customWidth="1"/>
    <col min="4098" max="4113" width="1.140625" style="24"/>
    <col min="4114" max="4114" width="10" style="24" bestFit="1" customWidth="1"/>
    <col min="4115" max="4126" width="1.140625" style="24"/>
    <col min="4127" max="4127" width="7.42578125" style="24" bestFit="1" customWidth="1"/>
    <col min="4128" max="4352" width="1.140625" style="24"/>
    <col min="4353" max="4353" width="7.42578125" style="24" bestFit="1" customWidth="1"/>
    <col min="4354" max="4369" width="1.140625" style="24"/>
    <col min="4370" max="4370" width="10" style="24" bestFit="1" customWidth="1"/>
    <col min="4371" max="4382" width="1.140625" style="24"/>
    <col min="4383" max="4383" width="7.42578125" style="24" bestFit="1" customWidth="1"/>
    <col min="4384" max="4608" width="1.140625" style="24"/>
    <col min="4609" max="4609" width="7.42578125" style="24" bestFit="1" customWidth="1"/>
    <col min="4610" max="4625" width="1.140625" style="24"/>
    <col min="4626" max="4626" width="10" style="24" bestFit="1" customWidth="1"/>
    <col min="4627" max="4638" width="1.140625" style="24"/>
    <col min="4639" max="4639" width="7.42578125" style="24" bestFit="1" customWidth="1"/>
    <col min="4640" max="4864" width="1.140625" style="24"/>
    <col min="4865" max="4865" width="7.42578125" style="24" bestFit="1" customWidth="1"/>
    <col min="4866" max="4881" width="1.140625" style="24"/>
    <col min="4882" max="4882" width="10" style="24" bestFit="1" customWidth="1"/>
    <col min="4883" max="4894" width="1.140625" style="24"/>
    <col min="4895" max="4895" width="7.42578125" style="24" bestFit="1" customWidth="1"/>
    <col min="4896" max="5120" width="1.140625" style="24"/>
    <col min="5121" max="5121" width="7.42578125" style="24" bestFit="1" customWidth="1"/>
    <col min="5122" max="5137" width="1.140625" style="24"/>
    <col min="5138" max="5138" width="10" style="24" bestFit="1" customWidth="1"/>
    <col min="5139" max="5150" width="1.140625" style="24"/>
    <col min="5151" max="5151" width="7.42578125" style="24" bestFit="1" customWidth="1"/>
    <col min="5152" max="5376" width="1.140625" style="24"/>
    <col min="5377" max="5377" width="7.42578125" style="24" bestFit="1" customWidth="1"/>
    <col min="5378" max="5393" width="1.140625" style="24"/>
    <col min="5394" max="5394" width="10" style="24" bestFit="1" customWidth="1"/>
    <col min="5395" max="5406" width="1.140625" style="24"/>
    <col min="5407" max="5407" width="7.42578125" style="24" bestFit="1" customWidth="1"/>
    <col min="5408" max="5632" width="1.140625" style="24"/>
    <col min="5633" max="5633" width="7.42578125" style="24" bestFit="1" customWidth="1"/>
    <col min="5634" max="5649" width="1.140625" style="24"/>
    <col min="5650" max="5650" width="10" style="24" bestFit="1" customWidth="1"/>
    <col min="5651" max="5662" width="1.140625" style="24"/>
    <col min="5663" max="5663" width="7.42578125" style="24" bestFit="1" customWidth="1"/>
    <col min="5664" max="5888" width="1.140625" style="24"/>
    <col min="5889" max="5889" width="7.42578125" style="24" bestFit="1" customWidth="1"/>
    <col min="5890" max="5905" width="1.140625" style="24"/>
    <col min="5906" max="5906" width="10" style="24" bestFit="1" customWidth="1"/>
    <col min="5907" max="5918" width="1.140625" style="24"/>
    <col min="5919" max="5919" width="7.42578125" style="24" bestFit="1" customWidth="1"/>
    <col min="5920" max="6144" width="1.140625" style="24"/>
    <col min="6145" max="6145" width="7.42578125" style="24" bestFit="1" customWidth="1"/>
    <col min="6146" max="6161" width="1.140625" style="24"/>
    <col min="6162" max="6162" width="10" style="24" bestFit="1" customWidth="1"/>
    <col min="6163" max="6174" width="1.140625" style="24"/>
    <col min="6175" max="6175" width="7.42578125" style="24" bestFit="1" customWidth="1"/>
    <col min="6176" max="6400" width="1.140625" style="24"/>
    <col min="6401" max="6401" width="7.42578125" style="24" bestFit="1" customWidth="1"/>
    <col min="6402" max="6417" width="1.140625" style="24"/>
    <col min="6418" max="6418" width="10" style="24" bestFit="1" customWidth="1"/>
    <col min="6419" max="6430" width="1.140625" style="24"/>
    <col min="6431" max="6431" width="7.42578125" style="24" bestFit="1" customWidth="1"/>
    <col min="6432" max="6656" width="1.140625" style="24"/>
    <col min="6657" max="6657" width="7.42578125" style="24" bestFit="1" customWidth="1"/>
    <col min="6658" max="6673" width="1.140625" style="24"/>
    <col min="6674" max="6674" width="10" style="24" bestFit="1" customWidth="1"/>
    <col min="6675" max="6686" width="1.140625" style="24"/>
    <col min="6687" max="6687" width="7.42578125" style="24" bestFit="1" customWidth="1"/>
    <col min="6688" max="6912" width="1.140625" style="24"/>
    <col min="6913" max="6913" width="7.42578125" style="24" bestFit="1" customWidth="1"/>
    <col min="6914" max="6929" width="1.140625" style="24"/>
    <col min="6930" max="6930" width="10" style="24" bestFit="1" customWidth="1"/>
    <col min="6931" max="6942" width="1.140625" style="24"/>
    <col min="6943" max="6943" width="7.42578125" style="24" bestFit="1" customWidth="1"/>
    <col min="6944" max="7168" width="1.140625" style="24"/>
    <col min="7169" max="7169" width="7.42578125" style="24" bestFit="1" customWidth="1"/>
    <col min="7170" max="7185" width="1.140625" style="24"/>
    <col min="7186" max="7186" width="10" style="24" bestFit="1" customWidth="1"/>
    <col min="7187" max="7198" width="1.140625" style="24"/>
    <col min="7199" max="7199" width="7.42578125" style="24" bestFit="1" customWidth="1"/>
    <col min="7200" max="7424" width="1.140625" style="24"/>
    <col min="7425" max="7425" width="7.42578125" style="24" bestFit="1" customWidth="1"/>
    <col min="7426" max="7441" width="1.140625" style="24"/>
    <col min="7442" max="7442" width="10" style="24" bestFit="1" customWidth="1"/>
    <col min="7443" max="7454" width="1.140625" style="24"/>
    <col min="7455" max="7455" width="7.42578125" style="24" bestFit="1" customWidth="1"/>
    <col min="7456" max="7680" width="1.140625" style="24"/>
    <col min="7681" max="7681" width="7.42578125" style="24" bestFit="1" customWidth="1"/>
    <col min="7682" max="7697" width="1.140625" style="24"/>
    <col min="7698" max="7698" width="10" style="24" bestFit="1" customWidth="1"/>
    <col min="7699" max="7710" width="1.140625" style="24"/>
    <col min="7711" max="7711" width="7.42578125" style="24" bestFit="1" customWidth="1"/>
    <col min="7712" max="7936" width="1.140625" style="24"/>
    <col min="7937" max="7937" width="7.42578125" style="24" bestFit="1" customWidth="1"/>
    <col min="7938" max="7953" width="1.140625" style="24"/>
    <col min="7954" max="7954" width="10" style="24" bestFit="1" customWidth="1"/>
    <col min="7955" max="7966" width="1.140625" style="24"/>
    <col min="7967" max="7967" width="7.42578125" style="24" bestFit="1" customWidth="1"/>
    <col min="7968" max="8192" width="1.140625" style="24"/>
    <col min="8193" max="8193" width="7.42578125" style="24" bestFit="1" customWidth="1"/>
    <col min="8194" max="8209" width="1.140625" style="24"/>
    <col min="8210" max="8210" width="10" style="24" bestFit="1" customWidth="1"/>
    <col min="8211" max="8222" width="1.140625" style="24"/>
    <col min="8223" max="8223" width="7.42578125" style="24" bestFit="1" customWidth="1"/>
    <col min="8224" max="8448" width="1.140625" style="24"/>
    <col min="8449" max="8449" width="7.42578125" style="24" bestFit="1" customWidth="1"/>
    <col min="8450" max="8465" width="1.140625" style="24"/>
    <col min="8466" max="8466" width="10" style="24" bestFit="1" customWidth="1"/>
    <col min="8467" max="8478" width="1.140625" style="24"/>
    <col min="8479" max="8479" width="7.42578125" style="24" bestFit="1" customWidth="1"/>
    <col min="8480" max="8704" width="1.140625" style="24"/>
    <col min="8705" max="8705" width="7.42578125" style="24" bestFit="1" customWidth="1"/>
    <col min="8706" max="8721" width="1.140625" style="24"/>
    <col min="8722" max="8722" width="10" style="24" bestFit="1" customWidth="1"/>
    <col min="8723" max="8734" width="1.140625" style="24"/>
    <col min="8735" max="8735" width="7.42578125" style="24" bestFit="1" customWidth="1"/>
    <col min="8736" max="8960" width="1.140625" style="24"/>
    <col min="8961" max="8961" width="7.42578125" style="24" bestFit="1" customWidth="1"/>
    <col min="8962" max="8977" width="1.140625" style="24"/>
    <col min="8978" max="8978" width="10" style="24" bestFit="1" customWidth="1"/>
    <col min="8979" max="8990" width="1.140625" style="24"/>
    <col min="8991" max="8991" width="7.42578125" style="24" bestFit="1" customWidth="1"/>
    <col min="8992" max="9216" width="1.140625" style="24"/>
    <col min="9217" max="9217" width="7.42578125" style="24" bestFit="1" customWidth="1"/>
    <col min="9218" max="9233" width="1.140625" style="24"/>
    <col min="9234" max="9234" width="10" style="24" bestFit="1" customWidth="1"/>
    <col min="9235" max="9246" width="1.140625" style="24"/>
    <col min="9247" max="9247" width="7.42578125" style="24" bestFit="1" customWidth="1"/>
    <col min="9248" max="9472" width="1.140625" style="24"/>
    <col min="9473" max="9473" width="7.42578125" style="24" bestFit="1" customWidth="1"/>
    <col min="9474" max="9489" width="1.140625" style="24"/>
    <col min="9490" max="9490" width="10" style="24" bestFit="1" customWidth="1"/>
    <col min="9491" max="9502" width="1.140625" style="24"/>
    <col min="9503" max="9503" width="7.42578125" style="24" bestFit="1" customWidth="1"/>
    <col min="9504" max="9728" width="1.140625" style="24"/>
    <col min="9729" max="9729" width="7.42578125" style="24" bestFit="1" customWidth="1"/>
    <col min="9730" max="9745" width="1.140625" style="24"/>
    <col min="9746" max="9746" width="10" style="24" bestFit="1" customWidth="1"/>
    <col min="9747" max="9758" width="1.140625" style="24"/>
    <col min="9759" max="9759" width="7.42578125" style="24" bestFit="1" customWidth="1"/>
    <col min="9760" max="9984" width="1.140625" style="24"/>
    <col min="9985" max="9985" width="7.42578125" style="24" bestFit="1" customWidth="1"/>
    <col min="9986" max="10001" width="1.140625" style="24"/>
    <col min="10002" max="10002" width="10" style="24" bestFit="1" customWidth="1"/>
    <col min="10003" max="10014" width="1.140625" style="24"/>
    <col min="10015" max="10015" width="7.42578125" style="24" bestFit="1" customWidth="1"/>
    <col min="10016" max="10240" width="1.140625" style="24"/>
    <col min="10241" max="10241" width="7.42578125" style="24" bestFit="1" customWidth="1"/>
    <col min="10242" max="10257" width="1.140625" style="24"/>
    <col min="10258" max="10258" width="10" style="24" bestFit="1" customWidth="1"/>
    <col min="10259" max="10270" width="1.140625" style="24"/>
    <col min="10271" max="10271" width="7.42578125" style="24" bestFit="1" customWidth="1"/>
    <col min="10272" max="10496" width="1.140625" style="24"/>
    <col min="10497" max="10497" width="7.42578125" style="24" bestFit="1" customWidth="1"/>
    <col min="10498" max="10513" width="1.140625" style="24"/>
    <col min="10514" max="10514" width="10" style="24" bestFit="1" customWidth="1"/>
    <col min="10515" max="10526" width="1.140625" style="24"/>
    <col min="10527" max="10527" width="7.42578125" style="24" bestFit="1" customWidth="1"/>
    <col min="10528" max="10752" width="1.140625" style="24"/>
    <col min="10753" max="10753" width="7.42578125" style="24" bestFit="1" customWidth="1"/>
    <col min="10754" max="10769" width="1.140625" style="24"/>
    <col min="10770" max="10770" width="10" style="24" bestFit="1" customWidth="1"/>
    <col min="10771" max="10782" width="1.140625" style="24"/>
    <col min="10783" max="10783" width="7.42578125" style="24" bestFit="1" customWidth="1"/>
    <col min="10784" max="11008" width="1.140625" style="24"/>
    <col min="11009" max="11009" width="7.42578125" style="24" bestFit="1" customWidth="1"/>
    <col min="11010" max="11025" width="1.140625" style="24"/>
    <col min="11026" max="11026" width="10" style="24" bestFit="1" customWidth="1"/>
    <col min="11027" max="11038" width="1.140625" style="24"/>
    <col min="11039" max="11039" width="7.42578125" style="24" bestFit="1" customWidth="1"/>
    <col min="11040" max="11264" width="1.140625" style="24"/>
    <col min="11265" max="11265" width="7.42578125" style="24" bestFit="1" customWidth="1"/>
    <col min="11266" max="11281" width="1.140625" style="24"/>
    <col min="11282" max="11282" width="10" style="24" bestFit="1" customWidth="1"/>
    <col min="11283" max="11294" width="1.140625" style="24"/>
    <col min="11295" max="11295" width="7.42578125" style="24" bestFit="1" customWidth="1"/>
    <col min="11296" max="11520" width="1.140625" style="24"/>
    <col min="11521" max="11521" width="7.42578125" style="24" bestFit="1" customWidth="1"/>
    <col min="11522" max="11537" width="1.140625" style="24"/>
    <col min="11538" max="11538" width="10" style="24" bestFit="1" customWidth="1"/>
    <col min="11539" max="11550" width="1.140625" style="24"/>
    <col min="11551" max="11551" width="7.42578125" style="24" bestFit="1" customWidth="1"/>
    <col min="11552" max="11776" width="1.140625" style="24"/>
    <col min="11777" max="11777" width="7.42578125" style="24" bestFit="1" customWidth="1"/>
    <col min="11778" max="11793" width="1.140625" style="24"/>
    <col min="11794" max="11794" width="10" style="24" bestFit="1" customWidth="1"/>
    <col min="11795" max="11806" width="1.140625" style="24"/>
    <col min="11807" max="11807" width="7.42578125" style="24" bestFit="1" customWidth="1"/>
    <col min="11808" max="12032" width="1.140625" style="24"/>
    <col min="12033" max="12033" width="7.42578125" style="24" bestFit="1" customWidth="1"/>
    <col min="12034" max="12049" width="1.140625" style="24"/>
    <col min="12050" max="12050" width="10" style="24" bestFit="1" customWidth="1"/>
    <col min="12051" max="12062" width="1.140625" style="24"/>
    <col min="12063" max="12063" width="7.42578125" style="24" bestFit="1" customWidth="1"/>
    <col min="12064" max="12288" width="1.140625" style="24"/>
    <col min="12289" max="12289" width="7.42578125" style="24" bestFit="1" customWidth="1"/>
    <col min="12290" max="12305" width="1.140625" style="24"/>
    <col min="12306" max="12306" width="10" style="24" bestFit="1" customWidth="1"/>
    <col min="12307" max="12318" width="1.140625" style="24"/>
    <col min="12319" max="12319" width="7.42578125" style="24" bestFit="1" customWidth="1"/>
    <col min="12320" max="12544" width="1.140625" style="24"/>
    <col min="12545" max="12545" width="7.42578125" style="24" bestFit="1" customWidth="1"/>
    <col min="12546" max="12561" width="1.140625" style="24"/>
    <col min="12562" max="12562" width="10" style="24" bestFit="1" customWidth="1"/>
    <col min="12563" max="12574" width="1.140625" style="24"/>
    <col min="12575" max="12575" width="7.42578125" style="24" bestFit="1" customWidth="1"/>
    <col min="12576" max="12800" width="1.140625" style="24"/>
    <col min="12801" max="12801" width="7.42578125" style="24" bestFit="1" customWidth="1"/>
    <col min="12802" max="12817" width="1.140625" style="24"/>
    <col min="12818" max="12818" width="10" style="24" bestFit="1" customWidth="1"/>
    <col min="12819" max="12830" width="1.140625" style="24"/>
    <col min="12831" max="12831" width="7.42578125" style="24" bestFit="1" customWidth="1"/>
    <col min="12832" max="13056" width="1.140625" style="24"/>
    <col min="13057" max="13057" width="7.42578125" style="24" bestFit="1" customWidth="1"/>
    <col min="13058" max="13073" width="1.140625" style="24"/>
    <col min="13074" max="13074" width="10" style="24" bestFit="1" customWidth="1"/>
    <col min="13075" max="13086" width="1.140625" style="24"/>
    <col min="13087" max="13087" width="7.42578125" style="24" bestFit="1" customWidth="1"/>
    <col min="13088" max="13312" width="1.140625" style="24"/>
    <col min="13313" max="13313" width="7.42578125" style="24" bestFit="1" customWidth="1"/>
    <col min="13314" max="13329" width="1.140625" style="24"/>
    <col min="13330" max="13330" width="10" style="24" bestFit="1" customWidth="1"/>
    <col min="13331" max="13342" width="1.140625" style="24"/>
    <col min="13343" max="13343" width="7.42578125" style="24" bestFit="1" customWidth="1"/>
    <col min="13344" max="13568" width="1.140625" style="24"/>
    <col min="13569" max="13569" width="7.42578125" style="24" bestFit="1" customWidth="1"/>
    <col min="13570" max="13585" width="1.140625" style="24"/>
    <col min="13586" max="13586" width="10" style="24" bestFit="1" customWidth="1"/>
    <col min="13587" max="13598" width="1.140625" style="24"/>
    <col min="13599" max="13599" width="7.42578125" style="24" bestFit="1" customWidth="1"/>
    <col min="13600" max="13824" width="1.140625" style="24"/>
    <col min="13825" max="13825" width="7.42578125" style="24" bestFit="1" customWidth="1"/>
    <col min="13826" max="13841" width="1.140625" style="24"/>
    <col min="13842" max="13842" width="10" style="24" bestFit="1" customWidth="1"/>
    <col min="13843" max="13854" width="1.140625" style="24"/>
    <col min="13855" max="13855" width="7.42578125" style="24" bestFit="1" customWidth="1"/>
    <col min="13856" max="14080" width="1.140625" style="24"/>
    <col min="14081" max="14081" width="7.42578125" style="24" bestFit="1" customWidth="1"/>
    <col min="14082" max="14097" width="1.140625" style="24"/>
    <col min="14098" max="14098" width="10" style="24" bestFit="1" customWidth="1"/>
    <col min="14099" max="14110" width="1.140625" style="24"/>
    <col min="14111" max="14111" width="7.42578125" style="24" bestFit="1" customWidth="1"/>
    <col min="14112" max="14336" width="1.140625" style="24"/>
    <col min="14337" max="14337" width="7.42578125" style="24" bestFit="1" customWidth="1"/>
    <col min="14338" max="14353" width="1.140625" style="24"/>
    <col min="14354" max="14354" width="10" style="24" bestFit="1" customWidth="1"/>
    <col min="14355" max="14366" width="1.140625" style="24"/>
    <col min="14367" max="14367" width="7.42578125" style="24" bestFit="1" customWidth="1"/>
    <col min="14368" max="14592" width="1.140625" style="24"/>
    <col min="14593" max="14593" width="7.42578125" style="24" bestFit="1" customWidth="1"/>
    <col min="14594" max="14609" width="1.140625" style="24"/>
    <col min="14610" max="14610" width="10" style="24" bestFit="1" customWidth="1"/>
    <col min="14611" max="14622" width="1.140625" style="24"/>
    <col min="14623" max="14623" width="7.42578125" style="24" bestFit="1" customWidth="1"/>
    <col min="14624" max="14848" width="1.140625" style="24"/>
    <col min="14849" max="14849" width="7.42578125" style="24" bestFit="1" customWidth="1"/>
    <col min="14850" max="14865" width="1.140625" style="24"/>
    <col min="14866" max="14866" width="10" style="24" bestFit="1" customWidth="1"/>
    <col min="14867" max="14878" width="1.140625" style="24"/>
    <col min="14879" max="14879" width="7.42578125" style="24" bestFit="1" customWidth="1"/>
    <col min="14880" max="15104" width="1.140625" style="24"/>
    <col min="15105" max="15105" width="7.42578125" style="24" bestFit="1" customWidth="1"/>
    <col min="15106" max="15121" width="1.140625" style="24"/>
    <col min="15122" max="15122" width="10" style="24" bestFit="1" customWidth="1"/>
    <col min="15123" max="15134" width="1.140625" style="24"/>
    <col min="15135" max="15135" width="7.42578125" style="24" bestFit="1" customWidth="1"/>
    <col min="15136" max="15360" width="1.140625" style="24"/>
    <col min="15361" max="15361" width="7.42578125" style="24" bestFit="1" customWidth="1"/>
    <col min="15362" max="15377" width="1.140625" style="24"/>
    <col min="15378" max="15378" width="10" style="24" bestFit="1" customWidth="1"/>
    <col min="15379" max="15390" width="1.140625" style="24"/>
    <col min="15391" max="15391" width="7.42578125" style="24" bestFit="1" customWidth="1"/>
    <col min="15392" max="15616" width="1.140625" style="24"/>
    <col min="15617" max="15617" width="7.42578125" style="24" bestFit="1" customWidth="1"/>
    <col min="15618" max="15633" width="1.140625" style="24"/>
    <col min="15634" max="15634" width="10" style="24" bestFit="1" customWidth="1"/>
    <col min="15635" max="15646" width="1.140625" style="24"/>
    <col min="15647" max="15647" width="7.42578125" style="24" bestFit="1" customWidth="1"/>
    <col min="15648" max="15872" width="1.140625" style="24"/>
    <col min="15873" max="15873" width="7.42578125" style="24" bestFit="1" customWidth="1"/>
    <col min="15874" max="15889" width="1.140625" style="24"/>
    <col min="15890" max="15890" width="10" style="24" bestFit="1" customWidth="1"/>
    <col min="15891" max="15902" width="1.140625" style="24"/>
    <col min="15903" max="15903" width="7.42578125" style="24" bestFit="1" customWidth="1"/>
    <col min="15904" max="16128" width="1.140625" style="24"/>
    <col min="16129" max="16129" width="7.42578125" style="24" bestFit="1" customWidth="1"/>
    <col min="16130" max="16145" width="1.140625" style="24"/>
    <col min="16146" max="16146" width="10" style="24" bestFit="1" customWidth="1"/>
    <col min="16147" max="16158" width="1.140625" style="24"/>
    <col min="16159" max="16159" width="7.42578125" style="24" bestFit="1" customWidth="1"/>
    <col min="16160" max="16384" width="1.140625" style="24"/>
  </cols>
  <sheetData>
    <row r="1" spans="1:80" s="52" customFormat="1" ht="15.75">
      <c r="A1" s="167" t="s">
        <v>335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</row>
    <row r="2" spans="1:80" ht="15.75">
      <c r="A2" s="167" t="s">
        <v>170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</row>
    <row r="3" spans="1:80" ht="15.75">
      <c r="A3" s="167" t="s">
        <v>171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</row>
    <row r="4" spans="1:80" s="25" customFormat="1" ht="8.25"/>
    <row r="5" spans="1:80">
      <c r="A5" s="161" t="s">
        <v>115</v>
      </c>
      <c r="B5" s="162"/>
      <c r="C5" s="162"/>
      <c r="D5" s="163"/>
      <c r="E5" s="161" t="s">
        <v>172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3"/>
      <c r="BE5" s="233" t="s">
        <v>173</v>
      </c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234"/>
      <c r="BQ5" s="161" t="s">
        <v>174</v>
      </c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3"/>
    </row>
    <row r="6" spans="1:80">
      <c r="A6" s="158" t="s">
        <v>122</v>
      </c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60"/>
      <c r="BE6" s="235" t="s">
        <v>175</v>
      </c>
      <c r="BF6" s="236"/>
      <c r="BG6" s="236"/>
      <c r="BH6" s="236"/>
      <c r="BI6" s="236"/>
      <c r="BJ6" s="236"/>
      <c r="BK6" s="236"/>
      <c r="BL6" s="236"/>
      <c r="BM6" s="236"/>
      <c r="BN6" s="236"/>
      <c r="BO6" s="236"/>
      <c r="BP6" s="237"/>
      <c r="BQ6" s="158" t="s">
        <v>159</v>
      </c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58"/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60"/>
      <c r="BE7" s="235" t="s">
        <v>176</v>
      </c>
      <c r="BF7" s="236"/>
      <c r="BG7" s="236"/>
      <c r="BH7" s="236"/>
      <c r="BI7" s="236"/>
      <c r="BJ7" s="236"/>
      <c r="BK7" s="236"/>
      <c r="BL7" s="236"/>
      <c r="BM7" s="236"/>
      <c r="BN7" s="236"/>
      <c r="BO7" s="236"/>
      <c r="BP7" s="237"/>
      <c r="BQ7" s="158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91"/>
      <c r="B8" s="192"/>
      <c r="C8" s="192"/>
      <c r="D8" s="193"/>
      <c r="E8" s="191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3"/>
      <c r="BE8" s="206" t="s">
        <v>177</v>
      </c>
      <c r="BF8" s="207"/>
      <c r="BG8" s="207"/>
      <c r="BH8" s="207"/>
      <c r="BI8" s="207"/>
      <c r="BJ8" s="207"/>
      <c r="BK8" s="207"/>
      <c r="BL8" s="207"/>
      <c r="BM8" s="207"/>
      <c r="BN8" s="207"/>
      <c r="BO8" s="207"/>
      <c r="BP8" s="208"/>
      <c r="BQ8" s="191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3"/>
    </row>
    <row r="9" spans="1:80">
      <c r="A9" s="164">
        <v>1</v>
      </c>
      <c r="B9" s="165"/>
      <c r="C9" s="165"/>
      <c r="D9" s="166"/>
      <c r="E9" s="164">
        <v>2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6"/>
      <c r="BE9" s="238">
        <v>3</v>
      </c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40"/>
      <c r="BQ9" s="164">
        <v>4</v>
      </c>
      <c r="BR9" s="165"/>
      <c r="BS9" s="165"/>
      <c r="BT9" s="165"/>
      <c r="BU9" s="165"/>
      <c r="BV9" s="165"/>
      <c r="BW9" s="165"/>
      <c r="BX9" s="165"/>
      <c r="BY9" s="165"/>
      <c r="BZ9" s="165"/>
      <c r="CA9" s="165"/>
      <c r="CB9" s="166"/>
    </row>
    <row r="10" spans="1:80">
      <c r="A10" s="241" t="s">
        <v>114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  <c r="BB10" s="242"/>
      <c r="BC10" s="242"/>
      <c r="BD10" s="242"/>
      <c r="BE10" s="242"/>
      <c r="BF10" s="242"/>
      <c r="BG10" s="242"/>
      <c r="BH10" s="242"/>
      <c r="BI10" s="242"/>
      <c r="BJ10" s="242"/>
      <c r="BK10" s="242"/>
      <c r="BL10" s="242"/>
      <c r="BM10" s="242"/>
      <c r="BN10" s="242"/>
      <c r="BO10" s="242"/>
      <c r="BP10" s="242"/>
      <c r="BQ10" s="242"/>
      <c r="BR10" s="242"/>
      <c r="BS10" s="242"/>
      <c r="BT10" s="242"/>
      <c r="BU10" s="242"/>
      <c r="BV10" s="242"/>
      <c r="BW10" s="242"/>
      <c r="BX10" s="242"/>
      <c r="BY10" s="242"/>
      <c r="BZ10" s="242"/>
      <c r="CA10" s="242"/>
      <c r="CB10" s="243"/>
    </row>
    <row r="11" spans="1:80">
      <c r="A11" s="238">
        <v>1</v>
      </c>
      <c r="B11" s="239"/>
      <c r="C11" s="239"/>
      <c r="D11" s="240"/>
      <c r="E11" s="244" t="s">
        <v>178</v>
      </c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  <c r="X11" s="245"/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5"/>
      <c r="AM11" s="245"/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6"/>
      <c r="BE11" s="238" t="s">
        <v>22</v>
      </c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40"/>
      <c r="BQ11" s="218">
        <f>SUM(BQ12:CB13)</f>
        <v>1118920</v>
      </c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20"/>
    </row>
    <row r="12" spans="1:80">
      <c r="A12" s="161" t="s">
        <v>77</v>
      </c>
      <c r="B12" s="162"/>
      <c r="C12" s="162"/>
      <c r="D12" s="163"/>
      <c r="E12" s="247" t="s">
        <v>24</v>
      </c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8"/>
      <c r="AM12" s="248"/>
      <c r="AN12" s="248"/>
      <c r="AO12" s="248"/>
      <c r="AP12" s="248"/>
      <c r="AQ12" s="248"/>
      <c r="AR12" s="248"/>
      <c r="AS12" s="248"/>
      <c r="AT12" s="248"/>
      <c r="AU12" s="248"/>
      <c r="AV12" s="248"/>
      <c r="AW12" s="248"/>
      <c r="AX12" s="248"/>
      <c r="AY12" s="248"/>
      <c r="AZ12" s="248"/>
      <c r="BA12" s="248"/>
      <c r="BB12" s="248"/>
      <c r="BC12" s="248"/>
      <c r="BD12" s="249"/>
      <c r="BE12" s="250">
        <f>'111'!DF20</f>
        <v>5086000</v>
      </c>
      <c r="BF12" s="251"/>
      <c r="BG12" s="251"/>
      <c r="BH12" s="251"/>
      <c r="BI12" s="251"/>
      <c r="BJ12" s="251"/>
      <c r="BK12" s="251"/>
      <c r="BL12" s="251"/>
      <c r="BM12" s="251"/>
      <c r="BN12" s="251"/>
      <c r="BO12" s="251"/>
      <c r="BP12" s="252"/>
      <c r="BQ12" s="256">
        <f>BE12*22%</f>
        <v>1118920</v>
      </c>
      <c r="BR12" s="259"/>
      <c r="BS12" s="259"/>
      <c r="BT12" s="259"/>
      <c r="BU12" s="259"/>
      <c r="BV12" s="259"/>
      <c r="BW12" s="259"/>
      <c r="BX12" s="259"/>
      <c r="BY12" s="259"/>
      <c r="BZ12" s="259"/>
      <c r="CA12" s="259"/>
      <c r="CB12" s="260"/>
    </row>
    <row r="13" spans="1:80" ht="14.25" customHeight="1">
      <c r="A13" s="191"/>
      <c r="B13" s="192"/>
      <c r="C13" s="192"/>
      <c r="D13" s="193"/>
      <c r="E13" s="261" t="s">
        <v>179</v>
      </c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3"/>
      <c r="BE13" s="253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5"/>
      <c r="BQ13" s="200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2"/>
    </row>
    <row r="14" spans="1:80">
      <c r="A14" s="161">
        <v>2</v>
      </c>
      <c r="B14" s="162"/>
      <c r="C14" s="162"/>
      <c r="D14" s="163"/>
      <c r="E14" s="265" t="s">
        <v>180</v>
      </c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  <c r="S14" s="266"/>
      <c r="T14" s="266"/>
      <c r="U14" s="266"/>
      <c r="V14" s="266"/>
      <c r="W14" s="266"/>
      <c r="X14" s="266"/>
      <c r="Y14" s="266"/>
      <c r="Z14" s="266"/>
      <c r="AA14" s="266"/>
      <c r="AB14" s="266"/>
      <c r="AC14" s="266"/>
      <c r="AD14" s="266"/>
      <c r="AE14" s="266"/>
      <c r="AF14" s="266"/>
      <c r="AG14" s="266"/>
      <c r="AH14" s="266"/>
      <c r="AI14" s="266"/>
      <c r="AJ14" s="266"/>
      <c r="AK14" s="266"/>
      <c r="AL14" s="266"/>
      <c r="AM14" s="266"/>
      <c r="AN14" s="266"/>
      <c r="AO14" s="266"/>
      <c r="AP14" s="266"/>
      <c r="AQ14" s="266"/>
      <c r="AR14" s="266"/>
      <c r="AS14" s="266"/>
      <c r="AT14" s="266"/>
      <c r="AU14" s="266"/>
      <c r="AV14" s="266"/>
      <c r="AW14" s="266"/>
      <c r="AX14" s="266"/>
      <c r="AY14" s="266"/>
      <c r="AZ14" s="266"/>
      <c r="BA14" s="266"/>
      <c r="BB14" s="266"/>
      <c r="BC14" s="266"/>
      <c r="BD14" s="267"/>
      <c r="BE14" s="233" t="s">
        <v>22</v>
      </c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234"/>
      <c r="BQ14" s="256">
        <f>SUM(BQ16:CB20)</f>
        <v>157666</v>
      </c>
      <c r="BR14" s="259"/>
      <c r="BS14" s="259"/>
      <c r="BT14" s="259"/>
      <c r="BU14" s="259"/>
      <c r="BV14" s="259"/>
      <c r="BW14" s="259"/>
      <c r="BX14" s="259"/>
      <c r="BY14" s="259"/>
      <c r="BZ14" s="259"/>
      <c r="CA14" s="259"/>
      <c r="CB14" s="260"/>
    </row>
    <row r="15" spans="1:80">
      <c r="A15" s="191"/>
      <c r="B15" s="192"/>
      <c r="C15" s="192"/>
      <c r="D15" s="193"/>
      <c r="E15" s="194" t="s">
        <v>181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6"/>
      <c r="BE15" s="206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8"/>
      <c r="BQ15" s="200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2"/>
    </row>
    <row r="16" spans="1:80">
      <c r="A16" s="161" t="s">
        <v>182</v>
      </c>
      <c r="B16" s="162"/>
      <c r="C16" s="162"/>
      <c r="D16" s="163"/>
      <c r="E16" s="247" t="s">
        <v>24</v>
      </c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8"/>
      <c r="R16" s="248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248"/>
      <c r="AW16" s="248"/>
      <c r="AX16" s="248"/>
      <c r="AY16" s="248"/>
      <c r="AZ16" s="248"/>
      <c r="BA16" s="248"/>
      <c r="BB16" s="248"/>
      <c r="BC16" s="248"/>
      <c r="BD16" s="249"/>
      <c r="BE16" s="264">
        <f>BE12</f>
        <v>5086000</v>
      </c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8"/>
      <c r="BQ16" s="256">
        <f>BE16*2.9%</f>
        <v>147494</v>
      </c>
      <c r="BR16" s="259"/>
      <c r="BS16" s="259"/>
      <c r="BT16" s="259"/>
      <c r="BU16" s="259"/>
      <c r="BV16" s="259"/>
      <c r="BW16" s="259"/>
      <c r="BX16" s="259"/>
      <c r="BY16" s="259"/>
      <c r="BZ16" s="259"/>
      <c r="CA16" s="259"/>
      <c r="CB16" s="260"/>
    </row>
    <row r="17" spans="1:80">
      <c r="A17" s="158"/>
      <c r="B17" s="159"/>
      <c r="C17" s="159"/>
      <c r="D17" s="160"/>
      <c r="E17" s="274" t="s">
        <v>183</v>
      </c>
      <c r="F17" s="275"/>
      <c r="G17" s="275"/>
      <c r="H17" s="275"/>
      <c r="I17" s="275"/>
      <c r="J17" s="275"/>
      <c r="K17" s="275"/>
      <c r="L17" s="275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275"/>
      <c r="Z17" s="275"/>
      <c r="AA17" s="275"/>
      <c r="AB17" s="275"/>
      <c r="AC17" s="275"/>
      <c r="AD17" s="275"/>
      <c r="AE17" s="275"/>
      <c r="AF17" s="275"/>
      <c r="AG17" s="275"/>
      <c r="AH17" s="275"/>
      <c r="AI17" s="275"/>
      <c r="AJ17" s="275"/>
      <c r="AK17" s="275"/>
      <c r="AL17" s="275"/>
      <c r="AM17" s="275"/>
      <c r="AN17" s="275"/>
      <c r="AO17" s="275"/>
      <c r="AP17" s="275"/>
      <c r="AQ17" s="275"/>
      <c r="AR17" s="275"/>
      <c r="AS17" s="275"/>
      <c r="AT17" s="275"/>
      <c r="AU17" s="275"/>
      <c r="AV17" s="275"/>
      <c r="AW17" s="275"/>
      <c r="AX17" s="275"/>
      <c r="AY17" s="275"/>
      <c r="AZ17" s="275"/>
      <c r="BA17" s="275"/>
      <c r="BB17" s="275"/>
      <c r="BC17" s="275"/>
      <c r="BD17" s="276"/>
      <c r="BE17" s="268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70"/>
      <c r="BQ17" s="271"/>
      <c r="BR17" s="272"/>
      <c r="BS17" s="272"/>
      <c r="BT17" s="272"/>
      <c r="BU17" s="272"/>
      <c r="BV17" s="272"/>
      <c r="BW17" s="272"/>
      <c r="BX17" s="272"/>
      <c r="BY17" s="272"/>
      <c r="BZ17" s="272"/>
      <c r="CA17" s="272"/>
      <c r="CB17" s="273"/>
    </row>
    <row r="18" spans="1:80">
      <c r="A18" s="191"/>
      <c r="B18" s="192"/>
      <c r="C18" s="192"/>
      <c r="D18" s="193"/>
      <c r="E18" s="261" t="s">
        <v>184</v>
      </c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  <c r="W18" s="262"/>
      <c r="X18" s="262"/>
      <c r="Y18" s="262"/>
      <c r="Z18" s="262"/>
      <c r="AA18" s="262"/>
      <c r="AB18" s="262"/>
      <c r="AC18" s="262"/>
      <c r="AD18" s="262"/>
      <c r="AE18" s="262"/>
      <c r="AF18" s="262"/>
      <c r="AG18" s="262"/>
      <c r="AH18" s="262"/>
      <c r="AI18" s="262"/>
      <c r="AJ18" s="262"/>
      <c r="AK18" s="262"/>
      <c r="AL18" s="262"/>
      <c r="AM18" s="262"/>
      <c r="AN18" s="262"/>
      <c r="AO18" s="262"/>
      <c r="AP18" s="262"/>
      <c r="AQ18" s="262"/>
      <c r="AR18" s="262"/>
      <c r="AS18" s="262"/>
      <c r="AT18" s="262"/>
      <c r="AU18" s="262"/>
      <c r="AV18" s="262"/>
      <c r="AW18" s="262"/>
      <c r="AX18" s="262"/>
      <c r="AY18" s="262"/>
      <c r="AZ18" s="262"/>
      <c r="BA18" s="262"/>
      <c r="BB18" s="262"/>
      <c r="BC18" s="262"/>
      <c r="BD18" s="263"/>
      <c r="BE18" s="197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9"/>
      <c r="BQ18" s="200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2"/>
    </row>
    <row r="19" spans="1:80">
      <c r="A19" s="161" t="s">
        <v>185</v>
      </c>
      <c r="B19" s="162"/>
      <c r="C19" s="162"/>
      <c r="D19" s="163"/>
      <c r="E19" s="247" t="s">
        <v>186</v>
      </c>
      <c r="F19" s="248"/>
      <c r="G19" s="248"/>
      <c r="H19" s="248"/>
      <c r="I19" s="248"/>
      <c r="J19" s="248"/>
      <c r="K19" s="248"/>
      <c r="L19" s="248"/>
      <c r="M19" s="248"/>
      <c r="N19" s="248"/>
      <c r="O19" s="248"/>
      <c r="P19" s="248"/>
      <c r="Q19" s="248"/>
      <c r="R19" s="248"/>
      <c r="S19" s="248"/>
      <c r="T19" s="248"/>
      <c r="U19" s="248"/>
      <c r="V19" s="248"/>
      <c r="W19" s="248"/>
      <c r="X19" s="248"/>
      <c r="Y19" s="248"/>
      <c r="Z19" s="248"/>
      <c r="AA19" s="248"/>
      <c r="AB19" s="248"/>
      <c r="AC19" s="248"/>
      <c r="AD19" s="248"/>
      <c r="AE19" s="248"/>
      <c r="AF19" s="248"/>
      <c r="AG19" s="248"/>
      <c r="AH19" s="248"/>
      <c r="AI19" s="248"/>
      <c r="AJ19" s="248"/>
      <c r="AK19" s="248"/>
      <c r="AL19" s="248"/>
      <c r="AM19" s="248"/>
      <c r="AN19" s="248"/>
      <c r="AO19" s="248"/>
      <c r="AP19" s="248"/>
      <c r="AQ19" s="248"/>
      <c r="AR19" s="248"/>
      <c r="AS19" s="248"/>
      <c r="AT19" s="248"/>
      <c r="AU19" s="248"/>
      <c r="AV19" s="248"/>
      <c r="AW19" s="248"/>
      <c r="AX19" s="248"/>
      <c r="AY19" s="248"/>
      <c r="AZ19" s="248"/>
      <c r="BA19" s="248"/>
      <c r="BB19" s="248"/>
      <c r="BC19" s="248"/>
      <c r="BD19" s="249"/>
      <c r="BE19" s="264">
        <f>BE12</f>
        <v>5086000</v>
      </c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8"/>
      <c r="BQ19" s="256">
        <f>BE19*0.2%</f>
        <v>10172</v>
      </c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60"/>
    </row>
    <row r="20" spans="1:80">
      <c r="A20" s="191"/>
      <c r="B20" s="192"/>
      <c r="C20" s="192"/>
      <c r="D20" s="193"/>
      <c r="E20" s="261" t="s">
        <v>187</v>
      </c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2"/>
      <c r="AT20" s="262"/>
      <c r="AU20" s="262"/>
      <c r="AV20" s="262"/>
      <c r="AW20" s="262"/>
      <c r="AX20" s="262"/>
      <c r="AY20" s="262"/>
      <c r="AZ20" s="262"/>
      <c r="BA20" s="262"/>
      <c r="BB20" s="262"/>
      <c r="BC20" s="262"/>
      <c r="BD20" s="263"/>
      <c r="BE20" s="197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9"/>
      <c r="BQ20" s="200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2"/>
    </row>
    <row r="21" spans="1:80">
      <c r="A21" s="161">
        <v>3</v>
      </c>
      <c r="B21" s="162"/>
      <c r="C21" s="162"/>
      <c r="D21" s="163"/>
      <c r="E21" s="265" t="s">
        <v>188</v>
      </c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7"/>
      <c r="BE21" s="264">
        <f>BE12</f>
        <v>5086000</v>
      </c>
      <c r="BF21" s="257"/>
      <c r="BG21" s="257"/>
      <c r="BH21" s="257"/>
      <c r="BI21" s="257"/>
      <c r="BJ21" s="257"/>
      <c r="BK21" s="257"/>
      <c r="BL21" s="257"/>
      <c r="BM21" s="257"/>
      <c r="BN21" s="257"/>
      <c r="BO21" s="257"/>
      <c r="BP21" s="258"/>
      <c r="BQ21" s="256">
        <f>BE21*5.1%</f>
        <v>259385.99999999997</v>
      </c>
      <c r="BR21" s="259"/>
      <c r="BS21" s="259"/>
      <c r="BT21" s="259"/>
      <c r="BU21" s="259"/>
      <c r="BV21" s="259"/>
      <c r="BW21" s="259"/>
      <c r="BX21" s="259"/>
      <c r="BY21" s="259"/>
      <c r="BZ21" s="259"/>
      <c r="CA21" s="259"/>
      <c r="CB21" s="260"/>
    </row>
    <row r="22" spans="1:80">
      <c r="A22" s="191"/>
      <c r="B22" s="192"/>
      <c r="C22" s="192"/>
      <c r="D22" s="193"/>
      <c r="E22" s="194" t="s">
        <v>189</v>
      </c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6"/>
      <c r="BE22" s="197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9"/>
      <c r="BQ22" s="200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2"/>
    </row>
    <row r="23" spans="1:80" s="30" customFormat="1" ht="18.75" customHeight="1">
      <c r="A23" s="277"/>
      <c r="B23" s="278"/>
      <c r="C23" s="278"/>
      <c r="D23" s="279"/>
      <c r="E23" s="227" t="s">
        <v>147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O23" s="228"/>
      <c r="AP23" s="228"/>
      <c r="AQ23" s="228"/>
      <c r="AR23" s="228"/>
      <c r="AS23" s="228"/>
      <c r="AT23" s="228"/>
      <c r="AU23" s="228"/>
      <c r="AV23" s="228"/>
      <c r="AW23" s="228"/>
      <c r="AX23" s="228"/>
      <c r="AY23" s="228"/>
      <c r="AZ23" s="228"/>
      <c r="BA23" s="228"/>
      <c r="BB23" s="228"/>
      <c r="BC23" s="228"/>
      <c r="BD23" s="229"/>
      <c r="BE23" s="277" t="s">
        <v>22</v>
      </c>
      <c r="BF23" s="278"/>
      <c r="BG23" s="278"/>
      <c r="BH23" s="278"/>
      <c r="BI23" s="278"/>
      <c r="BJ23" s="278"/>
      <c r="BK23" s="278"/>
      <c r="BL23" s="278"/>
      <c r="BM23" s="278"/>
      <c r="BN23" s="278"/>
      <c r="BO23" s="278"/>
      <c r="BP23" s="279"/>
      <c r="BQ23" s="224">
        <f>ROUNDDOWN((BQ21+BQ14+BQ11),-2)</f>
        <v>1535900</v>
      </c>
      <c r="BR23" s="225"/>
      <c r="BS23" s="225"/>
      <c r="BT23" s="225"/>
      <c r="BU23" s="225"/>
      <c r="BV23" s="225"/>
      <c r="BW23" s="225"/>
      <c r="BX23" s="225"/>
      <c r="BY23" s="225"/>
      <c r="BZ23" s="225"/>
      <c r="CA23" s="225"/>
      <c r="CB23" s="226"/>
    </row>
    <row r="24" spans="1:80" s="20" customFormat="1" ht="15.75"/>
    <row r="25" spans="1:80" s="25" customFormat="1" ht="8.25"/>
    <row r="26" spans="1:80">
      <c r="A26" s="161" t="s">
        <v>115</v>
      </c>
      <c r="B26" s="162"/>
      <c r="C26" s="162"/>
      <c r="D26" s="163"/>
      <c r="E26" s="161" t="s">
        <v>172</v>
      </c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3"/>
      <c r="BE26" s="233" t="s">
        <v>173</v>
      </c>
      <c r="BF26" s="150"/>
      <c r="BG26" s="150"/>
      <c r="BH26" s="150"/>
      <c r="BI26" s="150"/>
      <c r="BJ26" s="150"/>
      <c r="BK26" s="150"/>
      <c r="BL26" s="150"/>
      <c r="BM26" s="150"/>
      <c r="BN26" s="150"/>
      <c r="BO26" s="150"/>
      <c r="BP26" s="234"/>
      <c r="BQ26" s="161" t="s">
        <v>174</v>
      </c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3"/>
    </row>
    <row r="27" spans="1:80">
      <c r="A27" s="158" t="s">
        <v>122</v>
      </c>
      <c r="B27" s="159"/>
      <c r="C27" s="159"/>
      <c r="D27" s="160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60"/>
      <c r="BE27" s="235" t="s">
        <v>175</v>
      </c>
      <c r="BF27" s="236"/>
      <c r="BG27" s="236"/>
      <c r="BH27" s="236"/>
      <c r="BI27" s="236"/>
      <c r="BJ27" s="236"/>
      <c r="BK27" s="236"/>
      <c r="BL27" s="236"/>
      <c r="BM27" s="236"/>
      <c r="BN27" s="236"/>
      <c r="BO27" s="236"/>
      <c r="BP27" s="237"/>
      <c r="BQ27" s="158" t="s">
        <v>159</v>
      </c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60"/>
    </row>
    <row r="28" spans="1:80">
      <c r="A28" s="158"/>
      <c r="B28" s="159"/>
      <c r="C28" s="159"/>
      <c r="D28" s="160"/>
      <c r="E28" s="158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60"/>
      <c r="BE28" s="235" t="s">
        <v>176</v>
      </c>
      <c r="BF28" s="236"/>
      <c r="BG28" s="236"/>
      <c r="BH28" s="236"/>
      <c r="BI28" s="236"/>
      <c r="BJ28" s="236"/>
      <c r="BK28" s="236"/>
      <c r="BL28" s="236"/>
      <c r="BM28" s="236"/>
      <c r="BN28" s="236"/>
      <c r="BO28" s="236"/>
      <c r="BP28" s="237"/>
      <c r="BQ28" s="158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60"/>
    </row>
    <row r="29" spans="1:80">
      <c r="A29" s="191"/>
      <c r="B29" s="192"/>
      <c r="C29" s="192"/>
      <c r="D29" s="193"/>
      <c r="E29" s="191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2"/>
      <c r="T29" s="192"/>
      <c r="U29" s="192"/>
      <c r="V29" s="192"/>
      <c r="W29" s="192"/>
      <c r="X29" s="192"/>
      <c r="Y29" s="192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3"/>
      <c r="BE29" s="206" t="s">
        <v>177</v>
      </c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8"/>
      <c r="BQ29" s="191"/>
      <c r="BR29" s="192"/>
      <c r="BS29" s="192"/>
      <c r="BT29" s="192"/>
      <c r="BU29" s="192"/>
      <c r="BV29" s="192"/>
      <c r="BW29" s="192"/>
      <c r="BX29" s="192"/>
      <c r="BY29" s="192"/>
      <c r="BZ29" s="192"/>
      <c r="CA29" s="192"/>
      <c r="CB29" s="193"/>
    </row>
    <row r="30" spans="1:80">
      <c r="A30" s="164">
        <v>1</v>
      </c>
      <c r="B30" s="165"/>
      <c r="C30" s="165"/>
      <c r="D30" s="166"/>
      <c r="E30" s="164">
        <v>2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6"/>
      <c r="BE30" s="238">
        <v>3</v>
      </c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40"/>
      <c r="BQ30" s="164">
        <v>4</v>
      </c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6"/>
    </row>
    <row r="31" spans="1:80">
      <c r="A31" s="241" t="s">
        <v>148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2"/>
      <c r="AP31" s="242"/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2"/>
      <c r="BC31" s="242"/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2"/>
      <c r="BP31" s="242"/>
      <c r="BQ31" s="242"/>
      <c r="BR31" s="242"/>
      <c r="BS31" s="242"/>
      <c r="BT31" s="242"/>
      <c r="BU31" s="242"/>
      <c r="BV31" s="242"/>
      <c r="BW31" s="242"/>
      <c r="BX31" s="242"/>
      <c r="BY31" s="242"/>
      <c r="BZ31" s="242"/>
      <c r="CA31" s="242"/>
      <c r="CB31" s="243"/>
    </row>
    <row r="32" spans="1:80">
      <c r="A32" s="238">
        <v>1</v>
      </c>
      <c r="B32" s="239"/>
      <c r="C32" s="239"/>
      <c r="D32" s="240"/>
      <c r="E32" s="244" t="s">
        <v>178</v>
      </c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5"/>
      <c r="BD32" s="246"/>
      <c r="BE32" s="238" t="s">
        <v>22</v>
      </c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40"/>
      <c r="BQ32" s="218">
        <f>SUM(BQ33:CB34)</f>
        <v>319770</v>
      </c>
      <c r="BR32" s="219"/>
      <c r="BS32" s="219"/>
      <c r="BT32" s="219"/>
      <c r="BU32" s="219"/>
      <c r="BV32" s="219"/>
      <c r="BW32" s="219"/>
      <c r="BX32" s="219"/>
      <c r="BY32" s="219"/>
      <c r="BZ32" s="219"/>
      <c r="CA32" s="219"/>
      <c r="CB32" s="220"/>
    </row>
    <row r="33" spans="1:80">
      <c r="A33" s="161" t="s">
        <v>77</v>
      </c>
      <c r="B33" s="162"/>
      <c r="C33" s="162"/>
      <c r="D33" s="163"/>
      <c r="E33" s="247" t="s">
        <v>24</v>
      </c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9"/>
      <c r="BE33" s="256">
        <f>'111'!DF33</f>
        <v>1453500</v>
      </c>
      <c r="BF33" s="257"/>
      <c r="BG33" s="257"/>
      <c r="BH33" s="257"/>
      <c r="BI33" s="257"/>
      <c r="BJ33" s="257"/>
      <c r="BK33" s="257"/>
      <c r="BL33" s="257"/>
      <c r="BM33" s="257"/>
      <c r="BN33" s="257"/>
      <c r="BO33" s="257"/>
      <c r="BP33" s="258"/>
      <c r="BQ33" s="256">
        <f>BE33*22%</f>
        <v>319770</v>
      </c>
      <c r="BR33" s="259"/>
      <c r="BS33" s="259"/>
      <c r="BT33" s="259"/>
      <c r="BU33" s="259"/>
      <c r="BV33" s="259"/>
      <c r="BW33" s="259"/>
      <c r="BX33" s="259"/>
      <c r="BY33" s="259"/>
      <c r="BZ33" s="259"/>
      <c r="CA33" s="259"/>
      <c r="CB33" s="260"/>
    </row>
    <row r="34" spans="1:80" ht="14.25" customHeight="1">
      <c r="A34" s="191"/>
      <c r="B34" s="192"/>
      <c r="C34" s="192"/>
      <c r="D34" s="193"/>
      <c r="E34" s="261" t="s">
        <v>179</v>
      </c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2"/>
      <c r="BA34" s="262"/>
      <c r="BB34" s="262"/>
      <c r="BC34" s="262"/>
      <c r="BD34" s="263"/>
      <c r="BE34" s="197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9"/>
      <c r="BQ34" s="200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2"/>
    </row>
    <row r="35" spans="1:80">
      <c r="A35" s="161">
        <v>2</v>
      </c>
      <c r="B35" s="162"/>
      <c r="C35" s="162"/>
      <c r="D35" s="163"/>
      <c r="E35" s="265" t="s">
        <v>180</v>
      </c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7"/>
      <c r="BE35" s="233" t="s">
        <v>22</v>
      </c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234"/>
      <c r="BQ35" s="256">
        <f>SUM(BQ37:CB41)</f>
        <v>45058.5</v>
      </c>
      <c r="BR35" s="259"/>
      <c r="BS35" s="259"/>
      <c r="BT35" s="259"/>
      <c r="BU35" s="259"/>
      <c r="BV35" s="259"/>
      <c r="BW35" s="259"/>
      <c r="BX35" s="259"/>
      <c r="BY35" s="259"/>
      <c r="BZ35" s="259"/>
      <c r="CA35" s="259"/>
      <c r="CB35" s="260"/>
    </row>
    <row r="36" spans="1:80">
      <c r="A36" s="191"/>
      <c r="B36" s="192"/>
      <c r="C36" s="192"/>
      <c r="D36" s="193"/>
      <c r="E36" s="194" t="s">
        <v>181</v>
      </c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6"/>
      <c r="BE36" s="206"/>
      <c r="BF36" s="207"/>
      <c r="BG36" s="207"/>
      <c r="BH36" s="207"/>
      <c r="BI36" s="207"/>
      <c r="BJ36" s="207"/>
      <c r="BK36" s="207"/>
      <c r="BL36" s="207"/>
      <c r="BM36" s="207"/>
      <c r="BN36" s="207"/>
      <c r="BO36" s="207"/>
      <c r="BP36" s="208"/>
      <c r="BQ36" s="200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2"/>
    </row>
    <row r="37" spans="1:80">
      <c r="A37" s="161" t="s">
        <v>182</v>
      </c>
      <c r="B37" s="162"/>
      <c r="C37" s="162"/>
      <c r="D37" s="163"/>
      <c r="E37" s="247" t="s">
        <v>24</v>
      </c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48"/>
      <c r="AL37" s="248"/>
      <c r="AM37" s="248"/>
      <c r="AN37" s="248"/>
      <c r="AO37" s="248"/>
      <c r="AP37" s="248"/>
      <c r="AQ37" s="248"/>
      <c r="AR37" s="248"/>
      <c r="AS37" s="248"/>
      <c r="AT37" s="248"/>
      <c r="AU37" s="248"/>
      <c r="AV37" s="248"/>
      <c r="AW37" s="248"/>
      <c r="AX37" s="248"/>
      <c r="AY37" s="248"/>
      <c r="AZ37" s="248"/>
      <c r="BA37" s="248"/>
      <c r="BB37" s="248"/>
      <c r="BC37" s="248"/>
      <c r="BD37" s="249"/>
      <c r="BE37" s="264">
        <f>BE33</f>
        <v>1453500</v>
      </c>
      <c r="BF37" s="257"/>
      <c r="BG37" s="257"/>
      <c r="BH37" s="257"/>
      <c r="BI37" s="257"/>
      <c r="BJ37" s="257"/>
      <c r="BK37" s="257"/>
      <c r="BL37" s="257"/>
      <c r="BM37" s="257"/>
      <c r="BN37" s="257"/>
      <c r="BO37" s="257"/>
      <c r="BP37" s="258"/>
      <c r="BQ37" s="256">
        <f>BE37*2.9%</f>
        <v>42151.5</v>
      </c>
      <c r="BR37" s="259"/>
      <c r="BS37" s="259"/>
      <c r="BT37" s="259"/>
      <c r="BU37" s="259"/>
      <c r="BV37" s="259"/>
      <c r="BW37" s="259"/>
      <c r="BX37" s="259"/>
      <c r="BY37" s="259"/>
      <c r="BZ37" s="259"/>
      <c r="CA37" s="259"/>
      <c r="CB37" s="260"/>
    </row>
    <row r="38" spans="1:80">
      <c r="A38" s="158"/>
      <c r="B38" s="159"/>
      <c r="C38" s="159"/>
      <c r="D38" s="160"/>
      <c r="E38" s="274" t="s">
        <v>183</v>
      </c>
      <c r="F38" s="275"/>
      <c r="G38" s="275"/>
      <c r="H38" s="275"/>
      <c r="I38" s="275"/>
      <c r="J38" s="275"/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5"/>
      <c r="V38" s="275"/>
      <c r="W38" s="275"/>
      <c r="X38" s="275"/>
      <c r="Y38" s="275"/>
      <c r="Z38" s="275"/>
      <c r="AA38" s="275"/>
      <c r="AB38" s="275"/>
      <c r="AC38" s="275"/>
      <c r="AD38" s="275"/>
      <c r="AE38" s="275"/>
      <c r="AF38" s="275"/>
      <c r="AG38" s="275"/>
      <c r="AH38" s="275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5"/>
      <c r="AX38" s="275"/>
      <c r="AY38" s="275"/>
      <c r="AZ38" s="275"/>
      <c r="BA38" s="275"/>
      <c r="BB38" s="275"/>
      <c r="BC38" s="275"/>
      <c r="BD38" s="276"/>
      <c r="BE38" s="268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70"/>
      <c r="BQ38" s="271"/>
      <c r="BR38" s="272"/>
      <c r="BS38" s="272"/>
      <c r="BT38" s="272"/>
      <c r="BU38" s="272"/>
      <c r="BV38" s="272"/>
      <c r="BW38" s="272"/>
      <c r="BX38" s="272"/>
      <c r="BY38" s="272"/>
      <c r="BZ38" s="272"/>
      <c r="CA38" s="272"/>
      <c r="CB38" s="273"/>
    </row>
    <row r="39" spans="1:80">
      <c r="A39" s="191"/>
      <c r="B39" s="192"/>
      <c r="C39" s="192"/>
      <c r="D39" s="193"/>
      <c r="E39" s="261" t="s">
        <v>184</v>
      </c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2"/>
      <c r="X39" s="262"/>
      <c r="Y39" s="262"/>
      <c r="Z39" s="262"/>
      <c r="AA39" s="262"/>
      <c r="AB39" s="262"/>
      <c r="AC39" s="262"/>
      <c r="AD39" s="262"/>
      <c r="AE39" s="262"/>
      <c r="AF39" s="262"/>
      <c r="AG39" s="262"/>
      <c r="AH39" s="262"/>
      <c r="AI39" s="262"/>
      <c r="AJ39" s="262"/>
      <c r="AK39" s="262"/>
      <c r="AL39" s="262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2"/>
      <c r="BA39" s="262"/>
      <c r="BB39" s="262"/>
      <c r="BC39" s="262"/>
      <c r="BD39" s="263"/>
      <c r="BE39" s="197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9"/>
      <c r="BQ39" s="200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2"/>
    </row>
    <row r="40" spans="1:80">
      <c r="A40" s="161" t="s">
        <v>185</v>
      </c>
      <c r="B40" s="162"/>
      <c r="C40" s="162"/>
      <c r="D40" s="163"/>
      <c r="E40" s="247" t="s">
        <v>186</v>
      </c>
      <c r="F40" s="248"/>
      <c r="G40" s="248"/>
      <c r="H40" s="248"/>
      <c r="I40" s="248"/>
      <c r="J40" s="248"/>
      <c r="K40" s="248"/>
      <c r="L40" s="248"/>
      <c r="M40" s="248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248"/>
      <c r="Y40" s="248"/>
      <c r="Z40" s="248"/>
      <c r="AA40" s="248"/>
      <c r="AB40" s="248"/>
      <c r="AC40" s="248"/>
      <c r="AD40" s="248"/>
      <c r="AE40" s="248"/>
      <c r="AF40" s="248"/>
      <c r="AG40" s="248"/>
      <c r="AH40" s="248"/>
      <c r="AI40" s="248"/>
      <c r="AJ40" s="248"/>
      <c r="AK40" s="248"/>
      <c r="AL40" s="248"/>
      <c r="AM40" s="248"/>
      <c r="AN40" s="248"/>
      <c r="AO40" s="248"/>
      <c r="AP40" s="248"/>
      <c r="AQ40" s="248"/>
      <c r="AR40" s="248"/>
      <c r="AS40" s="248"/>
      <c r="AT40" s="248"/>
      <c r="AU40" s="248"/>
      <c r="AV40" s="248"/>
      <c r="AW40" s="248"/>
      <c r="AX40" s="248"/>
      <c r="AY40" s="248"/>
      <c r="AZ40" s="248"/>
      <c r="BA40" s="248"/>
      <c r="BB40" s="248"/>
      <c r="BC40" s="248"/>
      <c r="BD40" s="249"/>
      <c r="BE40" s="264">
        <f>BE33</f>
        <v>1453500</v>
      </c>
      <c r="BF40" s="257"/>
      <c r="BG40" s="257"/>
      <c r="BH40" s="257"/>
      <c r="BI40" s="257"/>
      <c r="BJ40" s="257"/>
      <c r="BK40" s="257"/>
      <c r="BL40" s="257"/>
      <c r="BM40" s="257"/>
      <c r="BN40" s="257"/>
      <c r="BO40" s="257"/>
      <c r="BP40" s="258"/>
      <c r="BQ40" s="256">
        <f>BE40*0.2%</f>
        <v>2907</v>
      </c>
      <c r="BR40" s="259"/>
      <c r="BS40" s="259"/>
      <c r="BT40" s="259"/>
      <c r="BU40" s="259"/>
      <c r="BV40" s="259"/>
      <c r="BW40" s="259"/>
      <c r="BX40" s="259"/>
      <c r="BY40" s="259"/>
      <c r="BZ40" s="259"/>
      <c r="CA40" s="259"/>
      <c r="CB40" s="260"/>
    </row>
    <row r="41" spans="1:80">
      <c r="A41" s="191"/>
      <c r="B41" s="192"/>
      <c r="C41" s="192"/>
      <c r="D41" s="193"/>
      <c r="E41" s="261" t="s">
        <v>187</v>
      </c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2"/>
      <c r="X41" s="262"/>
      <c r="Y41" s="262"/>
      <c r="Z41" s="262"/>
      <c r="AA41" s="262"/>
      <c r="AB41" s="262"/>
      <c r="AC41" s="262"/>
      <c r="AD41" s="262"/>
      <c r="AE41" s="262"/>
      <c r="AF41" s="262"/>
      <c r="AG41" s="262"/>
      <c r="AH41" s="262"/>
      <c r="AI41" s="262"/>
      <c r="AJ41" s="262"/>
      <c r="AK41" s="262"/>
      <c r="AL41" s="262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2"/>
      <c r="BA41" s="262"/>
      <c r="BB41" s="262"/>
      <c r="BC41" s="262"/>
      <c r="BD41" s="263"/>
      <c r="BE41" s="197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9"/>
      <c r="BQ41" s="200"/>
      <c r="BR41" s="201"/>
      <c r="BS41" s="201"/>
      <c r="BT41" s="201"/>
      <c r="BU41" s="201"/>
      <c r="BV41" s="201"/>
      <c r="BW41" s="201"/>
      <c r="BX41" s="201"/>
      <c r="BY41" s="201"/>
      <c r="BZ41" s="201"/>
      <c r="CA41" s="201"/>
      <c r="CB41" s="202"/>
    </row>
    <row r="42" spans="1:80">
      <c r="A42" s="161">
        <v>3</v>
      </c>
      <c r="B42" s="162"/>
      <c r="C42" s="162"/>
      <c r="D42" s="163"/>
      <c r="E42" s="265" t="s">
        <v>188</v>
      </c>
      <c r="F42" s="266"/>
      <c r="G42" s="266"/>
      <c r="H42" s="266"/>
      <c r="I42" s="266"/>
      <c r="J42" s="266"/>
      <c r="K42" s="266"/>
      <c r="L42" s="266"/>
      <c r="M42" s="266"/>
      <c r="N42" s="266"/>
      <c r="O42" s="266"/>
      <c r="P42" s="266"/>
      <c r="Q42" s="266"/>
      <c r="R42" s="266"/>
      <c r="S42" s="266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6"/>
      <c r="AL42" s="266"/>
      <c r="AM42" s="266"/>
      <c r="AN42" s="266"/>
      <c r="AO42" s="266"/>
      <c r="AP42" s="266"/>
      <c r="AQ42" s="266"/>
      <c r="AR42" s="266"/>
      <c r="AS42" s="266"/>
      <c r="AT42" s="266"/>
      <c r="AU42" s="266"/>
      <c r="AV42" s="266"/>
      <c r="AW42" s="266"/>
      <c r="AX42" s="266"/>
      <c r="AY42" s="266"/>
      <c r="AZ42" s="266"/>
      <c r="BA42" s="266"/>
      <c r="BB42" s="266"/>
      <c r="BC42" s="266"/>
      <c r="BD42" s="267"/>
      <c r="BE42" s="264">
        <f>BE33</f>
        <v>1453500</v>
      </c>
      <c r="BF42" s="257"/>
      <c r="BG42" s="257"/>
      <c r="BH42" s="257"/>
      <c r="BI42" s="257"/>
      <c r="BJ42" s="257"/>
      <c r="BK42" s="257"/>
      <c r="BL42" s="257"/>
      <c r="BM42" s="257"/>
      <c r="BN42" s="257"/>
      <c r="BO42" s="257"/>
      <c r="BP42" s="258"/>
      <c r="BQ42" s="256">
        <f>BE42*5.1%</f>
        <v>74128.5</v>
      </c>
      <c r="BR42" s="259"/>
      <c r="BS42" s="259"/>
      <c r="BT42" s="259"/>
      <c r="BU42" s="259"/>
      <c r="BV42" s="259"/>
      <c r="BW42" s="259"/>
      <c r="BX42" s="259"/>
      <c r="BY42" s="259"/>
      <c r="BZ42" s="259"/>
      <c r="CA42" s="259"/>
      <c r="CB42" s="260"/>
    </row>
    <row r="43" spans="1:80">
      <c r="A43" s="191"/>
      <c r="B43" s="192"/>
      <c r="C43" s="192"/>
      <c r="D43" s="193"/>
      <c r="E43" s="194" t="s">
        <v>189</v>
      </c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6"/>
      <c r="BE43" s="197"/>
      <c r="BF43" s="198"/>
      <c r="BG43" s="198"/>
      <c r="BH43" s="198"/>
      <c r="BI43" s="198"/>
      <c r="BJ43" s="198"/>
      <c r="BK43" s="198"/>
      <c r="BL43" s="198"/>
      <c r="BM43" s="198"/>
      <c r="BN43" s="198"/>
      <c r="BO43" s="198"/>
      <c r="BP43" s="199"/>
      <c r="BQ43" s="200"/>
      <c r="BR43" s="201"/>
      <c r="BS43" s="201"/>
      <c r="BT43" s="201"/>
      <c r="BU43" s="201"/>
      <c r="BV43" s="201"/>
      <c r="BW43" s="201"/>
      <c r="BX43" s="201"/>
      <c r="BY43" s="201"/>
      <c r="BZ43" s="201"/>
      <c r="CA43" s="201"/>
      <c r="CB43" s="202"/>
    </row>
    <row r="44" spans="1:80" s="30" customFormat="1" ht="18.75" customHeight="1">
      <c r="A44" s="277"/>
      <c r="B44" s="278"/>
      <c r="C44" s="278"/>
      <c r="D44" s="279"/>
      <c r="E44" s="227" t="s">
        <v>147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8"/>
      <c r="AS44" s="228"/>
      <c r="AT44" s="228"/>
      <c r="AU44" s="228"/>
      <c r="AV44" s="228"/>
      <c r="AW44" s="228"/>
      <c r="AX44" s="228"/>
      <c r="AY44" s="228"/>
      <c r="AZ44" s="228"/>
      <c r="BA44" s="228"/>
      <c r="BB44" s="228"/>
      <c r="BC44" s="228"/>
      <c r="BD44" s="229"/>
      <c r="BE44" s="277" t="s">
        <v>22</v>
      </c>
      <c r="BF44" s="278"/>
      <c r="BG44" s="278"/>
      <c r="BH44" s="278"/>
      <c r="BI44" s="278"/>
      <c r="BJ44" s="278"/>
      <c r="BK44" s="278"/>
      <c r="BL44" s="278"/>
      <c r="BM44" s="278"/>
      <c r="BN44" s="278"/>
      <c r="BO44" s="278"/>
      <c r="BP44" s="279"/>
      <c r="BQ44" s="224">
        <v>439000</v>
      </c>
      <c r="BR44" s="225"/>
      <c r="BS44" s="225"/>
      <c r="BT44" s="225"/>
      <c r="BU44" s="225"/>
      <c r="BV44" s="225"/>
      <c r="BW44" s="225"/>
      <c r="BX44" s="225"/>
      <c r="BY44" s="225"/>
      <c r="BZ44" s="225"/>
      <c r="CA44" s="225"/>
      <c r="CB44" s="226"/>
    </row>
    <row r="45" spans="1:80">
      <c r="BQ45" s="24" t="s">
        <v>320</v>
      </c>
    </row>
    <row r="47" spans="1:80">
      <c r="C47" s="24" t="str">
        <f>'221, 223'!F35</f>
        <v>Заведующая МДОБУ № 4</v>
      </c>
      <c r="S47" s="24" t="str">
        <f>'221, 223'!AE35</f>
        <v>О.А.Гаранина</v>
      </c>
    </row>
  </sheetData>
  <mergeCells count="113">
    <mergeCell ref="A23:D23"/>
    <mergeCell ref="E23:BD23"/>
    <mergeCell ref="BE23:BP23"/>
    <mergeCell ref="BQ23:CB23"/>
    <mergeCell ref="A19:D20"/>
    <mergeCell ref="E19:BD19"/>
    <mergeCell ref="BE19:BP20"/>
    <mergeCell ref="BQ19:CB20"/>
    <mergeCell ref="E20:BD20"/>
    <mergeCell ref="A21:D22"/>
    <mergeCell ref="E21:BD21"/>
    <mergeCell ref="BE21:BP22"/>
    <mergeCell ref="BQ21:CB22"/>
    <mergeCell ref="E22:BD22"/>
    <mergeCell ref="BQ12:CB13"/>
    <mergeCell ref="E13:BD13"/>
    <mergeCell ref="A14:D15"/>
    <mergeCell ref="E14:BD14"/>
    <mergeCell ref="BE14:BP15"/>
    <mergeCell ref="BQ14:CB15"/>
    <mergeCell ref="E15:BD15"/>
    <mergeCell ref="A16:D18"/>
    <mergeCell ref="E16:BD16"/>
    <mergeCell ref="BE16:BP18"/>
    <mergeCell ref="BQ16:CB18"/>
    <mergeCell ref="E17:BD17"/>
    <mergeCell ref="E18:BD18"/>
    <mergeCell ref="A42:D43"/>
    <mergeCell ref="E42:BD42"/>
    <mergeCell ref="BE42:BP43"/>
    <mergeCell ref="BQ42:CB43"/>
    <mergeCell ref="E43:BD43"/>
    <mergeCell ref="A44:D44"/>
    <mergeCell ref="E44:BD44"/>
    <mergeCell ref="BE44:BP44"/>
    <mergeCell ref="BQ44:CB44"/>
    <mergeCell ref="E39:BD39"/>
    <mergeCell ref="A40:D41"/>
    <mergeCell ref="E40:BD40"/>
    <mergeCell ref="BE40:BP41"/>
    <mergeCell ref="BQ40:CB41"/>
    <mergeCell ref="E41:BD41"/>
    <mergeCell ref="A35:D36"/>
    <mergeCell ref="E35:BD35"/>
    <mergeCell ref="BE35:BP36"/>
    <mergeCell ref="BQ35:CB36"/>
    <mergeCell ref="E36:BD36"/>
    <mergeCell ref="A37:D39"/>
    <mergeCell ref="E37:BD37"/>
    <mergeCell ref="BE37:BP39"/>
    <mergeCell ref="BQ37:CB39"/>
    <mergeCell ref="E38:BD38"/>
    <mergeCell ref="A31:CB31"/>
    <mergeCell ref="A32:D32"/>
    <mergeCell ref="E32:BD32"/>
    <mergeCell ref="BE32:BP32"/>
    <mergeCell ref="BQ32:CB32"/>
    <mergeCell ref="A33:D34"/>
    <mergeCell ref="E33:BD33"/>
    <mergeCell ref="BE33:BP34"/>
    <mergeCell ref="BQ33:CB34"/>
    <mergeCell ref="E34:BD34"/>
    <mergeCell ref="A29:D29"/>
    <mergeCell ref="E29:BD29"/>
    <mergeCell ref="BE29:BP29"/>
    <mergeCell ref="BQ29:CB29"/>
    <mergeCell ref="A30:D30"/>
    <mergeCell ref="E30:BD30"/>
    <mergeCell ref="BE30:BP30"/>
    <mergeCell ref="BQ30:CB30"/>
    <mergeCell ref="A27:D27"/>
    <mergeCell ref="E27:BD27"/>
    <mergeCell ref="BE27:BP27"/>
    <mergeCell ref="BQ27:CB27"/>
    <mergeCell ref="A28:D28"/>
    <mergeCell ref="E28:BD28"/>
    <mergeCell ref="BE28:BP28"/>
    <mergeCell ref="BQ28:CB28"/>
    <mergeCell ref="A26:D26"/>
    <mergeCell ref="E26:BD26"/>
    <mergeCell ref="BE26:BP26"/>
    <mergeCell ref="BQ26:CB26"/>
    <mergeCell ref="A7:D7"/>
    <mergeCell ref="E7:BD7"/>
    <mergeCell ref="BE7:BP7"/>
    <mergeCell ref="BQ7:CB7"/>
    <mergeCell ref="A8:D8"/>
    <mergeCell ref="E8:BD8"/>
    <mergeCell ref="BE8:BP8"/>
    <mergeCell ref="BQ8:CB8"/>
    <mergeCell ref="A9:D9"/>
    <mergeCell ref="E9:BD9"/>
    <mergeCell ref="BE9:BP9"/>
    <mergeCell ref="BQ9:CB9"/>
    <mergeCell ref="A10:CB10"/>
    <mergeCell ref="A11:D11"/>
    <mergeCell ref="E11:BD11"/>
    <mergeCell ref="BE11:BP11"/>
    <mergeCell ref="BQ11:CB11"/>
    <mergeCell ref="A12:D13"/>
    <mergeCell ref="E12:BD12"/>
    <mergeCell ref="BE12:BP13"/>
    <mergeCell ref="A1:CB1"/>
    <mergeCell ref="A6:D6"/>
    <mergeCell ref="A2:CB2"/>
    <mergeCell ref="A3:CB3"/>
    <mergeCell ref="A5:D5"/>
    <mergeCell ref="E5:BD5"/>
    <mergeCell ref="BE5:BP5"/>
    <mergeCell ref="BQ5:CB5"/>
    <mergeCell ref="E6:BD6"/>
    <mergeCell ref="BE6:BP6"/>
    <mergeCell ref="BQ6:CB6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CB35"/>
  <sheetViews>
    <sheetView view="pageBreakPreview" topLeftCell="A10" zoomScaleNormal="100" zoomScaleSheetLayoutView="100" workbookViewId="0">
      <selection activeCell="BP24" activeCellId="1" sqref="BP28:CB28 BP24:CB24"/>
    </sheetView>
  </sheetViews>
  <sheetFormatPr defaultColWidth="1.140625" defaultRowHeight="12.75"/>
  <cols>
    <col min="1" max="1" width="7.42578125" style="35" bestFit="1" customWidth="1"/>
    <col min="2" max="4" width="1.140625" style="35"/>
    <col min="5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6" width="1.140625" style="24"/>
    <col min="337" max="337" width="26.140625" style="24" customWidth="1"/>
    <col min="338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2" width="1.140625" style="24"/>
    <col min="593" max="593" width="26.140625" style="24" customWidth="1"/>
    <col min="594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8" width="1.140625" style="24"/>
    <col min="849" max="849" width="26.140625" style="24" customWidth="1"/>
    <col min="850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4" width="1.140625" style="24"/>
    <col min="1105" max="1105" width="26.140625" style="24" customWidth="1"/>
    <col min="1106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0" width="1.140625" style="24"/>
    <col min="1361" max="1361" width="26.140625" style="24" customWidth="1"/>
    <col min="1362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6" width="1.140625" style="24"/>
    <col min="1617" max="1617" width="26.140625" style="24" customWidth="1"/>
    <col min="1618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2" width="1.140625" style="24"/>
    <col min="1873" max="1873" width="26.140625" style="24" customWidth="1"/>
    <col min="1874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8" width="1.140625" style="24"/>
    <col min="2129" max="2129" width="26.140625" style="24" customWidth="1"/>
    <col min="2130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4" width="1.140625" style="24"/>
    <col min="2385" max="2385" width="26.140625" style="24" customWidth="1"/>
    <col min="2386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0" width="1.140625" style="24"/>
    <col min="2641" max="2641" width="26.140625" style="24" customWidth="1"/>
    <col min="2642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6" width="1.140625" style="24"/>
    <col min="2897" max="2897" width="26.140625" style="24" customWidth="1"/>
    <col min="2898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2" width="1.140625" style="24"/>
    <col min="3153" max="3153" width="26.140625" style="24" customWidth="1"/>
    <col min="3154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8" width="1.140625" style="24"/>
    <col min="3409" max="3409" width="26.140625" style="24" customWidth="1"/>
    <col min="3410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4" width="1.140625" style="24"/>
    <col min="3665" max="3665" width="26.140625" style="24" customWidth="1"/>
    <col min="3666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0" width="1.140625" style="24"/>
    <col min="3921" max="3921" width="26.140625" style="24" customWidth="1"/>
    <col min="3922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6" width="1.140625" style="24"/>
    <col min="4177" max="4177" width="26.140625" style="24" customWidth="1"/>
    <col min="4178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2" width="1.140625" style="24"/>
    <col min="4433" max="4433" width="26.140625" style="24" customWidth="1"/>
    <col min="4434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8" width="1.140625" style="24"/>
    <col min="4689" max="4689" width="26.140625" style="24" customWidth="1"/>
    <col min="4690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4" width="1.140625" style="24"/>
    <col min="4945" max="4945" width="26.140625" style="24" customWidth="1"/>
    <col min="4946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0" width="1.140625" style="24"/>
    <col min="5201" max="5201" width="26.140625" style="24" customWidth="1"/>
    <col min="5202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6" width="1.140625" style="24"/>
    <col min="5457" max="5457" width="26.140625" style="24" customWidth="1"/>
    <col min="5458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2" width="1.140625" style="24"/>
    <col min="5713" max="5713" width="26.140625" style="24" customWidth="1"/>
    <col min="5714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8" width="1.140625" style="24"/>
    <col min="5969" max="5969" width="26.140625" style="24" customWidth="1"/>
    <col min="5970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4" width="1.140625" style="24"/>
    <col min="6225" max="6225" width="26.140625" style="24" customWidth="1"/>
    <col min="6226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0" width="1.140625" style="24"/>
    <col min="6481" max="6481" width="26.140625" style="24" customWidth="1"/>
    <col min="6482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6" width="1.140625" style="24"/>
    <col min="6737" max="6737" width="26.140625" style="24" customWidth="1"/>
    <col min="6738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2" width="1.140625" style="24"/>
    <col min="6993" max="6993" width="26.140625" style="24" customWidth="1"/>
    <col min="6994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8" width="1.140625" style="24"/>
    <col min="7249" max="7249" width="26.140625" style="24" customWidth="1"/>
    <col min="7250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4" width="1.140625" style="24"/>
    <col min="7505" max="7505" width="26.140625" style="24" customWidth="1"/>
    <col min="7506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0" width="1.140625" style="24"/>
    <col min="7761" max="7761" width="26.140625" style="24" customWidth="1"/>
    <col min="7762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6" width="1.140625" style="24"/>
    <col min="8017" max="8017" width="26.140625" style="24" customWidth="1"/>
    <col min="8018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2" width="1.140625" style="24"/>
    <col min="8273" max="8273" width="26.140625" style="24" customWidth="1"/>
    <col min="8274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8" width="1.140625" style="24"/>
    <col min="8529" max="8529" width="26.140625" style="24" customWidth="1"/>
    <col min="8530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4" width="1.140625" style="24"/>
    <col min="8785" max="8785" width="26.140625" style="24" customWidth="1"/>
    <col min="8786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0" width="1.140625" style="24"/>
    <col min="9041" max="9041" width="26.140625" style="24" customWidth="1"/>
    <col min="9042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6" width="1.140625" style="24"/>
    <col min="9297" max="9297" width="26.140625" style="24" customWidth="1"/>
    <col min="9298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2" width="1.140625" style="24"/>
    <col min="9553" max="9553" width="26.140625" style="24" customWidth="1"/>
    <col min="9554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8" width="1.140625" style="24"/>
    <col min="9809" max="9809" width="26.140625" style="24" customWidth="1"/>
    <col min="9810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4" width="1.140625" style="24"/>
    <col min="10065" max="10065" width="26.140625" style="24" customWidth="1"/>
    <col min="10066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0" width="1.140625" style="24"/>
    <col min="10321" max="10321" width="26.140625" style="24" customWidth="1"/>
    <col min="10322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6" width="1.140625" style="24"/>
    <col min="10577" max="10577" width="26.140625" style="24" customWidth="1"/>
    <col min="10578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2" width="1.140625" style="24"/>
    <col min="10833" max="10833" width="26.140625" style="24" customWidth="1"/>
    <col min="10834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8" width="1.140625" style="24"/>
    <col min="11089" max="11089" width="26.140625" style="24" customWidth="1"/>
    <col min="11090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4" width="1.140625" style="24"/>
    <col min="11345" max="11345" width="26.140625" style="24" customWidth="1"/>
    <col min="11346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0" width="1.140625" style="24"/>
    <col min="11601" max="11601" width="26.140625" style="24" customWidth="1"/>
    <col min="11602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6" width="1.140625" style="24"/>
    <col min="11857" max="11857" width="26.140625" style="24" customWidth="1"/>
    <col min="11858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2" width="1.140625" style="24"/>
    <col min="12113" max="12113" width="26.140625" style="24" customWidth="1"/>
    <col min="12114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8" width="1.140625" style="24"/>
    <col min="12369" max="12369" width="26.140625" style="24" customWidth="1"/>
    <col min="12370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4" width="1.140625" style="24"/>
    <col min="12625" max="12625" width="26.140625" style="24" customWidth="1"/>
    <col min="12626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0" width="1.140625" style="24"/>
    <col min="12881" max="12881" width="26.140625" style="24" customWidth="1"/>
    <col min="12882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6" width="1.140625" style="24"/>
    <col min="13137" max="13137" width="26.140625" style="24" customWidth="1"/>
    <col min="13138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2" width="1.140625" style="24"/>
    <col min="13393" max="13393" width="26.140625" style="24" customWidth="1"/>
    <col min="13394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8" width="1.140625" style="24"/>
    <col min="13649" max="13649" width="26.140625" style="24" customWidth="1"/>
    <col min="13650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4" width="1.140625" style="24"/>
    <col min="13905" max="13905" width="26.140625" style="24" customWidth="1"/>
    <col min="13906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0" width="1.140625" style="24"/>
    <col min="14161" max="14161" width="26.140625" style="24" customWidth="1"/>
    <col min="14162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6" width="1.140625" style="24"/>
    <col min="14417" max="14417" width="26.140625" style="24" customWidth="1"/>
    <col min="14418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2" width="1.140625" style="24"/>
    <col min="14673" max="14673" width="26.140625" style="24" customWidth="1"/>
    <col min="14674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8" width="1.140625" style="24"/>
    <col min="14929" max="14929" width="26.140625" style="24" customWidth="1"/>
    <col min="14930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4" width="1.140625" style="24"/>
    <col min="15185" max="15185" width="26.140625" style="24" customWidth="1"/>
    <col min="15186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0" width="1.140625" style="24"/>
    <col min="15441" max="15441" width="26.140625" style="24" customWidth="1"/>
    <col min="15442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6" width="1.140625" style="24"/>
    <col min="15697" max="15697" width="26.140625" style="24" customWidth="1"/>
    <col min="15698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2" width="1.140625" style="24"/>
    <col min="15953" max="15953" width="26.140625" style="24" customWidth="1"/>
    <col min="15954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8" width="1.140625" style="24"/>
    <col min="16209" max="16209" width="26.140625" style="24" customWidth="1"/>
    <col min="16210" max="16384" width="1.140625" style="24"/>
  </cols>
  <sheetData>
    <row r="1" spans="1:80" s="21" customFormat="1" ht="15.75">
      <c r="A1" s="167" t="s">
        <v>336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</row>
    <row r="2" spans="1:80" s="23" customFormat="1" ht="9.7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</row>
    <row r="3" spans="1:80" s="21" customFormat="1" ht="15.75">
      <c r="A3" s="167" t="s">
        <v>304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  <c r="AK3" s="167"/>
      <c r="AL3" s="167"/>
      <c r="AM3" s="167"/>
      <c r="AN3" s="167"/>
      <c r="AO3" s="167"/>
      <c r="AP3" s="167"/>
      <c r="AQ3" s="167"/>
      <c r="AR3" s="167"/>
      <c r="AS3" s="167"/>
      <c r="AT3" s="167"/>
      <c r="AU3" s="167"/>
      <c r="AV3" s="167"/>
      <c r="AW3" s="167"/>
      <c r="AX3" s="167"/>
      <c r="AY3" s="167"/>
      <c r="AZ3" s="167"/>
      <c r="BA3" s="167"/>
      <c r="BB3" s="167"/>
      <c r="BC3" s="167"/>
      <c r="BD3" s="167"/>
      <c r="BE3" s="167"/>
      <c r="BF3" s="167"/>
      <c r="BG3" s="167"/>
      <c r="BH3" s="167"/>
      <c r="BI3" s="167"/>
      <c r="BJ3" s="167"/>
      <c r="BK3" s="167"/>
      <c r="BL3" s="167"/>
      <c r="BM3" s="167"/>
      <c r="BN3" s="167"/>
      <c r="BO3" s="167"/>
      <c r="BP3" s="167"/>
      <c r="BQ3" s="167"/>
      <c r="BR3" s="167"/>
      <c r="BS3" s="167"/>
      <c r="BT3" s="167"/>
      <c r="BU3" s="167"/>
      <c r="BV3" s="167"/>
      <c r="BW3" s="167"/>
      <c r="BX3" s="167"/>
      <c r="BY3" s="167"/>
      <c r="BZ3" s="167"/>
      <c r="CA3" s="167"/>
      <c r="CB3" s="167"/>
    </row>
    <row r="4" spans="1:80" s="52" customFormat="1" ht="15.75">
      <c r="A4" s="52" t="s">
        <v>113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285" t="s">
        <v>234</v>
      </c>
      <c r="T4" s="285"/>
      <c r="U4" s="28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  <c r="AK4" s="285"/>
      <c r="AL4" s="285"/>
      <c r="AM4" s="285"/>
      <c r="AN4" s="285"/>
      <c r="AO4" s="285"/>
      <c r="AP4" s="285"/>
      <c r="AQ4" s="285"/>
      <c r="AR4" s="285"/>
      <c r="AS4" s="285"/>
      <c r="AT4" s="285"/>
      <c r="AU4" s="285"/>
      <c r="AV4" s="285"/>
      <c r="AW4" s="285"/>
      <c r="AX4" s="285"/>
      <c r="AY4" s="285"/>
      <c r="AZ4" s="285"/>
      <c r="BA4" s="285"/>
      <c r="BB4" s="285"/>
      <c r="BC4" s="285"/>
      <c r="BD4" s="285"/>
      <c r="BE4" s="285"/>
      <c r="BF4" s="285"/>
      <c r="BG4" s="285"/>
      <c r="BH4" s="285"/>
      <c r="BI4" s="285"/>
      <c r="BJ4" s="285"/>
      <c r="BK4" s="285"/>
      <c r="BL4" s="285"/>
      <c r="BM4" s="285"/>
      <c r="BN4" s="285"/>
      <c r="BO4" s="285"/>
      <c r="BP4" s="285"/>
      <c r="BQ4" s="285"/>
      <c r="BR4" s="285"/>
      <c r="BS4" s="285"/>
      <c r="BT4" s="285"/>
      <c r="BU4" s="285"/>
      <c r="BV4" s="285"/>
      <c r="BW4" s="285"/>
      <c r="BX4" s="285"/>
      <c r="BY4" s="285"/>
      <c r="BZ4" s="285"/>
      <c r="CA4" s="285"/>
      <c r="CB4" s="285"/>
    </row>
    <row r="6" spans="1:80">
      <c r="A6" s="161" t="s">
        <v>115</v>
      </c>
      <c r="B6" s="162"/>
      <c r="C6" s="162"/>
      <c r="D6" s="163"/>
      <c r="E6" s="161" t="s">
        <v>149</v>
      </c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3"/>
      <c r="AJ6" s="161" t="s">
        <v>151</v>
      </c>
      <c r="AK6" s="162"/>
      <c r="AL6" s="162"/>
      <c r="AM6" s="162"/>
      <c r="AN6" s="162"/>
      <c r="AO6" s="162"/>
      <c r="AP6" s="162"/>
      <c r="AQ6" s="162"/>
      <c r="AR6" s="162"/>
      <c r="AS6" s="162"/>
      <c r="AT6" s="163"/>
      <c r="AU6" s="161" t="s">
        <v>151</v>
      </c>
      <c r="AV6" s="162"/>
      <c r="AW6" s="162"/>
      <c r="AX6" s="162"/>
      <c r="AY6" s="162"/>
      <c r="AZ6" s="162"/>
      <c r="BA6" s="162"/>
      <c r="BB6" s="162"/>
      <c r="BC6" s="162"/>
      <c r="BD6" s="163"/>
      <c r="BE6" s="161" t="s">
        <v>206</v>
      </c>
      <c r="BF6" s="162"/>
      <c r="BG6" s="162"/>
      <c r="BH6" s="162"/>
      <c r="BI6" s="162"/>
      <c r="BJ6" s="162"/>
      <c r="BK6" s="162"/>
      <c r="BL6" s="162"/>
      <c r="BM6" s="162"/>
      <c r="BN6" s="162"/>
      <c r="BO6" s="163"/>
      <c r="BP6" s="161" t="s">
        <v>152</v>
      </c>
      <c r="BQ6" s="162"/>
      <c r="BR6" s="162"/>
      <c r="BS6" s="162"/>
      <c r="BT6" s="162"/>
      <c r="BU6" s="162"/>
      <c r="BV6" s="162"/>
      <c r="BW6" s="162"/>
      <c r="BX6" s="162"/>
      <c r="BY6" s="162"/>
      <c r="BZ6" s="162"/>
      <c r="CA6" s="162"/>
      <c r="CB6" s="163"/>
    </row>
    <row r="7" spans="1:80">
      <c r="A7" s="158" t="s">
        <v>122</v>
      </c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60"/>
      <c r="AJ7" s="158" t="s">
        <v>207</v>
      </c>
      <c r="AK7" s="159"/>
      <c r="AL7" s="159"/>
      <c r="AM7" s="159"/>
      <c r="AN7" s="159"/>
      <c r="AO7" s="159"/>
      <c r="AP7" s="159"/>
      <c r="AQ7" s="159"/>
      <c r="AR7" s="159"/>
      <c r="AS7" s="159"/>
      <c r="AT7" s="160"/>
      <c r="AU7" s="158" t="s">
        <v>208</v>
      </c>
      <c r="AV7" s="159"/>
      <c r="AW7" s="159"/>
      <c r="AX7" s="159"/>
      <c r="AY7" s="159"/>
      <c r="AZ7" s="159"/>
      <c r="BA7" s="159"/>
      <c r="BB7" s="159"/>
      <c r="BC7" s="159"/>
      <c r="BD7" s="160"/>
      <c r="BE7" s="158" t="s">
        <v>209</v>
      </c>
      <c r="BF7" s="159"/>
      <c r="BG7" s="159"/>
      <c r="BH7" s="159"/>
      <c r="BI7" s="159"/>
      <c r="BJ7" s="159"/>
      <c r="BK7" s="159"/>
      <c r="BL7" s="159"/>
      <c r="BM7" s="159"/>
      <c r="BN7" s="159"/>
      <c r="BO7" s="160"/>
      <c r="BP7" s="158" t="s">
        <v>156</v>
      </c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58"/>
      <c r="B8" s="159"/>
      <c r="C8" s="159"/>
      <c r="D8" s="160"/>
      <c r="E8" s="158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60"/>
      <c r="AJ8" s="158"/>
      <c r="AK8" s="159"/>
      <c r="AL8" s="159"/>
      <c r="AM8" s="159"/>
      <c r="AN8" s="159"/>
      <c r="AO8" s="159"/>
      <c r="AP8" s="159"/>
      <c r="AQ8" s="159"/>
      <c r="AR8" s="159"/>
      <c r="AS8" s="159"/>
      <c r="AT8" s="160"/>
      <c r="AU8" s="158" t="s">
        <v>210</v>
      </c>
      <c r="AV8" s="159"/>
      <c r="AW8" s="159"/>
      <c r="AX8" s="159"/>
      <c r="AY8" s="159"/>
      <c r="AZ8" s="159"/>
      <c r="BA8" s="159"/>
      <c r="BB8" s="159"/>
      <c r="BC8" s="159"/>
      <c r="BD8" s="160"/>
      <c r="BE8" s="158" t="s">
        <v>159</v>
      </c>
      <c r="BF8" s="159"/>
      <c r="BG8" s="159"/>
      <c r="BH8" s="159"/>
      <c r="BI8" s="159"/>
      <c r="BJ8" s="159"/>
      <c r="BK8" s="159"/>
      <c r="BL8" s="159"/>
      <c r="BM8" s="159"/>
      <c r="BN8" s="159"/>
      <c r="BO8" s="160"/>
      <c r="BP8" s="158"/>
      <c r="BQ8" s="159"/>
      <c r="BR8" s="159"/>
      <c r="BS8" s="159"/>
      <c r="BT8" s="159"/>
      <c r="BU8" s="159"/>
      <c r="BV8" s="159"/>
      <c r="BW8" s="159"/>
      <c r="BX8" s="159"/>
      <c r="BY8" s="159"/>
      <c r="BZ8" s="159"/>
      <c r="CA8" s="159"/>
      <c r="CB8" s="160"/>
    </row>
    <row r="9" spans="1:80">
      <c r="A9" s="191"/>
      <c r="B9" s="192"/>
      <c r="C9" s="192"/>
      <c r="D9" s="193"/>
      <c r="E9" s="191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3"/>
      <c r="AJ9" s="191"/>
      <c r="AK9" s="192"/>
      <c r="AL9" s="192"/>
      <c r="AM9" s="192"/>
      <c r="AN9" s="192"/>
      <c r="AO9" s="192"/>
      <c r="AP9" s="192"/>
      <c r="AQ9" s="192"/>
      <c r="AR9" s="192"/>
      <c r="AS9" s="192"/>
      <c r="AT9" s="193"/>
      <c r="AU9" s="191"/>
      <c r="AV9" s="192"/>
      <c r="AW9" s="192"/>
      <c r="AX9" s="192"/>
      <c r="AY9" s="192"/>
      <c r="AZ9" s="192"/>
      <c r="BA9" s="192"/>
      <c r="BB9" s="192"/>
      <c r="BC9" s="192"/>
      <c r="BD9" s="193"/>
      <c r="BE9" s="191"/>
      <c r="BF9" s="192"/>
      <c r="BG9" s="192"/>
      <c r="BH9" s="192"/>
      <c r="BI9" s="192"/>
      <c r="BJ9" s="192"/>
      <c r="BK9" s="192"/>
      <c r="BL9" s="192"/>
      <c r="BM9" s="192"/>
      <c r="BN9" s="192"/>
      <c r="BO9" s="193"/>
      <c r="BP9" s="191"/>
      <c r="BQ9" s="192"/>
      <c r="BR9" s="192"/>
      <c r="BS9" s="192"/>
      <c r="BT9" s="192"/>
      <c r="BU9" s="192"/>
      <c r="BV9" s="192"/>
      <c r="BW9" s="192"/>
      <c r="BX9" s="192"/>
      <c r="BY9" s="192"/>
      <c r="BZ9" s="192"/>
      <c r="CA9" s="192"/>
      <c r="CB9" s="193"/>
    </row>
    <row r="10" spans="1:80">
      <c r="A10" s="191">
        <v>1</v>
      </c>
      <c r="B10" s="192"/>
      <c r="C10" s="192"/>
      <c r="D10" s="193"/>
      <c r="E10" s="191">
        <v>2</v>
      </c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  <c r="AI10" s="193"/>
      <c r="AJ10" s="191">
        <v>3</v>
      </c>
      <c r="AK10" s="192"/>
      <c r="AL10" s="192"/>
      <c r="AM10" s="192"/>
      <c r="AN10" s="192"/>
      <c r="AO10" s="192"/>
      <c r="AP10" s="192"/>
      <c r="AQ10" s="192"/>
      <c r="AR10" s="192"/>
      <c r="AS10" s="192"/>
      <c r="AT10" s="193"/>
      <c r="AU10" s="191">
        <v>4</v>
      </c>
      <c r="AV10" s="192"/>
      <c r="AW10" s="192"/>
      <c r="AX10" s="192"/>
      <c r="AY10" s="192"/>
      <c r="AZ10" s="192"/>
      <c r="BA10" s="192"/>
      <c r="BB10" s="192"/>
      <c r="BC10" s="192"/>
      <c r="BD10" s="193"/>
      <c r="BE10" s="191">
        <v>5</v>
      </c>
      <c r="BF10" s="192"/>
      <c r="BG10" s="192"/>
      <c r="BH10" s="192"/>
      <c r="BI10" s="192"/>
      <c r="BJ10" s="192"/>
      <c r="BK10" s="192"/>
      <c r="BL10" s="192"/>
      <c r="BM10" s="192"/>
      <c r="BN10" s="192"/>
      <c r="BO10" s="193"/>
      <c r="BP10" s="191">
        <v>6</v>
      </c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3"/>
    </row>
    <row r="11" spans="1:80">
      <c r="A11" s="206">
        <v>1</v>
      </c>
      <c r="B11" s="207"/>
      <c r="C11" s="207"/>
      <c r="D11" s="208"/>
      <c r="E11" s="194" t="s">
        <v>305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6"/>
      <c r="AJ11" s="197">
        <v>1</v>
      </c>
      <c r="AK11" s="198"/>
      <c r="AL11" s="198"/>
      <c r="AM11" s="198"/>
      <c r="AN11" s="198"/>
      <c r="AO11" s="198"/>
      <c r="AP11" s="198"/>
      <c r="AQ11" s="198"/>
      <c r="AR11" s="198"/>
      <c r="AS11" s="198"/>
      <c r="AT11" s="199"/>
      <c r="AU11" s="197">
        <v>12</v>
      </c>
      <c r="AV11" s="198"/>
      <c r="AW11" s="198"/>
      <c r="AX11" s="198"/>
      <c r="AY11" s="198"/>
      <c r="AZ11" s="198"/>
      <c r="BA11" s="198"/>
      <c r="BB11" s="198"/>
      <c r="BC11" s="198"/>
      <c r="BD11" s="199"/>
      <c r="BE11" s="200">
        <f>BP11/AU11</f>
        <v>266.66666666666669</v>
      </c>
      <c r="BF11" s="201"/>
      <c r="BG11" s="201"/>
      <c r="BH11" s="201"/>
      <c r="BI11" s="201"/>
      <c r="BJ11" s="201"/>
      <c r="BK11" s="201"/>
      <c r="BL11" s="201"/>
      <c r="BM11" s="201"/>
      <c r="BN11" s="201"/>
      <c r="BO11" s="202"/>
      <c r="BP11" s="200">
        <v>3200</v>
      </c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2"/>
    </row>
    <row r="12" spans="1:80">
      <c r="A12" s="206">
        <v>2</v>
      </c>
      <c r="B12" s="207"/>
      <c r="C12" s="207"/>
      <c r="D12" s="208"/>
      <c r="E12" s="194" t="s">
        <v>306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6"/>
      <c r="AJ12" s="197">
        <v>1</v>
      </c>
      <c r="AK12" s="198"/>
      <c r="AL12" s="198"/>
      <c r="AM12" s="198"/>
      <c r="AN12" s="198"/>
      <c r="AO12" s="198"/>
      <c r="AP12" s="198"/>
      <c r="AQ12" s="198"/>
      <c r="AR12" s="198"/>
      <c r="AS12" s="198"/>
      <c r="AT12" s="199"/>
      <c r="AU12" s="197">
        <v>12</v>
      </c>
      <c r="AV12" s="198"/>
      <c r="AW12" s="198"/>
      <c r="AX12" s="198"/>
      <c r="AY12" s="198"/>
      <c r="AZ12" s="198"/>
      <c r="BA12" s="198"/>
      <c r="BB12" s="198"/>
      <c r="BC12" s="198"/>
      <c r="BD12" s="199"/>
      <c r="BE12" s="200">
        <f>BP12/AU12</f>
        <v>1500</v>
      </c>
      <c r="BF12" s="201"/>
      <c r="BG12" s="201"/>
      <c r="BH12" s="201"/>
      <c r="BI12" s="201"/>
      <c r="BJ12" s="201"/>
      <c r="BK12" s="201"/>
      <c r="BL12" s="201"/>
      <c r="BM12" s="201"/>
      <c r="BN12" s="201"/>
      <c r="BO12" s="202"/>
      <c r="BP12" s="200">
        <v>18000</v>
      </c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2"/>
    </row>
    <row r="13" spans="1:80" s="30" customFormat="1">
      <c r="A13" s="221"/>
      <c r="B13" s="222"/>
      <c r="C13" s="222"/>
      <c r="D13" s="223"/>
      <c r="E13" s="227" t="s">
        <v>147</v>
      </c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9"/>
      <c r="AJ13" s="221" t="s">
        <v>22</v>
      </c>
      <c r="AK13" s="222"/>
      <c r="AL13" s="222"/>
      <c r="AM13" s="222"/>
      <c r="AN13" s="222"/>
      <c r="AO13" s="222"/>
      <c r="AP13" s="222"/>
      <c r="AQ13" s="222"/>
      <c r="AR13" s="222"/>
      <c r="AS13" s="222"/>
      <c r="AT13" s="223"/>
      <c r="AU13" s="221" t="s">
        <v>22</v>
      </c>
      <c r="AV13" s="222"/>
      <c r="AW13" s="222"/>
      <c r="AX13" s="222"/>
      <c r="AY13" s="222"/>
      <c r="AZ13" s="222"/>
      <c r="BA13" s="222"/>
      <c r="BB13" s="222"/>
      <c r="BC13" s="222"/>
      <c r="BD13" s="223"/>
      <c r="BE13" s="221" t="s">
        <v>22</v>
      </c>
      <c r="BF13" s="222"/>
      <c r="BG13" s="222"/>
      <c r="BH13" s="222"/>
      <c r="BI13" s="222"/>
      <c r="BJ13" s="222"/>
      <c r="BK13" s="222"/>
      <c r="BL13" s="222"/>
      <c r="BM13" s="222"/>
      <c r="BN13" s="222"/>
      <c r="BO13" s="223"/>
      <c r="BP13" s="209">
        <f>SUM(BP11:CB12)</f>
        <v>21200</v>
      </c>
      <c r="BQ13" s="210"/>
      <c r="BR13" s="210"/>
      <c r="BS13" s="210"/>
      <c r="BT13" s="210"/>
      <c r="BU13" s="210"/>
      <c r="BV13" s="210"/>
      <c r="BW13" s="210"/>
      <c r="BX13" s="210"/>
      <c r="BY13" s="210"/>
      <c r="BZ13" s="210"/>
      <c r="CA13" s="210"/>
      <c r="CB13" s="211"/>
    </row>
    <row r="14" spans="1:80" s="20" customFormat="1" ht="15.75">
      <c r="A14" s="36"/>
      <c r="B14" s="36"/>
      <c r="C14" s="36"/>
      <c r="D14" s="36"/>
    </row>
    <row r="15" spans="1:80" s="21" customFormat="1" ht="15.75">
      <c r="A15" s="167" t="s">
        <v>337</v>
      </c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67"/>
      <c r="AR15" s="167"/>
      <c r="AS15" s="167"/>
      <c r="AT15" s="167"/>
      <c r="AU15" s="167"/>
      <c r="AV15" s="167"/>
      <c r="AW15" s="167"/>
      <c r="AX15" s="167"/>
      <c r="AY15" s="167"/>
      <c r="AZ15" s="167"/>
      <c r="BA15" s="167"/>
      <c r="BB15" s="167"/>
      <c r="BC15" s="167"/>
      <c r="BD15" s="167"/>
      <c r="BE15" s="167"/>
      <c r="BF15" s="167"/>
      <c r="BG15" s="167"/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</row>
    <row r="16" spans="1:80" s="52" customFormat="1" ht="15.75">
      <c r="A16" s="52" t="s">
        <v>113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285" t="s">
        <v>399</v>
      </c>
      <c r="T16" s="285"/>
      <c r="U16" s="285"/>
      <c r="V16" s="285"/>
      <c r="W16" s="285"/>
      <c r="X16" s="285"/>
      <c r="Y16" s="285"/>
      <c r="Z16" s="285"/>
      <c r="AA16" s="285"/>
      <c r="AB16" s="285"/>
      <c r="AC16" s="285"/>
      <c r="AD16" s="285"/>
      <c r="AE16" s="285"/>
      <c r="AF16" s="285"/>
      <c r="AG16" s="285"/>
      <c r="AH16" s="285"/>
      <c r="AI16" s="285"/>
      <c r="AJ16" s="285"/>
      <c r="AK16" s="285"/>
      <c r="AL16" s="285"/>
      <c r="AM16" s="285"/>
      <c r="AN16" s="285"/>
      <c r="AO16" s="285"/>
      <c r="AP16" s="285"/>
      <c r="AQ16" s="285"/>
      <c r="AR16" s="285"/>
      <c r="AS16" s="285"/>
      <c r="AT16" s="285"/>
      <c r="AU16" s="285"/>
      <c r="AV16" s="285"/>
      <c r="AW16" s="285"/>
      <c r="AX16" s="285"/>
      <c r="AY16" s="285"/>
      <c r="AZ16" s="285"/>
      <c r="BA16" s="285"/>
      <c r="BB16" s="285"/>
      <c r="BC16" s="285"/>
      <c r="BD16" s="285"/>
      <c r="BE16" s="285"/>
      <c r="BF16" s="285"/>
      <c r="BG16" s="285"/>
      <c r="BH16" s="285"/>
      <c r="BI16" s="285"/>
      <c r="BJ16" s="285"/>
      <c r="BK16" s="285"/>
      <c r="BL16" s="285"/>
      <c r="BM16" s="285"/>
      <c r="BN16" s="285"/>
      <c r="BO16" s="285"/>
      <c r="BP16" s="285"/>
      <c r="BQ16" s="285"/>
      <c r="BR16" s="285"/>
      <c r="BS16" s="285"/>
      <c r="BT16" s="285"/>
      <c r="BU16" s="285"/>
      <c r="BV16" s="285"/>
      <c r="BW16" s="285"/>
      <c r="BX16" s="285"/>
      <c r="BY16" s="285"/>
      <c r="BZ16" s="285"/>
      <c r="CA16" s="285"/>
      <c r="CB16" s="285"/>
    </row>
    <row r="18" spans="1:80">
      <c r="A18" s="161" t="s">
        <v>115</v>
      </c>
      <c r="B18" s="162"/>
      <c r="C18" s="162"/>
      <c r="D18" s="163"/>
      <c r="E18" s="161" t="s">
        <v>18</v>
      </c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3"/>
      <c r="AJ18" s="161" t="s">
        <v>161</v>
      </c>
      <c r="AK18" s="162"/>
      <c r="AL18" s="162"/>
      <c r="AM18" s="162"/>
      <c r="AN18" s="162"/>
      <c r="AO18" s="162"/>
      <c r="AP18" s="162"/>
      <c r="AQ18" s="162"/>
      <c r="AR18" s="162"/>
      <c r="AS18" s="162"/>
      <c r="AT18" s="163"/>
      <c r="AU18" s="161" t="s">
        <v>211</v>
      </c>
      <c r="AV18" s="162"/>
      <c r="AW18" s="162"/>
      <c r="AX18" s="162"/>
      <c r="AY18" s="162"/>
      <c r="AZ18" s="162"/>
      <c r="BA18" s="162"/>
      <c r="BB18" s="162"/>
      <c r="BC18" s="162"/>
      <c r="BD18" s="163"/>
      <c r="BE18" s="161" t="s">
        <v>212</v>
      </c>
      <c r="BF18" s="162"/>
      <c r="BG18" s="162"/>
      <c r="BH18" s="162"/>
      <c r="BI18" s="162"/>
      <c r="BJ18" s="162"/>
      <c r="BK18" s="162"/>
      <c r="BL18" s="162"/>
      <c r="BM18" s="162"/>
      <c r="BN18" s="162"/>
      <c r="BO18" s="163"/>
      <c r="BP18" s="161" t="s">
        <v>152</v>
      </c>
      <c r="BQ18" s="162"/>
      <c r="BR18" s="162"/>
      <c r="BS18" s="162"/>
      <c r="BT18" s="162"/>
      <c r="BU18" s="162"/>
      <c r="BV18" s="162"/>
      <c r="BW18" s="162"/>
      <c r="BX18" s="162"/>
      <c r="BY18" s="162"/>
      <c r="BZ18" s="162"/>
      <c r="CA18" s="162"/>
      <c r="CB18" s="163"/>
    </row>
    <row r="19" spans="1:80">
      <c r="A19" s="158" t="s">
        <v>122</v>
      </c>
      <c r="B19" s="159"/>
      <c r="C19" s="159"/>
      <c r="D19" s="160"/>
      <c r="E19" s="158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60"/>
      <c r="AJ19" s="158" t="s">
        <v>213</v>
      </c>
      <c r="AK19" s="159"/>
      <c r="AL19" s="159"/>
      <c r="AM19" s="159"/>
      <c r="AN19" s="159"/>
      <c r="AO19" s="159"/>
      <c r="AP19" s="159"/>
      <c r="AQ19" s="159"/>
      <c r="AR19" s="159"/>
      <c r="AS19" s="159"/>
      <c r="AT19" s="160"/>
      <c r="AU19" s="158" t="s">
        <v>214</v>
      </c>
      <c r="AV19" s="159"/>
      <c r="AW19" s="159"/>
      <c r="AX19" s="159"/>
      <c r="AY19" s="159"/>
      <c r="AZ19" s="159"/>
      <c r="BA19" s="159"/>
      <c r="BB19" s="159"/>
      <c r="BC19" s="159"/>
      <c r="BD19" s="160"/>
      <c r="BE19" s="158" t="s">
        <v>215</v>
      </c>
      <c r="BF19" s="159"/>
      <c r="BG19" s="159"/>
      <c r="BH19" s="159"/>
      <c r="BI19" s="159"/>
      <c r="BJ19" s="159"/>
      <c r="BK19" s="159"/>
      <c r="BL19" s="159"/>
      <c r="BM19" s="159"/>
      <c r="BN19" s="159"/>
      <c r="BO19" s="160"/>
      <c r="BP19" s="158" t="s">
        <v>216</v>
      </c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60"/>
    </row>
    <row r="20" spans="1:80">
      <c r="A20" s="158"/>
      <c r="B20" s="159"/>
      <c r="C20" s="159"/>
      <c r="D20" s="160"/>
      <c r="E20" s="158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60"/>
      <c r="AJ20" s="158" t="s">
        <v>217</v>
      </c>
      <c r="AK20" s="159"/>
      <c r="AL20" s="159"/>
      <c r="AM20" s="159"/>
      <c r="AN20" s="159"/>
      <c r="AO20" s="159"/>
      <c r="AP20" s="159"/>
      <c r="AQ20" s="159"/>
      <c r="AR20" s="159"/>
      <c r="AS20" s="159"/>
      <c r="AT20" s="160"/>
      <c r="AU20" s="158" t="s">
        <v>218</v>
      </c>
      <c r="AV20" s="159"/>
      <c r="AW20" s="159"/>
      <c r="AX20" s="159"/>
      <c r="AY20" s="159"/>
      <c r="AZ20" s="159"/>
      <c r="BA20" s="159"/>
      <c r="BB20" s="159"/>
      <c r="BC20" s="159"/>
      <c r="BD20" s="160"/>
      <c r="BE20" s="158"/>
      <c r="BF20" s="159"/>
      <c r="BG20" s="159"/>
      <c r="BH20" s="159"/>
      <c r="BI20" s="159"/>
      <c r="BJ20" s="159"/>
      <c r="BK20" s="159"/>
      <c r="BL20" s="159"/>
      <c r="BM20" s="159"/>
      <c r="BN20" s="159"/>
      <c r="BO20" s="160"/>
      <c r="BP20" s="158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60"/>
    </row>
    <row r="21" spans="1:80">
      <c r="A21" s="191"/>
      <c r="B21" s="192"/>
      <c r="C21" s="192"/>
      <c r="D21" s="193"/>
      <c r="E21" s="191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92"/>
      <c r="Z21" s="192"/>
      <c r="AA21" s="192"/>
      <c r="AB21" s="192"/>
      <c r="AC21" s="192"/>
      <c r="AD21" s="192"/>
      <c r="AE21" s="192"/>
      <c r="AF21" s="192"/>
      <c r="AG21" s="192"/>
      <c r="AH21" s="192"/>
      <c r="AI21" s="193"/>
      <c r="AJ21" s="191"/>
      <c r="AK21" s="192"/>
      <c r="AL21" s="192"/>
      <c r="AM21" s="192"/>
      <c r="AN21" s="192"/>
      <c r="AO21" s="192"/>
      <c r="AP21" s="192"/>
      <c r="AQ21" s="192"/>
      <c r="AR21" s="192"/>
      <c r="AS21" s="192"/>
      <c r="AT21" s="193"/>
      <c r="AU21" s="191"/>
      <c r="AV21" s="192"/>
      <c r="AW21" s="192"/>
      <c r="AX21" s="192"/>
      <c r="AY21" s="192"/>
      <c r="AZ21" s="192"/>
      <c r="BA21" s="192"/>
      <c r="BB21" s="192"/>
      <c r="BC21" s="192"/>
      <c r="BD21" s="193"/>
      <c r="BE21" s="191"/>
      <c r="BF21" s="192"/>
      <c r="BG21" s="192"/>
      <c r="BH21" s="192"/>
      <c r="BI21" s="192"/>
      <c r="BJ21" s="192"/>
      <c r="BK21" s="192"/>
      <c r="BL21" s="192"/>
      <c r="BM21" s="192"/>
      <c r="BN21" s="192"/>
      <c r="BO21" s="193"/>
      <c r="BP21" s="191"/>
      <c r="BQ21" s="192"/>
      <c r="BR21" s="192"/>
      <c r="BS21" s="192"/>
      <c r="BT21" s="192"/>
      <c r="BU21" s="192"/>
      <c r="BV21" s="192"/>
      <c r="BW21" s="192"/>
      <c r="BX21" s="192"/>
      <c r="BY21" s="192"/>
      <c r="BZ21" s="192"/>
      <c r="CA21" s="192"/>
      <c r="CB21" s="193"/>
    </row>
    <row r="22" spans="1:80">
      <c r="A22" s="191">
        <v>1</v>
      </c>
      <c r="B22" s="192"/>
      <c r="C22" s="192"/>
      <c r="D22" s="193"/>
      <c r="E22" s="191">
        <v>2</v>
      </c>
      <c r="F22" s="192"/>
      <c r="G22" s="192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92"/>
      <c r="Z22" s="192"/>
      <c r="AA22" s="192"/>
      <c r="AB22" s="192"/>
      <c r="AC22" s="192"/>
      <c r="AD22" s="192"/>
      <c r="AE22" s="192"/>
      <c r="AF22" s="192"/>
      <c r="AG22" s="192"/>
      <c r="AH22" s="192"/>
      <c r="AI22" s="193"/>
      <c r="AJ22" s="191"/>
      <c r="AK22" s="192"/>
      <c r="AL22" s="192"/>
      <c r="AM22" s="192"/>
      <c r="AN22" s="192"/>
      <c r="AO22" s="192"/>
      <c r="AP22" s="192"/>
      <c r="AQ22" s="192"/>
      <c r="AR22" s="192"/>
      <c r="AS22" s="192"/>
      <c r="AT22" s="193"/>
      <c r="AU22" s="191"/>
      <c r="AV22" s="192"/>
      <c r="AW22" s="192"/>
      <c r="AX22" s="192"/>
      <c r="AY22" s="192"/>
      <c r="AZ22" s="192"/>
      <c r="BA22" s="192"/>
      <c r="BB22" s="192"/>
      <c r="BC22" s="192"/>
      <c r="BD22" s="193"/>
      <c r="BE22" s="191"/>
      <c r="BF22" s="192"/>
      <c r="BG22" s="192"/>
      <c r="BH22" s="192"/>
      <c r="BI22" s="192"/>
      <c r="BJ22" s="192"/>
      <c r="BK22" s="192"/>
      <c r="BL22" s="192"/>
      <c r="BM22" s="192"/>
      <c r="BN22" s="192"/>
      <c r="BO22" s="193"/>
      <c r="BP22" s="191">
        <v>6</v>
      </c>
      <c r="BQ22" s="192"/>
      <c r="BR22" s="192"/>
      <c r="BS22" s="192"/>
      <c r="BT22" s="192"/>
      <c r="BU22" s="192"/>
      <c r="BV22" s="192"/>
      <c r="BW22" s="192"/>
      <c r="BX22" s="192"/>
      <c r="BY22" s="192"/>
      <c r="BZ22" s="192"/>
      <c r="CA22" s="192"/>
      <c r="CB22" s="193"/>
    </row>
    <row r="23" spans="1:80">
      <c r="A23" s="206">
        <v>1</v>
      </c>
      <c r="B23" s="207"/>
      <c r="C23" s="207"/>
      <c r="D23" s="208"/>
      <c r="E23" s="194" t="s">
        <v>219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6"/>
      <c r="AJ23" s="197"/>
      <c r="AK23" s="198"/>
      <c r="AL23" s="198"/>
      <c r="AM23" s="198"/>
      <c r="AN23" s="198"/>
      <c r="AO23" s="198"/>
      <c r="AP23" s="198"/>
      <c r="AQ23" s="198"/>
      <c r="AR23" s="198"/>
      <c r="AS23" s="198"/>
      <c r="AT23" s="199"/>
      <c r="AU23" s="200"/>
      <c r="AV23" s="201"/>
      <c r="AW23" s="201"/>
      <c r="AX23" s="201"/>
      <c r="AY23" s="201"/>
      <c r="AZ23" s="201"/>
      <c r="BA23" s="201"/>
      <c r="BB23" s="201"/>
      <c r="BC23" s="201"/>
      <c r="BD23" s="202"/>
      <c r="BE23" s="280"/>
      <c r="BF23" s="281"/>
      <c r="BG23" s="281"/>
      <c r="BH23" s="281"/>
      <c r="BI23" s="281"/>
      <c r="BJ23" s="281"/>
      <c r="BK23" s="281"/>
      <c r="BL23" s="281"/>
      <c r="BM23" s="281"/>
      <c r="BN23" s="281"/>
      <c r="BO23" s="282"/>
      <c r="BP23" s="200">
        <v>283000</v>
      </c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2"/>
    </row>
    <row r="24" spans="1:80">
      <c r="A24" s="206">
        <v>1</v>
      </c>
      <c r="B24" s="207"/>
      <c r="C24" s="207"/>
      <c r="D24" s="208"/>
      <c r="E24" s="194" t="s">
        <v>220</v>
      </c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6"/>
      <c r="AJ24" s="197"/>
      <c r="AK24" s="198"/>
      <c r="AL24" s="198"/>
      <c r="AM24" s="198"/>
      <c r="AN24" s="198"/>
      <c r="AO24" s="198"/>
      <c r="AP24" s="198"/>
      <c r="AQ24" s="198"/>
      <c r="AR24" s="198"/>
      <c r="AS24" s="198"/>
      <c r="AT24" s="199"/>
      <c r="AU24" s="200"/>
      <c r="AV24" s="201"/>
      <c r="AW24" s="201"/>
      <c r="AX24" s="201"/>
      <c r="AY24" s="201"/>
      <c r="AZ24" s="201"/>
      <c r="BA24" s="201"/>
      <c r="BB24" s="201"/>
      <c r="BC24" s="201"/>
      <c r="BD24" s="202"/>
      <c r="BE24" s="280"/>
      <c r="BF24" s="281"/>
      <c r="BG24" s="281"/>
      <c r="BH24" s="281"/>
      <c r="BI24" s="281"/>
      <c r="BJ24" s="281"/>
      <c r="BK24" s="281"/>
      <c r="BL24" s="281"/>
      <c r="BM24" s="281"/>
      <c r="BN24" s="281"/>
      <c r="BO24" s="282"/>
      <c r="BP24" s="200">
        <v>8223.52</v>
      </c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2"/>
    </row>
    <row r="25" spans="1:80">
      <c r="A25" s="206">
        <v>2</v>
      </c>
      <c r="B25" s="207"/>
      <c r="C25" s="207"/>
      <c r="D25" s="208"/>
      <c r="E25" s="194" t="s">
        <v>221</v>
      </c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6"/>
      <c r="AJ25" s="197"/>
      <c r="AK25" s="198"/>
      <c r="AL25" s="198"/>
      <c r="AM25" s="198"/>
      <c r="AN25" s="198"/>
      <c r="AO25" s="198"/>
      <c r="AP25" s="198"/>
      <c r="AQ25" s="198"/>
      <c r="AR25" s="198"/>
      <c r="AS25" s="198"/>
      <c r="AT25" s="199"/>
      <c r="AU25" s="200"/>
      <c r="AV25" s="201"/>
      <c r="AW25" s="201"/>
      <c r="AX25" s="201"/>
      <c r="AY25" s="201"/>
      <c r="AZ25" s="201"/>
      <c r="BA25" s="201"/>
      <c r="BB25" s="201"/>
      <c r="BC25" s="201"/>
      <c r="BD25" s="202"/>
      <c r="BE25" s="280"/>
      <c r="BF25" s="281"/>
      <c r="BG25" s="281"/>
      <c r="BH25" s="281"/>
      <c r="BI25" s="281"/>
      <c r="BJ25" s="281"/>
      <c r="BK25" s="281"/>
      <c r="BL25" s="281"/>
      <c r="BM25" s="281"/>
      <c r="BN25" s="281"/>
      <c r="BO25" s="282"/>
      <c r="BP25" s="200">
        <v>18550</v>
      </c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2"/>
    </row>
    <row r="26" spans="1:80">
      <c r="A26" s="206">
        <v>3</v>
      </c>
      <c r="B26" s="207"/>
      <c r="C26" s="207"/>
      <c r="D26" s="208"/>
      <c r="E26" s="194" t="s">
        <v>222</v>
      </c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6"/>
      <c r="AJ26" s="197"/>
      <c r="AK26" s="198"/>
      <c r="AL26" s="198"/>
      <c r="AM26" s="198"/>
      <c r="AN26" s="198"/>
      <c r="AO26" s="198"/>
      <c r="AP26" s="198"/>
      <c r="AQ26" s="198"/>
      <c r="AR26" s="198"/>
      <c r="AS26" s="198"/>
      <c r="AT26" s="199"/>
      <c r="AU26" s="200"/>
      <c r="AV26" s="201"/>
      <c r="AW26" s="201"/>
      <c r="AX26" s="201"/>
      <c r="AY26" s="201"/>
      <c r="AZ26" s="201"/>
      <c r="BA26" s="201"/>
      <c r="BB26" s="201"/>
      <c r="BC26" s="201"/>
      <c r="BD26" s="202"/>
      <c r="BE26" s="280"/>
      <c r="BF26" s="281"/>
      <c r="BG26" s="281"/>
      <c r="BH26" s="281"/>
      <c r="BI26" s="281"/>
      <c r="BJ26" s="281"/>
      <c r="BK26" s="281"/>
      <c r="BL26" s="281"/>
      <c r="BM26" s="281"/>
      <c r="BN26" s="281"/>
      <c r="BO26" s="282"/>
      <c r="BP26" s="200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2"/>
    </row>
    <row r="27" spans="1:80" ht="12" customHeight="1">
      <c r="A27" s="206">
        <v>4</v>
      </c>
      <c r="B27" s="207"/>
      <c r="C27" s="207"/>
      <c r="D27" s="208"/>
      <c r="E27" s="194" t="s">
        <v>344</v>
      </c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6"/>
      <c r="AJ27" s="197"/>
      <c r="AK27" s="198"/>
      <c r="AL27" s="198"/>
      <c r="AM27" s="198"/>
      <c r="AN27" s="198"/>
      <c r="AO27" s="198"/>
      <c r="AP27" s="198"/>
      <c r="AQ27" s="198"/>
      <c r="AR27" s="198"/>
      <c r="AS27" s="198"/>
      <c r="AT27" s="199"/>
      <c r="AU27" s="200"/>
      <c r="AV27" s="201"/>
      <c r="AW27" s="201"/>
      <c r="AX27" s="201"/>
      <c r="AY27" s="201"/>
      <c r="AZ27" s="201"/>
      <c r="BA27" s="201"/>
      <c r="BB27" s="201"/>
      <c r="BC27" s="201"/>
      <c r="BD27" s="202"/>
      <c r="BE27" s="280"/>
      <c r="BF27" s="281"/>
      <c r="BG27" s="281"/>
      <c r="BH27" s="281"/>
      <c r="BI27" s="281"/>
      <c r="BJ27" s="281"/>
      <c r="BK27" s="281"/>
      <c r="BL27" s="281"/>
      <c r="BM27" s="281"/>
      <c r="BN27" s="281"/>
      <c r="BO27" s="282"/>
      <c r="BP27" s="200">
        <v>93000</v>
      </c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2"/>
    </row>
    <row r="28" spans="1:80" ht="12" customHeight="1">
      <c r="A28" s="206">
        <v>4</v>
      </c>
      <c r="B28" s="207"/>
      <c r="C28" s="207"/>
      <c r="D28" s="208"/>
      <c r="E28" s="194" t="s">
        <v>414</v>
      </c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6"/>
      <c r="AJ28" s="197"/>
      <c r="AK28" s="198"/>
      <c r="AL28" s="198"/>
      <c r="AM28" s="198"/>
      <c r="AN28" s="198"/>
      <c r="AO28" s="198"/>
      <c r="AP28" s="198"/>
      <c r="AQ28" s="198"/>
      <c r="AR28" s="198"/>
      <c r="AS28" s="198"/>
      <c r="AT28" s="199"/>
      <c r="AU28" s="200"/>
      <c r="AV28" s="201"/>
      <c r="AW28" s="201"/>
      <c r="AX28" s="201"/>
      <c r="AY28" s="201"/>
      <c r="AZ28" s="201"/>
      <c r="BA28" s="201"/>
      <c r="BB28" s="201"/>
      <c r="BC28" s="201"/>
      <c r="BD28" s="202"/>
      <c r="BE28" s="280"/>
      <c r="BF28" s="281"/>
      <c r="BG28" s="281"/>
      <c r="BH28" s="281"/>
      <c r="BI28" s="281"/>
      <c r="BJ28" s="281"/>
      <c r="BK28" s="281"/>
      <c r="BL28" s="281"/>
      <c r="BM28" s="281"/>
      <c r="BN28" s="281"/>
      <c r="BO28" s="282"/>
      <c r="BP28" s="200">
        <v>17367.75</v>
      </c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2"/>
    </row>
    <row r="29" spans="1:80">
      <c r="A29" s="206">
        <v>5</v>
      </c>
      <c r="B29" s="207"/>
      <c r="C29" s="207"/>
      <c r="D29" s="208"/>
      <c r="E29" s="194" t="s">
        <v>223</v>
      </c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6"/>
      <c r="AJ29" s="197"/>
      <c r="AK29" s="198"/>
      <c r="AL29" s="198"/>
      <c r="AM29" s="198"/>
      <c r="AN29" s="198"/>
      <c r="AO29" s="198"/>
      <c r="AP29" s="198"/>
      <c r="AQ29" s="198"/>
      <c r="AR29" s="198"/>
      <c r="AS29" s="198"/>
      <c r="AT29" s="199"/>
      <c r="AU29" s="200"/>
      <c r="AV29" s="201"/>
      <c r="AW29" s="201"/>
      <c r="AX29" s="201"/>
      <c r="AY29" s="201"/>
      <c r="AZ29" s="201"/>
      <c r="BA29" s="201"/>
      <c r="BB29" s="201"/>
      <c r="BC29" s="201"/>
      <c r="BD29" s="202"/>
      <c r="BE29" s="280"/>
      <c r="BF29" s="281"/>
      <c r="BG29" s="281"/>
      <c r="BH29" s="281"/>
      <c r="BI29" s="281"/>
      <c r="BJ29" s="281"/>
      <c r="BK29" s="281"/>
      <c r="BL29" s="281"/>
      <c r="BM29" s="281"/>
      <c r="BN29" s="281"/>
      <c r="BO29" s="282"/>
      <c r="BP29" s="200">
        <v>71150</v>
      </c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2"/>
    </row>
    <row r="30" spans="1:80">
      <c r="A30" s="206">
        <v>5</v>
      </c>
      <c r="B30" s="207"/>
      <c r="C30" s="207"/>
      <c r="D30" s="208"/>
      <c r="E30" s="194" t="s">
        <v>375</v>
      </c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6"/>
      <c r="AJ30" s="197"/>
      <c r="AK30" s="198"/>
      <c r="AL30" s="198"/>
      <c r="AM30" s="198"/>
      <c r="AN30" s="198"/>
      <c r="AO30" s="198"/>
      <c r="AP30" s="198"/>
      <c r="AQ30" s="198"/>
      <c r="AR30" s="198"/>
      <c r="AS30" s="198"/>
      <c r="AT30" s="199"/>
      <c r="AU30" s="200"/>
      <c r="AV30" s="201"/>
      <c r="AW30" s="201"/>
      <c r="AX30" s="201"/>
      <c r="AY30" s="201"/>
      <c r="AZ30" s="201"/>
      <c r="BA30" s="201"/>
      <c r="BB30" s="201"/>
      <c r="BC30" s="201"/>
      <c r="BD30" s="202"/>
      <c r="BE30" s="280"/>
      <c r="BF30" s="281"/>
      <c r="BG30" s="281"/>
      <c r="BH30" s="281"/>
      <c r="BI30" s="281"/>
      <c r="BJ30" s="281"/>
      <c r="BK30" s="281"/>
      <c r="BL30" s="281"/>
      <c r="BM30" s="281"/>
      <c r="BN30" s="281"/>
      <c r="BO30" s="282"/>
      <c r="BP30" s="200">
        <v>20800</v>
      </c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2"/>
    </row>
    <row r="31" spans="1:80">
      <c r="A31" s="206"/>
      <c r="B31" s="207"/>
      <c r="C31" s="207"/>
      <c r="D31" s="208"/>
      <c r="E31" s="194" t="s">
        <v>400</v>
      </c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6"/>
      <c r="AJ31" s="197"/>
      <c r="AK31" s="198"/>
      <c r="AL31" s="198"/>
      <c r="AM31" s="198"/>
      <c r="AN31" s="198"/>
      <c r="AO31" s="198"/>
      <c r="AP31" s="198"/>
      <c r="AQ31" s="198"/>
      <c r="AR31" s="198"/>
      <c r="AS31" s="198"/>
      <c r="AT31" s="199"/>
      <c r="AU31" s="200"/>
      <c r="AV31" s="201"/>
      <c r="AW31" s="201"/>
      <c r="AX31" s="201"/>
      <c r="AY31" s="201"/>
      <c r="AZ31" s="201"/>
      <c r="BA31" s="201"/>
      <c r="BB31" s="201"/>
      <c r="BC31" s="201"/>
      <c r="BD31" s="202"/>
      <c r="BE31" s="280"/>
      <c r="BF31" s="281"/>
      <c r="BG31" s="281"/>
      <c r="BH31" s="281"/>
      <c r="BI31" s="281"/>
      <c r="BJ31" s="281"/>
      <c r="BK31" s="281"/>
      <c r="BL31" s="281"/>
      <c r="BM31" s="281"/>
      <c r="BN31" s="281"/>
      <c r="BO31" s="282"/>
      <c r="BP31" s="200">
        <f>BP25+BP29+BP30</f>
        <v>110500</v>
      </c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2"/>
    </row>
    <row r="32" spans="1:80">
      <c r="A32" s="206"/>
      <c r="B32" s="207"/>
      <c r="C32" s="207"/>
      <c r="D32" s="208"/>
      <c r="E32" s="194" t="s">
        <v>401</v>
      </c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6"/>
      <c r="AJ32" s="197"/>
      <c r="AK32" s="198"/>
      <c r="AL32" s="198"/>
      <c r="AM32" s="198"/>
      <c r="AN32" s="198"/>
      <c r="AO32" s="198"/>
      <c r="AP32" s="198"/>
      <c r="AQ32" s="198"/>
      <c r="AR32" s="198"/>
      <c r="AS32" s="198"/>
      <c r="AT32" s="199"/>
      <c r="AU32" s="200"/>
      <c r="AV32" s="201"/>
      <c r="AW32" s="201"/>
      <c r="AX32" s="201"/>
      <c r="AY32" s="201"/>
      <c r="AZ32" s="201"/>
      <c r="BA32" s="201"/>
      <c r="BB32" s="201"/>
      <c r="BC32" s="201"/>
      <c r="BD32" s="202"/>
      <c r="BE32" s="280"/>
      <c r="BF32" s="281"/>
      <c r="BG32" s="281"/>
      <c r="BH32" s="281"/>
      <c r="BI32" s="281"/>
      <c r="BJ32" s="281"/>
      <c r="BK32" s="281"/>
      <c r="BL32" s="281"/>
      <c r="BM32" s="281"/>
      <c r="BN32" s="281"/>
      <c r="BO32" s="282"/>
      <c r="BP32" s="200">
        <f>BP23+BP27+BP24+BP28</f>
        <v>401591.27</v>
      </c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2"/>
    </row>
    <row r="33" spans="1:80" s="30" customFormat="1">
      <c r="A33" s="221"/>
      <c r="B33" s="222"/>
      <c r="C33" s="222"/>
      <c r="D33" s="223"/>
      <c r="E33" s="227" t="s">
        <v>147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9"/>
      <c r="AJ33" s="221" t="s">
        <v>22</v>
      </c>
      <c r="AK33" s="222"/>
      <c r="AL33" s="222"/>
      <c r="AM33" s="222"/>
      <c r="AN33" s="222"/>
      <c r="AO33" s="222"/>
      <c r="AP33" s="222"/>
      <c r="AQ33" s="222"/>
      <c r="AR33" s="222"/>
      <c r="AS33" s="222"/>
      <c r="AT33" s="223"/>
      <c r="AU33" s="221" t="s">
        <v>22</v>
      </c>
      <c r="AV33" s="222"/>
      <c r="AW33" s="222"/>
      <c r="AX33" s="222"/>
      <c r="AY33" s="222"/>
      <c r="AZ33" s="222"/>
      <c r="BA33" s="222"/>
      <c r="BB33" s="222"/>
      <c r="BC33" s="222"/>
      <c r="BD33" s="223"/>
      <c r="BE33" s="221" t="s">
        <v>22</v>
      </c>
      <c r="BF33" s="222"/>
      <c r="BG33" s="222"/>
      <c r="BH33" s="222"/>
      <c r="BI33" s="222"/>
      <c r="BJ33" s="222"/>
      <c r="BK33" s="222"/>
      <c r="BL33" s="222"/>
      <c r="BM33" s="222"/>
      <c r="BN33" s="222"/>
      <c r="BO33" s="223"/>
      <c r="BP33" s="209">
        <f>SUM(BP31:CB32)</f>
        <v>512091.27</v>
      </c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1"/>
    </row>
    <row r="34" spans="1:80" s="20" customFormat="1" ht="15.75">
      <c r="A34" s="36"/>
      <c r="B34" s="36"/>
      <c r="C34" s="36"/>
      <c r="D34" s="36"/>
    </row>
    <row r="35" spans="1:80">
      <c r="B35" s="72"/>
      <c r="C35" s="72"/>
      <c r="D35" s="72"/>
      <c r="E35" s="72"/>
      <c r="F35" s="283" t="s">
        <v>367</v>
      </c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72"/>
      <c r="Y35" s="72"/>
      <c r="Z35" s="72"/>
      <c r="AA35" s="72"/>
      <c r="AB35" s="72"/>
      <c r="AC35" s="72"/>
      <c r="AD35" s="72"/>
      <c r="AE35" s="284" t="s">
        <v>366</v>
      </c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</row>
  </sheetData>
  <mergeCells count="151">
    <mergeCell ref="A33:D33"/>
    <mergeCell ref="E33:AI33"/>
    <mergeCell ref="AJ33:AT33"/>
    <mergeCell ref="AU33:BD33"/>
    <mergeCell ref="BE33:BO33"/>
    <mergeCell ref="BP33:CB33"/>
    <mergeCell ref="A29:D29"/>
    <mergeCell ref="E29:AI29"/>
    <mergeCell ref="AJ29:AT29"/>
    <mergeCell ref="AU29:BD29"/>
    <mergeCell ref="BE29:BO29"/>
    <mergeCell ref="BP29:CB29"/>
    <mergeCell ref="A30:D30"/>
    <mergeCell ref="E30:AI30"/>
    <mergeCell ref="AJ30:AT30"/>
    <mergeCell ref="AU30:BD30"/>
    <mergeCell ref="BE30:BO30"/>
    <mergeCell ref="BP30:CB30"/>
    <mergeCell ref="A31:D31"/>
    <mergeCell ref="E31:AI31"/>
    <mergeCell ref="AJ31:AT31"/>
    <mergeCell ref="AU31:BD31"/>
    <mergeCell ref="BE31:BO31"/>
    <mergeCell ref="BP31:CB31"/>
    <mergeCell ref="A27:D27"/>
    <mergeCell ref="E27:AI27"/>
    <mergeCell ref="AJ27:AT27"/>
    <mergeCell ref="AU27:BD27"/>
    <mergeCell ref="BE27:BO27"/>
    <mergeCell ref="BP27:CB27"/>
    <mergeCell ref="A26:D26"/>
    <mergeCell ref="E26:AI26"/>
    <mergeCell ref="AJ26:AT26"/>
    <mergeCell ref="AU26:BD26"/>
    <mergeCell ref="BE26:BO26"/>
    <mergeCell ref="BP26:CB26"/>
    <mergeCell ref="A25:D25"/>
    <mergeCell ref="E25:AI25"/>
    <mergeCell ref="AJ25:AT25"/>
    <mergeCell ref="AU25:BD25"/>
    <mergeCell ref="BE25:BO25"/>
    <mergeCell ref="BP25:CB25"/>
    <mergeCell ref="A24:D24"/>
    <mergeCell ref="E24:AI24"/>
    <mergeCell ref="AJ24:AT24"/>
    <mergeCell ref="AU24:BD24"/>
    <mergeCell ref="BE24:BO24"/>
    <mergeCell ref="BP24:CB24"/>
    <mergeCell ref="A23:D23"/>
    <mergeCell ref="E23:AI23"/>
    <mergeCell ref="AJ23:AT23"/>
    <mergeCell ref="AU23:BD23"/>
    <mergeCell ref="BE23:BO23"/>
    <mergeCell ref="BP23:CB23"/>
    <mergeCell ref="A22:D22"/>
    <mergeCell ref="E22:AI22"/>
    <mergeCell ref="AJ22:AT22"/>
    <mergeCell ref="AU22:BD22"/>
    <mergeCell ref="BE22:BO22"/>
    <mergeCell ref="BP22:CB22"/>
    <mergeCell ref="A21:D21"/>
    <mergeCell ref="E21:AI21"/>
    <mergeCell ref="AJ21:AT21"/>
    <mergeCell ref="AU21:BD21"/>
    <mergeCell ref="BE21:BO21"/>
    <mergeCell ref="BP21:CB21"/>
    <mergeCell ref="A20:D20"/>
    <mergeCell ref="E20:AI20"/>
    <mergeCell ref="AJ20:AT20"/>
    <mergeCell ref="AU20:BD20"/>
    <mergeCell ref="BE20:BO20"/>
    <mergeCell ref="BP20:CB20"/>
    <mergeCell ref="A19:D19"/>
    <mergeCell ref="E19:AI19"/>
    <mergeCell ref="AJ19:AT19"/>
    <mergeCell ref="AU19:BD19"/>
    <mergeCell ref="BE19:BO19"/>
    <mergeCell ref="BP19:CB19"/>
    <mergeCell ref="A15:CB15"/>
    <mergeCell ref="A18:D18"/>
    <mergeCell ref="E18:AI18"/>
    <mergeCell ref="AJ18:AT18"/>
    <mergeCell ref="AU18:BD18"/>
    <mergeCell ref="BE18:BO18"/>
    <mergeCell ref="BP18:CB18"/>
    <mergeCell ref="S16:CB16"/>
    <mergeCell ref="BE11:BO11"/>
    <mergeCell ref="BP11:CB11"/>
    <mergeCell ref="A10:D10"/>
    <mergeCell ref="E10:AI10"/>
    <mergeCell ref="AJ10:AT10"/>
    <mergeCell ref="AU10:BD10"/>
    <mergeCell ref="BE10:BO10"/>
    <mergeCell ref="BP10:CB10"/>
    <mergeCell ref="A13:D13"/>
    <mergeCell ref="E13:AI13"/>
    <mergeCell ref="AJ13:AT13"/>
    <mergeCell ref="AU13:BD13"/>
    <mergeCell ref="BE13:BO13"/>
    <mergeCell ref="BP13:CB13"/>
    <mergeCell ref="A12:D12"/>
    <mergeCell ref="E12:AI12"/>
    <mergeCell ref="AJ12:AT12"/>
    <mergeCell ref="AU12:BD12"/>
    <mergeCell ref="BE12:BO12"/>
    <mergeCell ref="BP12:CB12"/>
    <mergeCell ref="A1:CB1"/>
    <mergeCell ref="A3:CB3"/>
    <mergeCell ref="A6:D6"/>
    <mergeCell ref="E6:AI6"/>
    <mergeCell ref="AJ6:AT6"/>
    <mergeCell ref="AU6:BD6"/>
    <mergeCell ref="BE6:BO6"/>
    <mergeCell ref="BP6:CB6"/>
    <mergeCell ref="S4:CB4"/>
    <mergeCell ref="F35:W35"/>
    <mergeCell ref="AE35:AU35"/>
    <mergeCell ref="A7:D7"/>
    <mergeCell ref="E7:AI7"/>
    <mergeCell ref="AJ7:AT7"/>
    <mergeCell ref="AU7:BD7"/>
    <mergeCell ref="BE7:BO7"/>
    <mergeCell ref="BP7:CB7"/>
    <mergeCell ref="A9:D9"/>
    <mergeCell ref="E9:AI9"/>
    <mergeCell ref="AJ9:AT9"/>
    <mergeCell ref="AU9:BD9"/>
    <mergeCell ref="BE9:BO9"/>
    <mergeCell ref="BP9:CB9"/>
    <mergeCell ref="A8:D8"/>
    <mergeCell ref="E8:AI8"/>
    <mergeCell ref="AJ8:AT8"/>
    <mergeCell ref="AU8:BD8"/>
    <mergeCell ref="BE8:BO8"/>
    <mergeCell ref="BP8:CB8"/>
    <mergeCell ref="A11:D11"/>
    <mergeCell ref="E11:AI11"/>
    <mergeCell ref="AJ11:AT11"/>
    <mergeCell ref="AU11:BD11"/>
    <mergeCell ref="A28:D28"/>
    <mergeCell ref="E28:AI28"/>
    <mergeCell ref="AJ28:AT28"/>
    <mergeCell ref="AU28:BD28"/>
    <mergeCell ref="BE28:BO28"/>
    <mergeCell ref="BP28:CB28"/>
    <mergeCell ref="A32:D32"/>
    <mergeCell ref="E32:AI32"/>
    <mergeCell ref="AJ32:AT32"/>
    <mergeCell ref="AU32:BD32"/>
    <mergeCell ref="BE32:BO32"/>
    <mergeCell ref="BP32:CB32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B55"/>
  <sheetViews>
    <sheetView view="pageBreakPreview" topLeftCell="A10" zoomScaleNormal="100" zoomScaleSheetLayoutView="100" workbookViewId="0">
      <selection activeCell="BN32" sqref="BN32:CB32"/>
    </sheetView>
  </sheetViews>
  <sheetFormatPr defaultColWidth="1.140625" defaultRowHeight="12.75"/>
  <cols>
    <col min="1" max="1" width="7.42578125" style="24" bestFit="1" customWidth="1"/>
    <col min="2" max="30" width="1.140625" style="24"/>
    <col min="31" max="31" width="7.42578125" style="24" bestFit="1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2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2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2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2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2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2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2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2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2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2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2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2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2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2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2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2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2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2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2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2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2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2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2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2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2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2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2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2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2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2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2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2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2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2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2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2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2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2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2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2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2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2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2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2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2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2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2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2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2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2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2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2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2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2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2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2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2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2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2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2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2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2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2.140625" style="24" customWidth="1"/>
    <col min="16211" max="16384" width="1.140625" style="24"/>
  </cols>
  <sheetData>
    <row r="1" spans="1:80" s="21" customFormat="1" ht="15.75">
      <c r="A1" s="190" t="s">
        <v>338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  <c r="BU1" s="190"/>
      <c r="BV1" s="190"/>
      <c r="BW1" s="190"/>
      <c r="BX1" s="190"/>
      <c r="BY1" s="190"/>
      <c r="BZ1" s="190"/>
      <c r="CA1" s="190"/>
      <c r="CB1" s="190"/>
    </row>
    <row r="2" spans="1:80" s="21" customFormat="1" ht="15.75"/>
    <row r="3" spans="1:80" s="21" customFormat="1" ht="15.75">
      <c r="A3" s="21" t="s">
        <v>113</v>
      </c>
      <c r="S3" s="285" t="s">
        <v>224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</row>
    <row r="4" spans="1:80" s="23" customFormat="1" ht="9.75"/>
    <row r="5" spans="1:80">
      <c r="A5" s="161" t="s">
        <v>115</v>
      </c>
      <c r="B5" s="162"/>
      <c r="C5" s="162"/>
      <c r="D5" s="163"/>
      <c r="E5" s="161" t="s">
        <v>149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3"/>
      <c r="AN5" s="161" t="s">
        <v>225</v>
      </c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3"/>
      <c r="BD5" s="161" t="s">
        <v>151</v>
      </c>
      <c r="BE5" s="162"/>
      <c r="BF5" s="162"/>
      <c r="BG5" s="162"/>
      <c r="BH5" s="162"/>
      <c r="BI5" s="162"/>
      <c r="BJ5" s="162"/>
      <c r="BK5" s="162"/>
      <c r="BL5" s="162"/>
      <c r="BM5" s="163"/>
      <c r="BN5" s="161" t="s">
        <v>206</v>
      </c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3"/>
    </row>
    <row r="6" spans="1:80">
      <c r="A6" s="158" t="s">
        <v>122</v>
      </c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60"/>
      <c r="AN6" s="158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60"/>
      <c r="BD6" s="158" t="s">
        <v>226</v>
      </c>
      <c r="BE6" s="159"/>
      <c r="BF6" s="159"/>
      <c r="BG6" s="159"/>
      <c r="BH6" s="159"/>
      <c r="BI6" s="159"/>
      <c r="BJ6" s="159"/>
      <c r="BK6" s="159"/>
      <c r="BL6" s="159"/>
      <c r="BM6" s="160"/>
      <c r="BN6" s="158" t="s">
        <v>227</v>
      </c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58"/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60"/>
      <c r="AN7" s="158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60"/>
      <c r="BD7" s="158" t="s">
        <v>228</v>
      </c>
      <c r="BE7" s="159"/>
      <c r="BF7" s="159"/>
      <c r="BG7" s="159"/>
      <c r="BH7" s="159"/>
      <c r="BI7" s="159"/>
      <c r="BJ7" s="159"/>
      <c r="BK7" s="159"/>
      <c r="BL7" s="159"/>
      <c r="BM7" s="160"/>
      <c r="BN7" s="158" t="s">
        <v>159</v>
      </c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64">
        <v>1</v>
      </c>
      <c r="B8" s="165"/>
      <c r="C8" s="165"/>
      <c r="D8" s="166"/>
      <c r="E8" s="164">
        <v>2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6"/>
      <c r="AN8" s="164">
        <v>3</v>
      </c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6"/>
      <c r="BD8" s="164">
        <v>4</v>
      </c>
      <c r="BE8" s="165"/>
      <c r="BF8" s="165"/>
      <c r="BG8" s="165"/>
      <c r="BH8" s="165"/>
      <c r="BI8" s="165"/>
      <c r="BJ8" s="165"/>
      <c r="BK8" s="165"/>
      <c r="BL8" s="165"/>
      <c r="BM8" s="166"/>
      <c r="BN8" s="164">
        <v>5</v>
      </c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>
      <c r="A9" s="194">
        <v>1</v>
      </c>
      <c r="B9" s="195"/>
      <c r="C9" s="195"/>
      <c r="D9" s="196"/>
      <c r="E9" s="301" t="s">
        <v>321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6"/>
      <c r="AN9" s="197"/>
      <c r="AO9" s="198"/>
      <c r="AP9" s="198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199"/>
      <c r="BD9" s="203">
        <v>12</v>
      </c>
      <c r="BE9" s="204"/>
      <c r="BF9" s="204"/>
      <c r="BG9" s="204"/>
      <c r="BH9" s="204"/>
      <c r="BI9" s="204"/>
      <c r="BJ9" s="204"/>
      <c r="BK9" s="204"/>
      <c r="BL9" s="204"/>
      <c r="BM9" s="205"/>
      <c r="BN9" s="302"/>
      <c r="BO9" s="303"/>
      <c r="BP9" s="303"/>
      <c r="BQ9" s="303"/>
      <c r="BR9" s="303"/>
      <c r="BS9" s="303"/>
      <c r="BT9" s="303"/>
      <c r="BU9" s="303"/>
      <c r="BV9" s="303"/>
      <c r="BW9" s="303"/>
      <c r="BX9" s="303"/>
      <c r="BY9" s="303"/>
      <c r="BZ9" s="303"/>
      <c r="CA9" s="303"/>
      <c r="CB9" s="304"/>
    </row>
    <row r="10" spans="1:80">
      <c r="A10" s="194">
        <v>2</v>
      </c>
      <c r="B10" s="195"/>
      <c r="C10" s="195"/>
      <c r="D10" s="196"/>
      <c r="E10" s="301" t="s">
        <v>322</v>
      </c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6"/>
      <c r="AN10" s="197"/>
      <c r="AO10" s="198"/>
      <c r="AP10" s="198"/>
      <c r="AQ10" s="198"/>
      <c r="AR10" s="198"/>
      <c r="AS10" s="198"/>
      <c r="AT10" s="198"/>
      <c r="AU10" s="198"/>
      <c r="AV10" s="198"/>
      <c r="AW10" s="198"/>
      <c r="AX10" s="198"/>
      <c r="AY10" s="198"/>
      <c r="AZ10" s="198"/>
      <c r="BA10" s="198"/>
      <c r="BB10" s="198"/>
      <c r="BC10" s="199"/>
      <c r="BD10" s="203">
        <v>4</v>
      </c>
      <c r="BE10" s="204"/>
      <c r="BF10" s="204"/>
      <c r="BG10" s="204"/>
      <c r="BH10" s="204"/>
      <c r="BI10" s="204"/>
      <c r="BJ10" s="204"/>
      <c r="BK10" s="204"/>
      <c r="BL10" s="204"/>
      <c r="BM10" s="205"/>
      <c r="BN10" s="302">
        <v>13800</v>
      </c>
      <c r="BO10" s="303"/>
      <c r="BP10" s="303"/>
      <c r="BQ10" s="303"/>
      <c r="BR10" s="303"/>
      <c r="BS10" s="303"/>
      <c r="BT10" s="303"/>
      <c r="BU10" s="303"/>
      <c r="BV10" s="303"/>
      <c r="BW10" s="303"/>
      <c r="BX10" s="303"/>
      <c r="BY10" s="303"/>
      <c r="BZ10" s="303"/>
      <c r="CA10" s="303"/>
      <c r="CB10" s="304"/>
    </row>
    <row r="11" spans="1:80" ht="12.75" customHeight="1">
      <c r="A11" s="194">
        <v>3</v>
      </c>
      <c r="B11" s="195"/>
      <c r="C11" s="195"/>
      <c r="D11" s="196"/>
      <c r="E11" s="301" t="s">
        <v>376</v>
      </c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6"/>
      <c r="AN11" s="197"/>
      <c r="AO11" s="198"/>
      <c r="AP11" s="198"/>
      <c r="AQ11" s="198"/>
      <c r="AR11" s="198"/>
      <c r="AS11" s="198"/>
      <c r="AT11" s="198"/>
      <c r="AU11" s="198"/>
      <c r="AV11" s="198"/>
      <c r="AW11" s="198"/>
      <c r="AX11" s="198"/>
      <c r="AY11" s="198"/>
      <c r="AZ11" s="198"/>
      <c r="BA11" s="198"/>
      <c r="BB11" s="198"/>
      <c r="BC11" s="199"/>
      <c r="BD11" s="203">
        <v>12</v>
      </c>
      <c r="BE11" s="204"/>
      <c r="BF11" s="204"/>
      <c r="BG11" s="204"/>
      <c r="BH11" s="204"/>
      <c r="BI11" s="204"/>
      <c r="BJ11" s="204"/>
      <c r="BK11" s="204"/>
      <c r="BL11" s="204"/>
      <c r="BM11" s="205"/>
      <c r="BN11" s="302">
        <v>18000</v>
      </c>
      <c r="BO11" s="303"/>
      <c r="BP11" s="303"/>
      <c r="BQ11" s="303"/>
      <c r="BR11" s="303"/>
      <c r="BS11" s="303"/>
      <c r="BT11" s="303"/>
      <c r="BU11" s="303"/>
      <c r="BV11" s="303"/>
      <c r="BW11" s="303"/>
      <c r="BX11" s="303"/>
      <c r="BY11" s="303"/>
      <c r="BZ11" s="303"/>
      <c r="CA11" s="303"/>
      <c r="CB11" s="304"/>
    </row>
    <row r="12" spans="1:80">
      <c r="A12" s="194">
        <v>4</v>
      </c>
      <c r="B12" s="195"/>
      <c r="C12" s="195"/>
      <c r="D12" s="196"/>
      <c r="E12" s="301" t="s">
        <v>323</v>
      </c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6"/>
      <c r="AN12" s="197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9"/>
      <c r="BD12" s="203"/>
      <c r="BE12" s="204"/>
      <c r="BF12" s="204"/>
      <c r="BG12" s="204"/>
      <c r="BH12" s="204"/>
      <c r="BI12" s="204"/>
      <c r="BJ12" s="204"/>
      <c r="BK12" s="204"/>
      <c r="BL12" s="204"/>
      <c r="BM12" s="205"/>
      <c r="BN12" s="302"/>
      <c r="BO12" s="303"/>
      <c r="BP12" s="303"/>
      <c r="BQ12" s="303"/>
      <c r="BR12" s="303"/>
      <c r="BS12" s="303"/>
      <c r="BT12" s="303"/>
      <c r="BU12" s="303"/>
      <c r="BV12" s="303"/>
      <c r="BW12" s="303"/>
      <c r="BX12" s="303"/>
      <c r="BY12" s="303"/>
      <c r="BZ12" s="303"/>
      <c r="CA12" s="303"/>
      <c r="CB12" s="304"/>
    </row>
    <row r="13" spans="1:80">
      <c r="A13" s="194">
        <v>5</v>
      </c>
      <c r="B13" s="195"/>
      <c r="C13" s="195"/>
      <c r="D13" s="196"/>
      <c r="E13" s="301" t="s">
        <v>327</v>
      </c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6"/>
      <c r="AN13" s="197"/>
      <c r="AO13" s="198"/>
      <c r="AP13" s="198"/>
      <c r="AQ13" s="198"/>
      <c r="AR13" s="198"/>
      <c r="AS13" s="198"/>
      <c r="AT13" s="198"/>
      <c r="AU13" s="198"/>
      <c r="AV13" s="198"/>
      <c r="AW13" s="198"/>
      <c r="AX13" s="198"/>
      <c r="AY13" s="198"/>
      <c r="AZ13" s="198"/>
      <c r="BA13" s="198"/>
      <c r="BB13" s="198"/>
      <c r="BC13" s="199"/>
      <c r="BD13" s="203"/>
      <c r="BE13" s="204"/>
      <c r="BF13" s="204"/>
      <c r="BG13" s="204"/>
      <c r="BH13" s="204"/>
      <c r="BI13" s="204"/>
      <c r="BJ13" s="204"/>
      <c r="BK13" s="204"/>
      <c r="BL13" s="204"/>
      <c r="BM13" s="205"/>
      <c r="BN13" s="302">
        <v>4000</v>
      </c>
      <c r="BO13" s="303"/>
      <c r="BP13" s="303"/>
      <c r="BQ13" s="303"/>
      <c r="BR13" s="303"/>
      <c r="BS13" s="303"/>
      <c r="BT13" s="303"/>
      <c r="BU13" s="303"/>
      <c r="BV13" s="303"/>
      <c r="BW13" s="303"/>
      <c r="BX13" s="303"/>
      <c r="BY13" s="303"/>
      <c r="BZ13" s="303"/>
      <c r="CA13" s="303"/>
      <c r="CB13" s="304"/>
    </row>
    <row r="14" spans="1:80">
      <c r="A14" s="194">
        <v>6</v>
      </c>
      <c r="B14" s="195"/>
      <c r="C14" s="195"/>
      <c r="D14" s="196"/>
      <c r="E14" s="301" t="s">
        <v>346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6"/>
      <c r="AN14" s="197"/>
      <c r="AO14" s="198"/>
      <c r="AP14" s="198"/>
      <c r="AQ14" s="198"/>
      <c r="AR14" s="198"/>
      <c r="AS14" s="198"/>
      <c r="AT14" s="198"/>
      <c r="AU14" s="198"/>
      <c r="AV14" s="198"/>
      <c r="AW14" s="198"/>
      <c r="AX14" s="198"/>
      <c r="AY14" s="198"/>
      <c r="AZ14" s="198"/>
      <c r="BA14" s="198"/>
      <c r="BB14" s="198"/>
      <c r="BC14" s="199"/>
      <c r="BD14" s="203">
        <v>2</v>
      </c>
      <c r="BE14" s="204"/>
      <c r="BF14" s="204"/>
      <c r="BG14" s="204"/>
      <c r="BH14" s="204"/>
      <c r="BI14" s="204"/>
      <c r="BJ14" s="204"/>
      <c r="BK14" s="204"/>
      <c r="BL14" s="204"/>
      <c r="BM14" s="205"/>
      <c r="BN14" s="302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4"/>
    </row>
    <row r="15" spans="1:80">
      <c r="A15" s="194">
        <v>7</v>
      </c>
      <c r="B15" s="195"/>
      <c r="C15" s="195"/>
      <c r="D15" s="196"/>
      <c r="E15" s="301" t="s">
        <v>328</v>
      </c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6"/>
      <c r="AN15" s="197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9"/>
      <c r="BD15" s="203"/>
      <c r="BE15" s="204"/>
      <c r="BF15" s="204"/>
      <c r="BG15" s="204"/>
      <c r="BH15" s="204"/>
      <c r="BI15" s="204"/>
      <c r="BJ15" s="204"/>
      <c r="BK15" s="204"/>
      <c r="BL15" s="204"/>
      <c r="BM15" s="205"/>
      <c r="BN15" s="302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4"/>
    </row>
    <row r="16" spans="1:80" ht="14.25" customHeight="1">
      <c r="A16" s="194">
        <v>8</v>
      </c>
      <c r="B16" s="195"/>
      <c r="C16" s="195"/>
      <c r="D16" s="196"/>
      <c r="E16" s="292" t="s">
        <v>329</v>
      </c>
      <c r="F16" s="293"/>
      <c r="G16" s="293"/>
      <c r="H16" s="293"/>
      <c r="I16" s="293"/>
      <c r="J16" s="293"/>
      <c r="K16" s="293"/>
      <c r="L16" s="293"/>
      <c r="M16" s="293"/>
      <c r="N16" s="293"/>
      <c r="O16" s="293"/>
      <c r="P16" s="293"/>
      <c r="Q16" s="293"/>
      <c r="R16" s="293"/>
      <c r="S16" s="293"/>
      <c r="T16" s="293"/>
      <c r="U16" s="293"/>
      <c r="V16" s="293"/>
      <c r="W16" s="293"/>
      <c r="X16" s="293"/>
      <c r="Y16" s="293"/>
      <c r="Z16" s="293"/>
      <c r="AA16" s="293"/>
      <c r="AB16" s="293"/>
      <c r="AC16" s="293"/>
      <c r="AD16" s="293"/>
      <c r="AE16" s="293"/>
      <c r="AF16" s="293"/>
      <c r="AG16" s="293"/>
      <c r="AH16" s="293"/>
      <c r="AI16" s="293"/>
      <c r="AJ16" s="293"/>
      <c r="AK16" s="293"/>
      <c r="AL16" s="293"/>
      <c r="AM16" s="294"/>
      <c r="AN16" s="203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5"/>
      <c r="BD16" s="203"/>
      <c r="BE16" s="204"/>
      <c r="BF16" s="204"/>
      <c r="BG16" s="204"/>
      <c r="BH16" s="204"/>
      <c r="BI16" s="204"/>
      <c r="BJ16" s="204"/>
      <c r="BK16" s="204"/>
      <c r="BL16" s="204"/>
      <c r="BM16" s="205"/>
      <c r="BN16" s="295"/>
      <c r="BO16" s="296"/>
      <c r="BP16" s="296"/>
      <c r="BQ16" s="296"/>
      <c r="BR16" s="296"/>
      <c r="BS16" s="296"/>
      <c r="BT16" s="296"/>
      <c r="BU16" s="296"/>
      <c r="BV16" s="296"/>
      <c r="BW16" s="296"/>
      <c r="BX16" s="296"/>
      <c r="BY16" s="296"/>
      <c r="BZ16" s="296"/>
      <c r="CA16" s="296"/>
      <c r="CB16" s="297"/>
    </row>
    <row r="17" spans="1:80">
      <c r="A17" s="194">
        <v>9</v>
      </c>
      <c r="B17" s="195"/>
      <c r="C17" s="195"/>
      <c r="D17" s="196"/>
      <c r="E17" s="292" t="s">
        <v>345</v>
      </c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  <c r="W17" s="293"/>
      <c r="X17" s="293"/>
      <c r="Y17" s="293"/>
      <c r="Z17" s="293"/>
      <c r="AA17" s="293"/>
      <c r="AB17" s="293"/>
      <c r="AC17" s="293"/>
      <c r="AD17" s="293"/>
      <c r="AE17" s="293"/>
      <c r="AF17" s="293"/>
      <c r="AG17" s="293"/>
      <c r="AH17" s="293"/>
      <c r="AI17" s="293"/>
      <c r="AJ17" s="293"/>
      <c r="AK17" s="293"/>
      <c r="AL17" s="293"/>
      <c r="AM17" s="294"/>
      <c r="AN17" s="203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5"/>
      <c r="BD17" s="203">
        <v>12</v>
      </c>
      <c r="BE17" s="204"/>
      <c r="BF17" s="204"/>
      <c r="BG17" s="204"/>
      <c r="BH17" s="204"/>
      <c r="BI17" s="204"/>
      <c r="BJ17" s="204"/>
      <c r="BK17" s="204"/>
      <c r="BL17" s="204"/>
      <c r="BM17" s="205"/>
      <c r="BN17" s="295">
        <v>19200</v>
      </c>
      <c r="BO17" s="296"/>
      <c r="BP17" s="296"/>
      <c r="BQ17" s="296"/>
      <c r="BR17" s="296"/>
      <c r="BS17" s="296"/>
      <c r="BT17" s="296"/>
      <c r="BU17" s="296"/>
      <c r="BV17" s="296"/>
      <c r="BW17" s="296"/>
      <c r="BX17" s="296"/>
      <c r="BY17" s="296"/>
      <c r="BZ17" s="296"/>
      <c r="CA17" s="296"/>
      <c r="CB17" s="297"/>
    </row>
    <row r="18" spans="1:80" s="30" customFormat="1">
      <c r="A18" s="286"/>
      <c r="B18" s="287"/>
      <c r="C18" s="287"/>
      <c r="D18" s="288"/>
      <c r="E18" s="227" t="s">
        <v>147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9"/>
      <c r="AN18" s="221" t="s">
        <v>22</v>
      </c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3"/>
      <c r="BD18" s="277" t="s">
        <v>22</v>
      </c>
      <c r="BE18" s="278"/>
      <c r="BF18" s="278"/>
      <c r="BG18" s="278"/>
      <c r="BH18" s="278"/>
      <c r="BI18" s="278"/>
      <c r="BJ18" s="278"/>
      <c r="BK18" s="278"/>
      <c r="BL18" s="278"/>
      <c r="BM18" s="279"/>
      <c r="BN18" s="305">
        <f>SUM(BN9:CB17)</f>
        <v>55000</v>
      </c>
      <c r="BO18" s="306"/>
      <c r="BP18" s="306"/>
      <c r="BQ18" s="306"/>
      <c r="BR18" s="306"/>
      <c r="BS18" s="306"/>
      <c r="BT18" s="306"/>
      <c r="BU18" s="306"/>
      <c r="BV18" s="306"/>
      <c r="BW18" s="306"/>
      <c r="BX18" s="306"/>
      <c r="BY18" s="306"/>
      <c r="BZ18" s="306"/>
      <c r="CA18" s="306"/>
      <c r="CB18" s="307"/>
    </row>
    <row r="19" spans="1:80" s="30" customFormat="1">
      <c r="A19" s="59"/>
      <c r="B19" s="59"/>
      <c r="C19" s="59"/>
      <c r="D19" s="59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80" ht="12.75" customHeight="1">
      <c r="A20" s="34"/>
      <c r="B20" s="34"/>
      <c r="C20" s="34"/>
      <c r="D20" s="34"/>
      <c r="E20" s="70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1"/>
      <c r="CA20" s="71"/>
      <c r="CB20" s="71"/>
    </row>
    <row r="21" spans="1:80" s="30" customFormat="1">
      <c r="A21" s="59"/>
      <c r="B21" s="59"/>
      <c r="C21" s="59"/>
      <c r="D21" s="59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</row>
    <row r="22" spans="1:80" s="21" customFormat="1" ht="15.75">
      <c r="A22" s="167" t="s">
        <v>339</v>
      </c>
      <c r="B22" s="167"/>
      <c r="C22" s="167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</row>
    <row r="23" spans="1:80" s="54" customFormat="1" ht="15.7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</row>
    <row r="24" spans="1:80" s="54" customFormat="1" ht="15.75">
      <c r="A24" s="54" t="s">
        <v>113</v>
      </c>
      <c r="S24" s="285" t="s">
        <v>307</v>
      </c>
      <c r="T24" s="285"/>
      <c r="U24" s="285"/>
      <c r="V24" s="285"/>
      <c r="W24" s="285"/>
      <c r="X24" s="285"/>
      <c r="Y24" s="285"/>
      <c r="Z24" s="285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  <c r="AR24" s="285"/>
      <c r="AS24" s="285"/>
      <c r="AT24" s="285"/>
      <c r="AU24" s="285"/>
      <c r="AV24" s="285"/>
      <c r="AW24" s="285"/>
      <c r="AX24" s="285"/>
      <c r="AY24" s="285"/>
      <c r="AZ24" s="285"/>
      <c r="BA24" s="285"/>
      <c r="BB24" s="285"/>
      <c r="BC24" s="285"/>
      <c r="BD24" s="285"/>
      <c r="BE24" s="285"/>
      <c r="BF24" s="285"/>
      <c r="BG24" s="285"/>
      <c r="BH24" s="285"/>
      <c r="BI24" s="285"/>
      <c r="BJ24" s="285"/>
      <c r="BK24" s="285"/>
      <c r="BL24" s="285"/>
      <c r="BM24" s="285"/>
      <c r="BN24" s="285"/>
      <c r="BO24" s="285"/>
      <c r="BP24" s="285"/>
      <c r="BQ24" s="285"/>
      <c r="BR24" s="285"/>
      <c r="BS24" s="285"/>
      <c r="BT24" s="285"/>
      <c r="BU24" s="285"/>
      <c r="BV24" s="285"/>
      <c r="BW24" s="285"/>
      <c r="BX24" s="285"/>
      <c r="BY24" s="285"/>
      <c r="BZ24" s="285"/>
      <c r="CA24" s="285"/>
      <c r="CB24" s="285"/>
    </row>
    <row r="25" spans="1:80" s="23" customFormat="1" ht="9.7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</row>
    <row r="26" spans="1:80">
      <c r="A26" s="161" t="s">
        <v>115</v>
      </c>
      <c r="B26" s="162"/>
      <c r="C26" s="162"/>
      <c r="D26" s="163"/>
      <c r="E26" s="161" t="s">
        <v>149</v>
      </c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3"/>
      <c r="BD26" s="161" t="s">
        <v>151</v>
      </c>
      <c r="BE26" s="162"/>
      <c r="BF26" s="162"/>
      <c r="BG26" s="162"/>
      <c r="BH26" s="162"/>
      <c r="BI26" s="162"/>
      <c r="BJ26" s="162"/>
      <c r="BK26" s="162"/>
      <c r="BL26" s="162"/>
      <c r="BM26" s="163"/>
      <c r="BN26" s="161" t="s">
        <v>206</v>
      </c>
      <c r="BO26" s="162"/>
      <c r="BP26" s="162"/>
      <c r="BQ26" s="162"/>
      <c r="BR26" s="162"/>
      <c r="BS26" s="162"/>
      <c r="BT26" s="162"/>
      <c r="BU26" s="162"/>
      <c r="BV26" s="162"/>
      <c r="BW26" s="162"/>
      <c r="BX26" s="162"/>
      <c r="BY26" s="162"/>
      <c r="BZ26" s="162"/>
      <c r="CA26" s="162"/>
      <c r="CB26" s="163"/>
    </row>
    <row r="27" spans="1:80">
      <c r="A27" s="158" t="s">
        <v>122</v>
      </c>
      <c r="B27" s="159"/>
      <c r="C27" s="159"/>
      <c r="D27" s="160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60"/>
      <c r="BD27" s="158" t="s">
        <v>229</v>
      </c>
      <c r="BE27" s="159"/>
      <c r="BF27" s="159"/>
      <c r="BG27" s="159"/>
      <c r="BH27" s="159"/>
      <c r="BI27" s="159"/>
      <c r="BJ27" s="159"/>
      <c r="BK27" s="159"/>
      <c r="BL27" s="159"/>
      <c r="BM27" s="160"/>
      <c r="BN27" s="158" t="s">
        <v>230</v>
      </c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60"/>
    </row>
    <row r="28" spans="1:80">
      <c r="A28" s="158"/>
      <c r="B28" s="159"/>
      <c r="C28" s="159"/>
      <c r="D28" s="160"/>
      <c r="E28" s="191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58"/>
      <c r="BE28" s="159"/>
      <c r="BF28" s="159"/>
      <c r="BG28" s="159"/>
      <c r="BH28" s="159"/>
      <c r="BI28" s="159"/>
      <c r="BJ28" s="159"/>
      <c r="BK28" s="159"/>
      <c r="BL28" s="159"/>
      <c r="BM28" s="160"/>
      <c r="BN28" s="158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60"/>
    </row>
    <row r="29" spans="1:80">
      <c r="A29" s="164">
        <v>1</v>
      </c>
      <c r="B29" s="165"/>
      <c r="C29" s="165"/>
      <c r="D29" s="166"/>
      <c r="E29" s="164">
        <v>2</v>
      </c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6"/>
      <c r="BD29" s="164">
        <v>3</v>
      </c>
      <c r="BE29" s="165"/>
      <c r="BF29" s="165"/>
      <c r="BG29" s="165"/>
      <c r="BH29" s="165"/>
      <c r="BI29" s="165"/>
      <c r="BJ29" s="165"/>
      <c r="BK29" s="165"/>
      <c r="BL29" s="165"/>
      <c r="BM29" s="166"/>
      <c r="BN29" s="164">
        <v>4</v>
      </c>
      <c r="BO29" s="165"/>
      <c r="BP29" s="165"/>
      <c r="BQ29" s="165"/>
      <c r="BR29" s="165"/>
      <c r="BS29" s="165"/>
      <c r="BT29" s="165"/>
      <c r="BU29" s="165"/>
      <c r="BV29" s="165"/>
      <c r="BW29" s="165"/>
      <c r="BX29" s="165"/>
      <c r="BY29" s="165"/>
      <c r="BZ29" s="165"/>
      <c r="CA29" s="165"/>
      <c r="CB29" s="166"/>
    </row>
    <row r="30" spans="1:80">
      <c r="A30" s="194">
        <v>1</v>
      </c>
      <c r="B30" s="195"/>
      <c r="C30" s="195"/>
      <c r="D30" s="196"/>
      <c r="E30" s="292" t="s">
        <v>398</v>
      </c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5"/>
      <c r="AK30" s="245"/>
      <c r="AL30" s="245"/>
      <c r="AM30" s="245"/>
      <c r="AN30" s="245"/>
      <c r="AO30" s="245"/>
      <c r="AP30" s="245"/>
      <c r="AQ30" s="245"/>
      <c r="AR30" s="245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6"/>
      <c r="BD30" s="203">
        <v>1</v>
      </c>
      <c r="BE30" s="204"/>
      <c r="BF30" s="204"/>
      <c r="BG30" s="204"/>
      <c r="BH30" s="204"/>
      <c r="BI30" s="204"/>
      <c r="BJ30" s="204"/>
      <c r="BK30" s="204"/>
      <c r="BL30" s="204"/>
      <c r="BM30" s="205"/>
      <c r="BN30" s="298">
        <v>27300</v>
      </c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300"/>
    </row>
    <row r="31" spans="1:80">
      <c r="A31" s="194">
        <v>2</v>
      </c>
      <c r="B31" s="195"/>
      <c r="C31" s="195"/>
      <c r="D31" s="196"/>
      <c r="E31" s="292" t="s">
        <v>324</v>
      </c>
      <c r="F31" s="245"/>
      <c r="G31" s="245"/>
      <c r="H31" s="245"/>
      <c r="I31" s="245"/>
      <c r="J31" s="245"/>
      <c r="K31" s="245"/>
      <c r="L31" s="245"/>
      <c r="M31" s="245"/>
      <c r="N31" s="245"/>
      <c r="O31" s="245"/>
      <c r="P31" s="245"/>
      <c r="Q31" s="245"/>
      <c r="R31" s="245"/>
      <c r="S31" s="245"/>
      <c r="T31" s="245"/>
      <c r="U31" s="245"/>
      <c r="V31" s="245"/>
      <c r="W31" s="245"/>
      <c r="X31" s="245"/>
      <c r="Y31" s="245"/>
      <c r="Z31" s="245"/>
      <c r="AA31" s="245"/>
      <c r="AB31" s="245"/>
      <c r="AC31" s="245"/>
      <c r="AD31" s="245"/>
      <c r="AE31" s="245"/>
      <c r="AF31" s="245"/>
      <c r="AG31" s="245"/>
      <c r="AH31" s="245"/>
      <c r="AI31" s="245"/>
      <c r="AJ31" s="245"/>
      <c r="AK31" s="245"/>
      <c r="AL31" s="245"/>
      <c r="AM31" s="245"/>
      <c r="AN31" s="245"/>
      <c r="AO31" s="245"/>
      <c r="AP31" s="245"/>
      <c r="AQ31" s="245"/>
      <c r="AR31" s="245"/>
      <c r="AS31" s="245"/>
      <c r="AT31" s="245"/>
      <c r="AU31" s="245"/>
      <c r="AV31" s="245"/>
      <c r="AW31" s="245"/>
      <c r="AX31" s="245"/>
      <c r="AY31" s="245"/>
      <c r="AZ31" s="245"/>
      <c r="BA31" s="245"/>
      <c r="BB31" s="245"/>
      <c r="BC31" s="246"/>
      <c r="BD31" s="203">
        <v>1</v>
      </c>
      <c r="BE31" s="204"/>
      <c r="BF31" s="204"/>
      <c r="BG31" s="204"/>
      <c r="BH31" s="204"/>
      <c r="BI31" s="204"/>
      <c r="BJ31" s="204"/>
      <c r="BK31" s="204"/>
      <c r="BL31" s="204"/>
      <c r="BM31" s="205"/>
      <c r="BN31" s="298">
        <v>17700</v>
      </c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300"/>
    </row>
    <row r="32" spans="1:80">
      <c r="A32" s="194">
        <v>3</v>
      </c>
      <c r="B32" s="195"/>
      <c r="C32" s="195"/>
      <c r="D32" s="196"/>
      <c r="E32" s="292" t="s">
        <v>377</v>
      </c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245"/>
      <c r="U32" s="245"/>
      <c r="V32" s="245"/>
      <c r="W32" s="245"/>
      <c r="X32" s="245"/>
      <c r="Y32" s="245"/>
      <c r="Z32" s="245"/>
      <c r="AA32" s="245"/>
      <c r="AB32" s="245"/>
      <c r="AC32" s="245"/>
      <c r="AD32" s="245"/>
      <c r="AE32" s="245"/>
      <c r="AF32" s="245"/>
      <c r="AG32" s="245"/>
      <c r="AH32" s="245"/>
      <c r="AI32" s="245"/>
      <c r="AJ32" s="245"/>
      <c r="AK32" s="245"/>
      <c r="AL32" s="245"/>
      <c r="AM32" s="245"/>
      <c r="AN32" s="245"/>
      <c r="AO32" s="245"/>
      <c r="AP32" s="245"/>
      <c r="AQ32" s="245"/>
      <c r="AR32" s="245"/>
      <c r="AS32" s="245"/>
      <c r="AT32" s="245"/>
      <c r="AU32" s="245"/>
      <c r="AV32" s="245"/>
      <c r="AW32" s="245"/>
      <c r="AX32" s="245"/>
      <c r="AY32" s="245"/>
      <c r="AZ32" s="245"/>
      <c r="BA32" s="245"/>
      <c r="BB32" s="245"/>
      <c r="BC32" s="246"/>
      <c r="BD32" s="203">
        <v>1</v>
      </c>
      <c r="BE32" s="204"/>
      <c r="BF32" s="204"/>
      <c r="BG32" s="204"/>
      <c r="BH32" s="204"/>
      <c r="BI32" s="204"/>
      <c r="BJ32" s="204"/>
      <c r="BK32" s="204"/>
      <c r="BL32" s="204"/>
      <c r="BM32" s="205"/>
      <c r="BN32" s="289"/>
      <c r="BO32" s="290"/>
      <c r="BP32" s="290"/>
      <c r="BQ32" s="290"/>
      <c r="BR32" s="290"/>
      <c r="BS32" s="290"/>
      <c r="BT32" s="290"/>
      <c r="BU32" s="290"/>
      <c r="BV32" s="290"/>
      <c r="BW32" s="290"/>
      <c r="BX32" s="290"/>
      <c r="BY32" s="290"/>
      <c r="BZ32" s="290"/>
      <c r="CA32" s="290"/>
      <c r="CB32" s="291"/>
    </row>
    <row r="33" spans="1:80">
      <c r="A33" s="194">
        <v>4</v>
      </c>
      <c r="B33" s="195"/>
      <c r="C33" s="195"/>
      <c r="D33" s="196"/>
      <c r="E33" s="244" t="s">
        <v>378</v>
      </c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  <c r="S33" s="245"/>
      <c r="T33" s="245"/>
      <c r="U33" s="245"/>
      <c r="V33" s="245"/>
      <c r="W33" s="245"/>
      <c r="X33" s="245"/>
      <c r="Y33" s="245"/>
      <c r="Z33" s="245"/>
      <c r="AA33" s="245"/>
      <c r="AB33" s="245"/>
      <c r="AC33" s="245"/>
      <c r="AD33" s="245"/>
      <c r="AE33" s="245"/>
      <c r="AF33" s="245"/>
      <c r="AG33" s="245"/>
      <c r="AH33" s="245"/>
      <c r="AI33" s="245"/>
      <c r="AJ33" s="245"/>
      <c r="AK33" s="245"/>
      <c r="AL33" s="245"/>
      <c r="AM33" s="245"/>
      <c r="AN33" s="245"/>
      <c r="AO33" s="245"/>
      <c r="AP33" s="245"/>
      <c r="AQ33" s="245"/>
      <c r="AR33" s="245"/>
      <c r="AS33" s="245"/>
      <c r="AT33" s="245"/>
      <c r="AU33" s="245"/>
      <c r="AV33" s="245"/>
      <c r="AW33" s="245"/>
      <c r="AX33" s="245"/>
      <c r="AY33" s="245"/>
      <c r="AZ33" s="245"/>
      <c r="BA33" s="245"/>
      <c r="BB33" s="245"/>
      <c r="BC33" s="246"/>
      <c r="BD33" s="203">
        <v>1</v>
      </c>
      <c r="BE33" s="204"/>
      <c r="BF33" s="204"/>
      <c r="BG33" s="204"/>
      <c r="BH33" s="204"/>
      <c r="BI33" s="204"/>
      <c r="BJ33" s="204"/>
      <c r="BK33" s="204"/>
      <c r="BL33" s="204"/>
      <c r="BM33" s="205"/>
      <c r="BN33" s="289"/>
      <c r="BO33" s="290"/>
      <c r="BP33" s="290"/>
      <c r="BQ33" s="290"/>
      <c r="BR33" s="290"/>
      <c r="BS33" s="290"/>
      <c r="BT33" s="290"/>
      <c r="BU33" s="290"/>
      <c r="BV33" s="290"/>
      <c r="BW33" s="290"/>
      <c r="BX33" s="290"/>
      <c r="BY33" s="290"/>
      <c r="BZ33" s="290"/>
      <c r="CA33" s="290"/>
      <c r="CB33" s="291"/>
    </row>
    <row r="34" spans="1:80">
      <c r="A34" s="194">
        <v>5</v>
      </c>
      <c r="B34" s="195"/>
      <c r="C34" s="195"/>
      <c r="D34" s="196"/>
      <c r="E34" s="244" t="s">
        <v>330</v>
      </c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45"/>
      <c r="Z34" s="245"/>
      <c r="AA34" s="245"/>
      <c r="AB34" s="245"/>
      <c r="AC34" s="245"/>
      <c r="AD34" s="245"/>
      <c r="AE34" s="245"/>
      <c r="AF34" s="245"/>
      <c r="AG34" s="245"/>
      <c r="AH34" s="245"/>
      <c r="AI34" s="245"/>
      <c r="AJ34" s="245"/>
      <c r="AK34" s="245"/>
      <c r="AL34" s="245"/>
      <c r="AM34" s="245"/>
      <c r="AN34" s="245"/>
      <c r="AO34" s="245"/>
      <c r="AP34" s="245"/>
      <c r="AQ34" s="245"/>
      <c r="AR34" s="245"/>
      <c r="AS34" s="245"/>
      <c r="AT34" s="245"/>
      <c r="AU34" s="245"/>
      <c r="AV34" s="245"/>
      <c r="AW34" s="245"/>
      <c r="AX34" s="245"/>
      <c r="AY34" s="245"/>
      <c r="AZ34" s="245"/>
      <c r="BA34" s="245"/>
      <c r="BB34" s="245"/>
      <c r="BC34" s="246"/>
      <c r="BD34" s="203">
        <v>1</v>
      </c>
      <c r="BE34" s="204"/>
      <c r="BF34" s="204"/>
      <c r="BG34" s="204"/>
      <c r="BH34" s="204"/>
      <c r="BI34" s="204"/>
      <c r="BJ34" s="204"/>
      <c r="BK34" s="204"/>
      <c r="BL34" s="204"/>
      <c r="BM34" s="205"/>
      <c r="BN34" s="289"/>
      <c r="BO34" s="290"/>
      <c r="BP34" s="290"/>
      <c r="BQ34" s="290"/>
      <c r="BR34" s="290"/>
      <c r="BS34" s="290"/>
      <c r="BT34" s="290"/>
      <c r="BU34" s="290"/>
      <c r="BV34" s="290"/>
      <c r="BW34" s="290"/>
      <c r="BX34" s="290"/>
      <c r="BY34" s="290"/>
      <c r="BZ34" s="290"/>
      <c r="CA34" s="290"/>
      <c r="CB34" s="291"/>
    </row>
    <row r="35" spans="1:80">
      <c r="A35" s="194">
        <v>6</v>
      </c>
      <c r="B35" s="195"/>
      <c r="C35" s="195"/>
      <c r="D35" s="196"/>
      <c r="E35" s="244" t="s">
        <v>325</v>
      </c>
      <c r="F35" s="245"/>
      <c r="G35" s="245"/>
      <c r="H35" s="245"/>
      <c r="I35" s="245"/>
      <c r="J35" s="245"/>
      <c r="K35" s="245"/>
      <c r="L35" s="245"/>
      <c r="M35" s="245"/>
      <c r="N35" s="245"/>
      <c r="O35" s="245"/>
      <c r="P35" s="245"/>
      <c r="Q35" s="245"/>
      <c r="R35" s="245"/>
      <c r="S35" s="245"/>
      <c r="T35" s="245"/>
      <c r="U35" s="245"/>
      <c r="V35" s="245"/>
      <c r="W35" s="245"/>
      <c r="X35" s="245"/>
      <c r="Y35" s="245"/>
      <c r="Z35" s="245"/>
      <c r="AA35" s="245"/>
      <c r="AB35" s="245"/>
      <c r="AC35" s="245"/>
      <c r="AD35" s="245"/>
      <c r="AE35" s="245"/>
      <c r="AF35" s="245"/>
      <c r="AG35" s="245"/>
      <c r="AH35" s="245"/>
      <c r="AI35" s="245"/>
      <c r="AJ35" s="245"/>
      <c r="AK35" s="245"/>
      <c r="AL35" s="245"/>
      <c r="AM35" s="245"/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/>
      <c r="AZ35" s="245"/>
      <c r="BA35" s="245"/>
      <c r="BB35" s="245"/>
      <c r="BC35" s="246"/>
      <c r="BD35" s="203">
        <v>5</v>
      </c>
      <c r="BE35" s="204"/>
      <c r="BF35" s="204"/>
      <c r="BG35" s="204"/>
      <c r="BH35" s="204"/>
      <c r="BI35" s="204"/>
      <c r="BJ35" s="204"/>
      <c r="BK35" s="204"/>
      <c r="BL35" s="204"/>
      <c r="BM35" s="205"/>
      <c r="BN35" s="289"/>
      <c r="BO35" s="290"/>
      <c r="BP35" s="290"/>
      <c r="BQ35" s="290"/>
      <c r="BR35" s="290"/>
      <c r="BS35" s="290"/>
      <c r="BT35" s="290"/>
      <c r="BU35" s="290"/>
      <c r="BV35" s="290"/>
      <c r="BW35" s="290"/>
      <c r="BX35" s="290"/>
      <c r="BY35" s="290"/>
      <c r="BZ35" s="290"/>
      <c r="CA35" s="290"/>
      <c r="CB35" s="291"/>
    </row>
    <row r="36" spans="1:80">
      <c r="A36" s="194">
        <v>7</v>
      </c>
      <c r="B36" s="195"/>
      <c r="C36" s="195"/>
      <c r="D36" s="196"/>
      <c r="E36" s="244" t="s">
        <v>331</v>
      </c>
      <c r="F36" s="245"/>
      <c r="G36" s="245"/>
      <c r="H36" s="245"/>
      <c r="I36" s="245"/>
      <c r="J36" s="245"/>
      <c r="K36" s="245"/>
      <c r="L36" s="245"/>
      <c r="M36" s="245"/>
      <c r="N36" s="245"/>
      <c r="O36" s="245"/>
      <c r="P36" s="245"/>
      <c r="Q36" s="245"/>
      <c r="R36" s="245"/>
      <c r="S36" s="245"/>
      <c r="T36" s="245"/>
      <c r="U36" s="245"/>
      <c r="V36" s="245"/>
      <c r="W36" s="245"/>
      <c r="X36" s="245"/>
      <c r="Y36" s="245"/>
      <c r="Z36" s="245"/>
      <c r="AA36" s="245"/>
      <c r="AB36" s="245"/>
      <c r="AC36" s="245"/>
      <c r="AD36" s="245"/>
      <c r="AE36" s="245"/>
      <c r="AF36" s="245"/>
      <c r="AG36" s="245"/>
      <c r="AH36" s="245"/>
      <c r="AI36" s="245"/>
      <c r="AJ36" s="245"/>
      <c r="AK36" s="245"/>
      <c r="AL36" s="245"/>
      <c r="AM36" s="245"/>
      <c r="AN36" s="245"/>
      <c r="AO36" s="245"/>
      <c r="AP36" s="245"/>
      <c r="AQ36" s="245"/>
      <c r="AR36" s="245"/>
      <c r="AS36" s="245"/>
      <c r="AT36" s="245"/>
      <c r="AU36" s="245"/>
      <c r="AV36" s="245"/>
      <c r="AW36" s="245"/>
      <c r="AX36" s="245"/>
      <c r="AY36" s="245"/>
      <c r="AZ36" s="245"/>
      <c r="BA36" s="245"/>
      <c r="BB36" s="245"/>
      <c r="BC36" s="246"/>
      <c r="BD36" s="203">
        <v>1</v>
      </c>
      <c r="BE36" s="204"/>
      <c r="BF36" s="204"/>
      <c r="BG36" s="204"/>
      <c r="BH36" s="204"/>
      <c r="BI36" s="204"/>
      <c r="BJ36" s="204"/>
      <c r="BK36" s="204"/>
      <c r="BL36" s="204"/>
      <c r="BM36" s="205"/>
      <c r="BN36" s="289"/>
      <c r="BO36" s="290"/>
      <c r="BP36" s="290"/>
      <c r="BQ36" s="290"/>
      <c r="BR36" s="290"/>
      <c r="BS36" s="290"/>
      <c r="BT36" s="290"/>
      <c r="BU36" s="290"/>
      <c r="BV36" s="290"/>
      <c r="BW36" s="290"/>
      <c r="BX36" s="290"/>
      <c r="BY36" s="290"/>
      <c r="BZ36" s="290"/>
      <c r="CA36" s="290"/>
      <c r="CB36" s="291"/>
    </row>
    <row r="37" spans="1:80">
      <c r="A37" s="194">
        <v>8</v>
      </c>
      <c r="B37" s="195"/>
      <c r="C37" s="195"/>
      <c r="D37" s="196"/>
      <c r="E37" s="244" t="s">
        <v>347</v>
      </c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  <c r="AC37" s="245"/>
      <c r="AD37" s="245"/>
      <c r="AE37" s="245"/>
      <c r="AF37" s="245"/>
      <c r="AG37" s="245"/>
      <c r="AH37" s="245"/>
      <c r="AI37" s="245"/>
      <c r="AJ37" s="245"/>
      <c r="AK37" s="245"/>
      <c r="AL37" s="245"/>
      <c r="AM37" s="245"/>
      <c r="AN37" s="245"/>
      <c r="AO37" s="245"/>
      <c r="AP37" s="245"/>
      <c r="AQ37" s="245"/>
      <c r="AR37" s="245"/>
      <c r="AS37" s="245"/>
      <c r="AT37" s="245"/>
      <c r="AU37" s="245"/>
      <c r="AV37" s="245"/>
      <c r="AW37" s="245"/>
      <c r="AX37" s="245"/>
      <c r="AY37" s="245"/>
      <c r="AZ37" s="245"/>
      <c r="BA37" s="245"/>
      <c r="BB37" s="245"/>
      <c r="BC37" s="246"/>
      <c r="BD37" s="203">
        <v>1</v>
      </c>
      <c r="BE37" s="204"/>
      <c r="BF37" s="204"/>
      <c r="BG37" s="204"/>
      <c r="BH37" s="204"/>
      <c r="BI37" s="204"/>
      <c r="BJ37" s="204"/>
      <c r="BK37" s="204"/>
      <c r="BL37" s="204"/>
      <c r="BM37" s="205"/>
      <c r="BN37" s="289"/>
      <c r="BO37" s="290"/>
      <c r="BP37" s="290"/>
      <c r="BQ37" s="290"/>
      <c r="BR37" s="290"/>
      <c r="BS37" s="290"/>
      <c r="BT37" s="290"/>
      <c r="BU37" s="290"/>
      <c r="BV37" s="290"/>
      <c r="BW37" s="290"/>
      <c r="BX37" s="290"/>
      <c r="BY37" s="290"/>
      <c r="BZ37" s="290"/>
      <c r="CA37" s="290"/>
      <c r="CB37" s="291"/>
    </row>
    <row r="38" spans="1:80" s="30" customFormat="1">
      <c r="A38" s="286"/>
      <c r="B38" s="287"/>
      <c r="C38" s="287"/>
      <c r="D38" s="288"/>
      <c r="E38" s="227" t="s">
        <v>147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9"/>
      <c r="BD38" s="277" t="s">
        <v>22</v>
      </c>
      <c r="BE38" s="278"/>
      <c r="BF38" s="278"/>
      <c r="BG38" s="278"/>
      <c r="BH38" s="278"/>
      <c r="BI38" s="278"/>
      <c r="BJ38" s="278"/>
      <c r="BK38" s="278"/>
      <c r="BL38" s="278"/>
      <c r="BM38" s="279"/>
      <c r="BN38" s="209">
        <f>SUM(BN30:CB37)</f>
        <v>45000</v>
      </c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1"/>
    </row>
    <row r="39" spans="1:80" s="30" customFormat="1">
      <c r="A39" s="59"/>
      <c r="B39" s="59"/>
      <c r="C39" s="59"/>
      <c r="D39" s="59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</row>
    <row r="40" spans="1:80" s="54" customFormat="1" ht="15.75">
      <c r="A40" s="54" t="s">
        <v>113</v>
      </c>
      <c r="S40" s="285" t="s">
        <v>308</v>
      </c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  <c r="AZ40" s="285"/>
      <c r="BA40" s="285"/>
      <c r="BB40" s="285"/>
      <c r="BC40" s="285"/>
      <c r="BD40" s="285"/>
      <c r="BE40" s="285"/>
      <c r="BF40" s="285"/>
      <c r="BG40" s="285"/>
      <c r="BH40" s="285"/>
      <c r="BI40" s="285"/>
      <c r="BJ40" s="285"/>
      <c r="BK40" s="285"/>
      <c r="BL40" s="285"/>
      <c r="BM40" s="285"/>
      <c r="BN40" s="285"/>
      <c r="BO40" s="285"/>
      <c r="BP40" s="285"/>
      <c r="BQ40" s="285"/>
      <c r="BR40" s="285"/>
      <c r="BS40" s="285"/>
      <c r="BT40" s="285"/>
      <c r="BU40" s="285"/>
      <c r="BV40" s="285"/>
      <c r="BW40" s="285"/>
      <c r="BX40" s="285"/>
      <c r="BY40" s="285"/>
      <c r="BZ40" s="285"/>
      <c r="CA40" s="285"/>
      <c r="CB40" s="285"/>
    </row>
    <row r="41" spans="1:80" s="23" customFormat="1" ht="9.75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</row>
    <row r="42" spans="1:80">
      <c r="A42" s="161" t="s">
        <v>115</v>
      </c>
      <c r="B42" s="162"/>
      <c r="C42" s="162"/>
      <c r="D42" s="163"/>
      <c r="E42" s="161" t="s">
        <v>149</v>
      </c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3"/>
      <c r="BD42" s="161" t="s">
        <v>151</v>
      </c>
      <c r="BE42" s="162"/>
      <c r="BF42" s="162"/>
      <c r="BG42" s="162"/>
      <c r="BH42" s="162"/>
      <c r="BI42" s="162"/>
      <c r="BJ42" s="162"/>
      <c r="BK42" s="162"/>
      <c r="BL42" s="162"/>
      <c r="BM42" s="163"/>
      <c r="BN42" s="161" t="s">
        <v>206</v>
      </c>
      <c r="BO42" s="162"/>
      <c r="BP42" s="162"/>
      <c r="BQ42" s="162"/>
      <c r="BR42" s="162"/>
      <c r="BS42" s="162"/>
      <c r="BT42" s="162"/>
      <c r="BU42" s="162"/>
      <c r="BV42" s="162"/>
      <c r="BW42" s="162"/>
      <c r="BX42" s="162"/>
      <c r="BY42" s="162"/>
      <c r="BZ42" s="162"/>
      <c r="CA42" s="162"/>
      <c r="CB42" s="163"/>
    </row>
    <row r="43" spans="1:80">
      <c r="A43" s="158" t="s">
        <v>122</v>
      </c>
      <c r="B43" s="159"/>
      <c r="C43" s="159"/>
      <c r="D43" s="160"/>
      <c r="E43" s="158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60"/>
      <c r="BD43" s="158" t="s">
        <v>229</v>
      </c>
      <c r="BE43" s="159"/>
      <c r="BF43" s="159"/>
      <c r="BG43" s="159"/>
      <c r="BH43" s="159"/>
      <c r="BI43" s="159"/>
      <c r="BJ43" s="159"/>
      <c r="BK43" s="159"/>
      <c r="BL43" s="159"/>
      <c r="BM43" s="160"/>
      <c r="BN43" s="158" t="s">
        <v>230</v>
      </c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60"/>
    </row>
    <row r="44" spans="1:80">
      <c r="A44" s="158"/>
      <c r="B44" s="159"/>
      <c r="C44" s="159"/>
      <c r="D44" s="160"/>
      <c r="E44" s="191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92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58"/>
      <c r="BE44" s="159"/>
      <c r="BF44" s="159"/>
      <c r="BG44" s="159"/>
      <c r="BH44" s="159"/>
      <c r="BI44" s="159"/>
      <c r="BJ44" s="159"/>
      <c r="BK44" s="159"/>
      <c r="BL44" s="159"/>
      <c r="BM44" s="160"/>
      <c r="BN44" s="158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60"/>
    </row>
    <row r="45" spans="1:80">
      <c r="A45" s="164">
        <v>1</v>
      </c>
      <c r="B45" s="165"/>
      <c r="C45" s="165"/>
      <c r="D45" s="166"/>
      <c r="E45" s="164">
        <v>2</v>
      </c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6"/>
      <c r="BD45" s="164">
        <v>3</v>
      </c>
      <c r="BE45" s="165"/>
      <c r="BF45" s="165"/>
      <c r="BG45" s="165"/>
      <c r="BH45" s="165"/>
      <c r="BI45" s="165"/>
      <c r="BJ45" s="165"/>
      <c r="BK45" s="165"/>
      <c r="BL45" s="165"/>
      <c r="BM45" s="166"/>
      <c r="BN45" s="164">
        <v>4</v>
      </c>
      <c r="BO45" s="165"/>
      <c r="BP45" s="165"/>
      <c r="BQ45" s="165"/>
      <c r="BR45" s="165"/>
      <c r="BS45" s="165"/>
      <c r="BT45" s="165"/>
      <c r="BU45" s="165"/>
      <c r="BV45" s="165"/>
      <c r="BW45" s="165"/>
      <c r="BX45" s="165"/>
      <c r="BY45" s="165"/>
      <c r="BZ45" s="165"/>
      <c r="CA45" s="165"/>
      <c r="CB45" s="166"/>
    </row>
    <row r="46" spans="1:80">
      <c r="A46" s="194">
        <v>1</v>
      </c>
      <c r="B46" s="195"/>
      <c r="C46" s="195"/>
      <c r="D46" s="196"/>
      <c r="E46" s="292" t="s">
        <v>350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45"/>
      <c r="AE46" s="245"/>
      <c r="AF46" s="245"/>
      <c r="AG46" s="245"/>
      <c r="AH46" s="245"/>
      <c r="AI46" s="245"/>
      <c r="AJ46" s="245"/>
      <c r="AK46" s="245"/>
      <c r="AL46" s="245"/>
      <c r="AM46" s="245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6"/>
      <c r="BD46" s="203">
        <v>1</v>
      </c>
      <c r="BE46" s="204"/>
      <c r="BF46" s="204"/>
      <c r="BG46" s="204"/>
      <c r="BH46" s="204"/>
      <c r="BI46" s="204"/>
      <c r="BJ46" s="204"/>
      <c r="BK46" s="204"/>
      <c r="BL46" s="204"/>
      <c r="BM46" s="205"/>
      <c r="BN46" s="298">
        <v>30000</v>
      </c>
      <c r="BO46" s="299"/>
      <c r="BP46" s="299"/>
      <c r="BQ46" s="299"/>
      <c r="BR46" s="299"/>
      <c r="BS46" s="299"/>
      <c r="BT46" s="299"/>
      <c r="BU46" s="299"/>
      <c r="BV46" s="299"/>
      <c r="BW46" s="299"/>
      <c r="BX46" s="299"/>
      <c r="BY46" s="299"/>
      <c r="BZ46" s="299"/>
      <c r="CA46" s="299"/>
      <c r="CB46" s="300"/>
    </row>
    <row r="47" spans="1:80" hidden="1">
      <c r="A47" s="194">
        <v>2</v>
      </c>
      <c r="B47" s="195"/>
      <c r="C47" s="195"/>
      <c r="D47" s="196"/>
      <c r="E47" s="292" t="s">
        <v>351</v>
      </c>
      <c r="F47" s="245"/>
      <c r="G47" s="245"/>
      <c r="H47" s="245"/>
      <c r="I47" s="245"/>
      <c r="J47" s="245"/>
      <c r="K47" s="245"/>
      <c r="L47" s="245"/>
      <c r="M47" s="245"/>
      <c r="N47" s="245"/>
      <c r="O47" s="245"/>
      <c r="P47" s="245"/>
      <c r="Q47" s="245"/>
      <c r="R47" s="245"/>
      <c r="S47" s="245"/>
      <c r="T47" s="245"/>
      <c r="U47" s="245"/>
      <c r="V47" s="245"/>
      <c r="W47" s="245"/>
      <c r="X47" s="245"/>
      <c r="Y47" s="245"/>
      <c r="Z47" s="245"/>
      <c r="AA47" s="245"/>
      <c r="AB47" s="245"/>
      <c r="AC47" s="245"/>
      <c r="AD47" s="245"/>
      <c r="AE47" s="245"/>
      <c r="AF47" s="245"/>
      <c r="AG47" s="245"/>
      <c r="AH47" s="245"/>
      <c r="AI47" s="245"/>
      <c r="AJ47" s="245"/>
      <c r="AK47" s="245"/>
      <c r="AL47" s="245"/>
      <c r="AM47" s="245"/>
      <c r="AN47" s="245"/>
      <c r="AO47" s="245"/>
      <c r="AP47" s="245"/>
      <c r="AQ47" s="245"/>
      <c r="AR47" s="245"/>
      <c r="AS47" s="245"/>
      <c r="AT47" s="245"/>
      <c r="AU47" s="245"/>
      <c r="AV47" s="245"/>
      <c r="AW47" s="245"/>
      <c r="AX47" s="245"/>
      <c r="AY47" s="245"/>
      <c r="AZ47" s="245"/>
      <c r="BA47" s="245"/>
      <c r="BB47" s="245"/>
      <c r="BC47" s="246"/>
      <c r="BD47" s="203">
        <v>2</v>
      </c>
      <c r="BE47" s="204"/>
      <c r="BF47" s="204"/>
      <c r="BG47" s="204"/>
      <c r="BH47" s="204"/>
      <c r="BI47" s="204"/>
      <c r="BJ47" s="204"/>
      <c r="BK47" s="204"/>
      <c r="BL47" s="204"/>
      <c r="BM47" s="205"/>
      <c r="BN47" s="298"/>
      <c r="BO47" s="299"/>
      <c r="BP47" s="299"/>
      <c r="BQ47" s="299"/>
      <c r="BR47" s="299"/>
      <c r="BS47" s="299"/>
      <c r="BT47" s="299"/>
      <c r="BU47" s="299"/>
      <c r="BV47" s="299"/>
      <c r="BW47" s="299"/>
      <c r="BX47" s="299"/>
      <c r="BY47" s="299"/>
      <c r="BZ47" s="299"/>
      <c r="CA47" s="299"/>
      <c r="CB47" s="300"/>
    </row>
    <row r="48" spans="1:80" hidden="1">
      <c r="A48" s="194">
        <v>3</v>
      </c>
      <c r="B48" s="195"/>
      <c r="C48" s="195"/>
      <c r="D48" s="196"/>
      <c r="E48" s="244" t="s">
        <v>352</v>
      </c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6"/>
      <c r="BD48" s="203">
        <v>1</v>
      </c>
      <c r="BE48" s="204"/>
      <c r="BF48" s="204"/>
      <c r="BG48" s="204"/>
      <c r="BH48" s="204"/>
      <c r="BI48" s="204"/>
      <c r="BJ48" s="204"/>
      <c r="BK48" s="204"/>
      <c r="BL48" s="204"/>
      <c r="BM48" s="205"/>
      <c r="BN48" s="289"/>
      <c r="BO48" s="290"/>
      <c r="BP48" s="290"/>
      <c r="BQ48" s="290"/>
      <c r="BR48" s="290"/>
      <c r="BS48" s="290"/>
      <c r="BT48" s="290"/>
      <c r="BU48" s="290"/>
      <c r="BV48" s="290"/>
      <c r="BW48" s="290"/>
      <c r="BX48" s="290"/>
      <c r="BY48" s="290"/>
      <c r="BZ48" s="290"/>
      <c r="CA48" s="290"/>
      <c r="CB48" s="291"/>
    </row>
    <row r="49" spans="1:80" hidden="1">
      <c r="A49" s="194">
        <v>4</v>
      </c>
      <c r="B49" s="195"/>
      <c r="C49" s="195"/>
      <c r="D49" s="196"/>
      <c r="E49" s="244" t="s">
        <v>353</v>
      </c>
      <c r="F49" s="245"/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5"/>
      <c r="AV49" s="245"/>
      <c r="AW49" s="245"/>
      <c r="AX49" s="245"/>
      <c r="AY49" s="245"/>
      <c r="AZ49" s="245"/>
      <c r="BA49" s="245"/>
      <c r="BB49" s="245"/>
      <c r="BC49" s="246"/>
      <c r="BD49" s="203">
        <v>4</v>
      </c>
      <c r="BE49" s="204"/>
      <c r="BF49" s="204"/>
      <c r="BG49" s="204"/>
      <c r="BH49" s="204"/>
      <c r="BI49" s="204"/>
      <c r="BJ49" s="204"/>
      <c r="BK49" s="204"/>
      <c r="BL49" s="204"/>
      <c r="BM49" s="205"/>
      <c r="BN49" s="289"/>
      <c r="BO49" s="290"/>
      <c r="BP49" s="290"/>
      <c r="BQ49" s="290"/>
      <c r="BR49" s="290"/>
      <c r="BS49" s="290"/>
      <c r="BT49" s="290"/>
      <c r="BU49" s="290"/>
      <c r="BV49" s="290"/>
      <c r="BW49" s="290"/>
      <c r="BX49" s="290"/>
      <c r="BY49" s="290"/>
      <c r="BZ49" s="290"/>
      <c r="CA49" s="290"/>
      <c r="CB49" s="291"/>
    </row>
    <row r="50" spans="1:80">
      <c r="A50" s="194">
        <v>2</v>
      </c>
      <c r="B50" s="195"/>
      <c r="C50" s="195"/>
      <c r="D50" s="196"/>
      <c r="E50" s="244" t="s">
        <v>354</v>
      </c>
      <c r="F50" s="245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5"/>
      <c r="AD50" s="245"/>
      <c r="AE50" s="245"/>
      <c r="AF50" s="245"/>
      <c r="AG50" s="245"/>
      <c r="AH50" s="245"/>
      <c r="AI50" s="245"/>
      <c r="AJ50" s="245"/>
      <c r="AK50" s="245"/>
      <c r="AL50" s="245"/>
      <c r="AM50" s="245"/>
      <c r="AN50" s="245"/>
      <c r="AO50" s="245"/>
      <c r="AP50" s="245"/>
      <c r="AQ50" s="245"/>
      <c r="AR50" s="245"/>
      <c r="AS50" s="245"/>
      <c r="AT50" s="245"/>
      <c r="AU50" s="245"/>
      <c r="AV50" s="245"/>
      <c r="AW50" s="245"/>
      <c r="AX50" s="245"/>
      <c r="AY50" s="245"/>
      <c r="AZ50" s="245"/>
      <c r="BA50" s="245"/>
      <c r="BB50" s="245"/>
      <c r="BC50" s="246"/>
      <c r="BD50" s="203">
        <v>1</v>
      </c>
      <c r="BE50" s="204"/>
      <c r="BF50" s="204"/>
      <c r="BG50" s="204"/>
      <c r="BH50" s="204"/>
      <c r="BI50" s="204"/>
      <c r="BJ50" s="204"/>
      <c r="BK50" s="204"/>
      <c r="BL50" s="204"/>
      <c r="BM50" s="205"/>
      <c r="BN50" s="289"/>
      <c r="BO50" s="290"/>
      <c r="BP50" s="290"/>
      <c r="BQ50" s="290"/>
      <c r="BR50" s="290"/>
      <c r="BS50" s="290"/>
      <c r="BT50" s="290"/>
      <c r="BU50" s="290"/>
      <c r="BV50" s="290"/>
      <c r="BW50" s="290"/>
      <c r="BX50" s="290"/>
      <c r="BY50" s="290"/>
      <c r="BZ50" s="290"/>
      <c r="CA50" s="290"/>
      <c r="CB50" s="291"/>
    </row>
    <row r="51" spans="1:80">
      <c r="A51" s="194">
        <v>3</v>
      </c>
      <c r="B51" s="195"/>
      <c r="C51" s="195"/>
      <c r="D51" s="196"/>
      <c r="E51" s="244"/>
      <c r="F51" s="245"/>
      <c r="G51" s="245"/>
      <c r="H51" s="245"/>
      <c r="I51" s="245"/>
      <c r="J51" s="245"/>
      <c r="K51" s="245"/>
      <c r="L51" s="245"/>
      <c r="M51" s="245"/>
      <c r="N51" s="245"/>
      <c r="O51" s="245"/>
      <c r="P51" s="245"/>
      <c r="Q51" s="245"/>
      <c r="R51" s="245"/>
      <c r="S51" s="245"/>
      <c r="T51" s="245"/>
      <c r="U51" s="245"/>
      <c r="V51" s="245"/>
      <c r="W51" s="245"/>
      <c r="X51" s="245"/>
      <c r="Y51" s="245"/>
      <c r="Z51" s="245"/>
      <c r="AA51" s="245"/>
      <c r="AB51" s="245"/>
      <c r="AC51" s="245"/>
      <c r="AD51" s="245"/>
      <c r="AE51" s="245"/>
      <c r="AF51" s="245"/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5"/>
      <c r="BC51" s="246"/>
      <c r="BD51" s="203"/>
      <c r="BE51" s="204"/>
      <c r="BF51" s="204"/>
      <c r="BG51" s="204"/>
      <c r="BH51" s="204"/>
      <c r="BI51" s="204"/>
      <c r="BJ51" s="204"/>
      <c r="BK51" s="204"/>
      <c r="BL51" s="204"/>
      <c r="BM51" s="205"/>
      <c r="BN51" s="289"/>
      <c r="BO51" s="290"/>
      <c r="BP51" s="290"/>
      <c r="BQ51" s="290"/>
      <c r="BR51" s="290"/>
      <c r="BS51" s="290"/>
      <c r="BT51" s="290"/>
      <c r="BU51" s="290"/>
      <c r="BV51" s="290"/>
      <c r="BW51" s="290"/>
      <c r="BX51" s="290"/>
      <c r="BY51" s="290"/>
      <c r="BZ51" s="290"/>
      <c r="CA51" s="290"/>
      <c r="CB51" s="291"/>
    </row>
    <row r="52" spans="1:80" s="30" customFormat="1">
      <c r="A52" s="286"/>
      <c r="B52" s="287"/>
      <c r="C52" s="287"/>
      <c r="D52" s="288"/>
      <c r="E52" s="227" t="s">
        <v>147</v>
      </c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9"/>
      <c r="BD52" s="277" t="s">
        <v>22</v>
      </c>
      <c r="BE52" s="278"/>
      <c r="BF52" s="278"/>
      <c r="BG52" s="278"/>
      <c r="BH52" s="278"/>
      <c r="BI52" s="278"/>
      <c r="BJ52" s="278"/>
      <c r="BK52" s="278"/>
      <c r="BL52" s="278"/>
      <c r="BM52" s="279"/>
      <c r="BN52" s="209">
        <f>SUM(BN46:CB51)</f>
        <v>30000</v>
      </c>
      <c r="BO52" s="210"/>
      <c r="BP52" s="210"/>
      <c r="BQ52" s="210"/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1"/>
    </row>
    <row r="53" spans="1:80" s="30" customFormat="1">
      <c r="A53" s="59"/>
      <c r="B53" s="59"/>
      <c r="C53" s="59"/>
      <c r="D53" s="59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</row>
    <row r="55" spans="1:80">
      <c r="D55" s="72" t="str">
        <f>'221, 223'!F35</f>
        <v>Заведующая МДОБУ № 4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 t="str">
        <f>'221, 223'!AE35:AU35</f>
        <v>О.А.Гаранина</v>
      </c>
      <c r="AF55" s="72"/>
      <c r="AG55" s="72"/>
      <c r="AH55" s="72"/>
      <c r="AI55" s="72"/>
    </row>
  </sheetData>
  <mergeCells count="171">
    <mergeCell ref="S40:CB40"/>
    <mergeCell ref="A42:D42"/>
    <mergeCell ref="E42:BC42"/>
    <mergeCell ref="BD42:BM42"/>
    <mergeCell ref="BN42:CB42"/>
    <mergeCell ref="A43:D43"/>
    <mergeCell ref="E43:BC43"/>
    <mergeCell ref="BD43:BM43"/>
    <mergeCell ref="BN43:CB43"/>
    <mergeCell ref="A38:D38"/>
    <mergeCell ref="E38:BC38"/>
    <mergeCell ref="BD38:BM38"/>
    <mergeCell ref="BN38:CB38"/>
    <mergeCell ref="A36:D36"/>
    <mergeCell ref="E36:BC36"/>
    <mergeCell ref="BD36:BM36"/>
    <mergeCell ref="BN36:CB36"/>
    <mergeCell ref="A37:D37"/>
    <mergeCell ref="E37:BC37"/>
    <mergeCell ref="BD37:BM37"/>
    <mergeCell ref="BN37:CB37"/>
    <mergeCell ref="A34:D34"/>
    <mergeCell ref="E34:BC34"/>
    <mergeCell ref="BD34:BM34"/>
    <mergeCell ref="BN34:CB34"/>
    <mergeCell ref="A35:D35"/>
    <mergeCell ref="E35:BC35"/>
    <mergeCell ref="BD35:BM35"/>
    <mergeCell ref="BN35:CB35"/>
    <mergeCell ref="A32:D32"/>
    <mergeCell ref="E32:BC32"/>
    <mergeCell ref="BD32:BM32"/>
    <mergeCell ref="BN32:CB32"/>
    <mergeCell ref="A33:D33"/>
    <mergeCell ref="E33:BC33"/>
    <mergeCell ref="BD33:BM33"/>
    <mergeCell ref="BN33:CB33"/>
    <mergeCell ref="A31:D31"/>
    <mergeCell ref="E31:BC31"/>
    <mergeCell ref="BD31:BM31"/>
    <mergeCell ref="BN31:CB31"/>
    <mergeCell ref="A28:D28"/>
    <mergeCell ref="E28:BC28"/>
    <mergeCell ref="BD28:BM28"/>
    <mergeCell ref="BN28:CB28"/>
    <mergeCell ref="A29:D29"/>
    <mergeCell ref="E29:BC29"/>
    <mergeCell ref="BD29:BM29"/>
    <mergeCell ref="BN29:CB29"/>
    <mergeCell ref="BD18:BM18"/>
    <mergeCell ref="BN18:CB18"/>
    <mergeCell ref="A22:CB22"/>
    <mergeCell ref="A30:D30"/>
    <mergeCell ref="E30:BC30"/>
    <mergeCell ref="BD30:BM30"/>
    <mergeCell ref="BN30:CB30"/>
    <mergeCell ref="A26:D26"/>
    <mergeCell ref="E26:BC26"/>
    <mergeCell ref="BD26:BM26"/>
    <mergeCell ref="BN26:CB26"/>
    <mergeCell ref="S24:CB24"/>
    <mergeCell ref="A27:D27"/>
    <mergeCell ref="E27:BC27"/>
    <mergeCell ref="BD27:BM27"/>
    <mergeCell ref="BN27:CB27"/>
    <mergeCell ref="A13:D13"/>
    <mergeCell ref="E13:AM13"/>
    <mergeCell ref="AN13:BC13"/>
    <mergeCell ref="BD13:BM13"/>
    <mergeCell ref="BN13:CB13"/>
    <mergeCell ref="A14:D14"/>
    <mergeCell ref="E14:AM14"/>
    <mergeCell ref="AN14:BC14"/>
    <mergeCell ref="BD14:BM14"/>
    <mergeCell ref="BN14:CB14"/>
    <mergeCell ref="A11:D11"/>
    <mergeCell ref="E11:AM11"/>
    <mergeCell ref="AN11:BC11"/>
    <mergeCell ref="BD11:BM11"/>
    <mergeCell ref="BN11:CB11"/>
    <mergeCell ref="A12:D12"/>
    <mergeCell ref="E12:AM12"/>
    <mergeCell ref="AN12:BC12"/>
    <mergeCell ref="BD12:BM12"/>
    <mergeCell ref="BN12:CB12"/>
    <mergeCell ref="A9:D9"/>
    <mergeCell ref="E9:AM9"/>
    <mergeCell ref="AN9:BC9"/>
    <mergeCell ref="BD9:BM9"/>
    <mergeCell ref="BN9:CB9"/>
    <mergeCell ref="A10:D10"/>
    <mergeCell ref="E10:AM10"/>
    <mergeCell ref="AN10:BC10"/>
    <mergeCell ref="BD10:BM10"/>
    <mergeCell ref="BN10:CB10"/>
    <mergeCell ref="A7:D7"/>
    <mergeCell ref="E7:AM7"/>
    <mergeCell ref="AN7:BC7"/>
    <mergeCell ref="BD7:BM7"/>
    <mergeCell ref="BN7:CB7"/>
    <mergeCell ref="A8:D8"/>
    <mergeCell ref="E8:AM8"/>
    <mergeCell ref="AN8:BC8"/>
    <mergeCell ref="BD8:BM8"/>
    <mergeCell ref="BN8:CB8"/>
    <mergeCell ref="A1:CB1"/>
    <mergeCell ref="S3:CB3"/>
    <mergeCell ref="A5:D5"/>
    <mergeCell ref="E5:AM5"/>
    <mergeCell ref="AN5:BC5"/>
    <mergeCell ref="BD5:BM5"/>
    <mergeCell ref="BN5:CB5"/>
    <mergeCell ref="A6:D6"/>
    <mergeCell ref="E6:AM6"/>
    <mergeCell ref="AN6:BC6"/>
    <mergeCell ref="BD6:BM6"/>
    <mergeCell ref="BN6:CB6"/>
    <mergeCell ref="A45:D45"/>
    <mergeCell ref="E45:BC45"/>
    <mergeCell ref="BD45:BM45"/>
    <mergeCell ref="BN45:CB45"/>
    <mergeCell ref="A46:D46"/>
    <mergeCell ref="E46:BC46"/>
    <mergeCell ref="BD46:BM46"/>
    <mergeCell ref="BN46:CB46"/>
    <mergeCell ref="A44:D44"/>
    <mergeCell ref="A15:D15"/>
    <mergeCell ref="E15:AM15"/>
    <mergeCell ref="AN15:BC15"/>
    <mergeCell ref="BD15:BM15"/>
    <mergeCell ref="BN15:CB15"/>
    <mergeCell ref="A16:D16"/>
    <mergeCell ref="E16:AM16"/>
    <mergeCell ref="AN16:BC16"/>
    <mergeCell ref="BD16:BM16"/>
    <mergeCell ref="BN16:CB16"/>
    <mergeCell ref="A17:D17"/>
    <mergeCell ref="E17:AM17"/>
    <mergeCell ref="AN17:BC17"/>
    <mergeCell ref="BD17:BM17"/>
    <mergeCell ref="BN17:CB17"/>
    <mergeCell ref="A18:D18"/>
    <mergeCell ref="E18:AM18"/>
    <mergeCell ref="AN18:BC18"/>
    <mergeCell ref="A51:D51"/>
    <mergeCell ref="E51:BC51"/>
    <mergeCell ref="BD51:BM51"/>
    <mergeCell ref="BN51:CB51"/>
    <mergeCell ref="BN47:CB47"/>
    <mergeCell ref="A48:D48"/>
    <mergeCell ref="E48:BC48"/>
    <mergeCell ref="BD48:BM48"/>
    <mergeCell ref="BN48:CB48"/>
    <mergeCell ref="A49:D49"/>
    <mergeCell ref="E49:BC49"/>
    <mergeCell ref="BD49:BM49"/>
    <mergeCell ref="BN49:CB49"/>
    <mergeCell ref="E44:BC44"/>
    <mergeCell ref="BD44:BM44"/>
    <mergeCell ref="BN44:CB44"/>
    <mergeCell ref="A52:D52"/>
    <mergeCell ref="E52:BC52"/>
    <mergeCell ref="BD52:BM52"/>
    <mergeCell ref="BN52:CB52"/>
    <mergeCell ref="A50:D50"/>
    <mergeCell ref="E50:BC50"/>
    <mergeCell ref="BD50:BM50"/>
    <mergeCell ref="BN50:CB50"/>
    <mergeCell ref="A47:D47"/>
    <mergeCell ref="E47:BC47"/>
    <mergeCell ref="BD47:BM47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B94"/>
  <sheetViews>
    <sheetView view="pageBreakPreview" topLeftCell="A40" zoomScaleNormal="100" zoomScaleSheetLayoutView="100" workbookViewId="0">
      <selection activeCell="BN91" sqref="BN91:CB91"/>
    </sheetView>
  </sheetViews>
  <sheetFormatPr defaultColWidth="1.140625" defaultRowHeight="12.75"/>
  <cols>
    <col min="1" max="1" width="7.42578125" style="24" bestFit="1" customWidth="1"/>
    <col min="2" max="4" width="1.140625" style="24"/>
    <col min="5" max="5" width="7.42578125" style="24" bestFit="1" customWidth="1"/>
    <col min="6" max="25" width="1.140625" style="24"/>
    <col min="26" max="26" width="4.5703125" style="24" customWidth="1"/>
    <col min="27" max="30" width="1.140625" style="24"/>
    <col min="31" max="31" width="3" style="24" customWidth="1"/>
    <col min="32" max="255" width="1.140625" style="24"/>
    <col min="256" max="256" width="7.42578125" style="24" bestFit="1" customWidth="1"/>
    <col min="257" max="285" width="1.140625" style="24"/>
    <col min="286" max="286" width="7.42578125" style="24" bestFit="1" customWidth="1"/>
    <col min="287" max="337" width="1.140625" style="24"/>
    <col min="338" max="338" width="21.140625" style="24" customWidth="1"/>
    <col min="339" max="511" width="1.140625" style="24"/>
    <col min="512" max="512" width="7.42578125" style="24" bestFit="1" customWidth="1"/>
    <col min="513" max="541" width="1.140625" style="24"/>
    <col min="542" max="542" width="7.42578125" style="24" bestFit="1" customWidth="1"/>
    <col min="543" max="593" width="1.140625" style="24"/>
    <col min="594" max="594" width="21.140625" style="24" customWidth="1"/>
    <col min="595" max="767" width="1.140625" style="24"/>
    <col min="768" max="768" width="7.42578125" style="24" bestFit="1" customWidth="1"/>
    <col min="769" max="797" width="1.140625" style="24"/>
    <col min="798" max="798" width="7.42578125" style="24" bestFit="1" customWidth="1"/>
    <col min="799" max="849" width="1.140625" style="24"/>
    <col min="850" max="850" width="21.140625" style="24" customWidth="1"/>
    <col min="851" max="1023" width="1.140625" style="24"/>
    <col min="1024" max="1024" width="7.42578125" style="24" bestFit="1" customWidth="1"/>
    <col min="1025" max="1053" width="1.140625" style="24"/>
    <col min="1054" max="1054" width="7.42578125" style="24" bestFit="1" customWidth="1"/>
    <col min="1055" max="1105" width="1.140625" style="24"/>
    <col min="1106" max="1106" width="21.140625" style="24" customWidth="1"/>
    <col min="1107" max="1279" width="1.140625" style="24"/>
    <col min="1280" max="1280" width="7.42578125" style="24" bestFit="1" customWidth="1"/>
    <col min="1281" max="1309" width="1.140625" style="24"/>
    <col min="1310" max="1310" width="7.42578125" style="24" bestFit="1" customWidth="1"/>
    <col min="1311" max="1361" width="1.140625" style="24"/>
    <col min="1362" max="1362" width="21.140625" style="24" customWidth="1"/>
    <col min="1363" max="1535" width="1.140625" style="24"/>
    <col min="1536" max="1536" width="7.42578125" style="24" bestFit="1" customWidth="1"/>
    <col min="1537" max="1565" width="1.140625" style="24"/>
    <col min="1566" max="1566" width="7.42578125" style="24" bestFit="1" customWidth="1"/>
    <col min="1567" max="1617" width="1.140625" style="24"/>
    <col min="1618" max="1618" width="21.140625" style="24" customWidth="1"/>
    <col min="1619" max="1791" width="1.140625" style="24"/>
    <col min="1792" max="1792" width="7.42578125" style="24" bestFit="1" customWidth="1"/>
    <col min="1793" max="1821" width="1.140625" style="24"/>
    <col min="1822" max="1822" width="7.42578125" style="24" bestFit="1" customWidth="1"/>
    <col min="1823" max="1873" width="1.140625" style="24"/>
    <col min="1874" max="1874" width="21.140625" style="24" customWidth="1"/>
    <col min="1875" max="2047" width="1.140625" style="24"/>
    <col min="2048" max="2048" width="7.42578125" style="24" bestFit="1" customWidth="1"/>
    <col min="2049" max="2077" width="1.140625" style="24"/>
    <col min="2078" max="2078" width="7.42578125" style="24" bestFit="1" customWidth="1"/>
    <col min="2079" max="2129" width="1.140625" style="24"/>
    <col min="2130" max="2130" width="21.140625" style="24" customWidth="1"/>
    <col min="2131" max="2303" width="1.140625" style="24"/>
    <col min="2304" max="2304" width="7.42578125" style="24" bestFit="1" customWidth="1"/>
    <col min="2305" max="2333" width="1.140625" style="24"/>
    <col min="2334" max="2334" width="7.42578125" style="24" bestFit="1" customWidth="1"/>
    <col min="2335" max="2385" width="1.140625" style="24"/>
    <col min="2386" max="2386" width="21.140625" style="24" customWidth="1"/>
    <col min="2387" max="2559" width="1.140625" style="24"/>
    <col min="2560" max="2560" width="7.42578125" style="24" bestFit="1" customWidth="1"/>
    <col min="2561" max="2589" width="1.140625" style="24"/>
    <col min="2590" max="2590" width="7.42578125" style="24" bestFit="1" customWidth="1"/>
    <col min="2591" max="2641" width="1.140625" style="24"/>
    <col min="2642" max="2642" width="21.140625" style="24" customWidth="1"/>
    <col min="2643" max="2815" width="1.140625" style="24"/>
    <col min="2816" max="2816" width="7.42578125" style="24" bestFit="1" customWidth="1"/>
    <col min="2817" max="2845" width="1.140625" style="24"/>
    <col min="2846" max="2846" width="7.42578125" style="24" bestFit="1" customWidth="1"/>
    <col min="2847" max="2897" width="1.140625" style="24"/>
    <col min="2898" max="2898" width="21.140625" style="24" customWidth="1"/>
    <col min="2899" max="3071" width="1.140625" style="24"/>
    <col min="3072" max="3072" width="7.42578125" style="24" bestFit="1" customWidth="1"/>
    <col min="3073" max="3101" width="1.140625" style="24"/>
    <col min="3102" max="3102" width="7.42578125" style="24" bestFit="1" customWidth="1"/>
    <col min="3103" max="3153" width="1.140625" style="24"/>
    <col min="3154" max="3154" width="21.140625" style="24" customWidth="1"/>
    <col min="3155" max="3327" width="1.140625" style="24"/>
    <col min="3328" max="3328" width="7.42578125" style="24" bestFit="1" customWidth="1"/>
    <col min="3329" max="3357" width="1.140625" style="24"/>
    <col min="3358" max="3358" width="7.42578125" style="24" bestFit="1" customWidth="1"/>
    <col min="3359" max="3409" width="1.140625" style="24"/>
    <col min="3410" max="3410" width="21.140625" style="24" customWidth="1"/>
    <col min="3411" max="3583" width="1.140625" style="24"/>
    <col min="3584" max="3584" width="7.42578125" style="24" bestFit="1" customWidth="1"/>
    <col min="3585" max="3613" width="1.140625" style="24"/>
    <col min="3614" max="3614" width="7.42578125" style="24" bestFit="1" customWidth="1"/>
    <col min="3615" max="3665" width="1.140625" style="24"/>
    <col min="3666" max="3666" width="21.140625" style="24" customWidth="1"/>
    <col min="3667" max="3839" width="1.140625" style="24"/>
    <col min="3840" max="3840" width="7.42578125" style="24" bestFit="1" customWidth="1"/>
    <col min="3841" max="3869" width="1.140625" style="24"/>
    <col min="3870" max="3870" width="7.42578125" style="24" bestFit="1" customWidth="1"/>
    <col min="3871" max="3921" width="1.140625" style="24"/>
    <col min="3922" max="3922" width="21.140625" style="24" customWidth="1"/>
    <col min="3923" max="4095" width="1.140625" style="24"/>
    <col min="4096" max="4096" width="7.42578125" style="24" bestFit="1" customWidth="1"/>
    <col min="4097" max="4125" width="1.140625" style="24"/>
    <col min="4126" max="4126" width="7.42578125" style="24" bestFit="1" customWidth="1"/>
    <col min="4127" max="4177" width="1.140625" style="24"/>
    <col min="4178" max="4178" width="21.140625" style="24" customWidth="1"/>
    <col min="4179" max="4351" width="1.140625" style="24"/>
    <col min="4352" max="4352" width="7.42578125" style="24" bestFit="1" customWidth="1"/>
    <col min="4353" max="4381" width="1.140625" style="24"/>
    <col min="4382" max="4382" width="7.42578125" style="24" bestFit="1" customWidth="1"/>
    <col min="4383" max="4433" width="1.140625" style="24"/>
    <col min="4434" max="4434" width="21.140625" style="24" customWidth="1"/>
    <col min="4435" max="4607" width="1.140625" style="24"/>
    <col min="4608" max="4608" width="7.42578125" style="24" bestFit="1" customWidth="1"/>
    <col min="4609" max="4637" width="1.140625" style="24"/>
    <col min="4638" max="4638" width="7.42578125" style="24" bestFit="1" customWidth="1"/>
    <col min="4639" max="4689" width="1.140625" style="24"/>
    <col min="4690" max="4690" width="21.140625" style="24" customWidth="1"/>
    <col min="4691" max="4863" width="1.140625" style="24"/>
    <col min="4864" max="4864" width="7.42578125" style="24" bestFit="1" customWidth="1"/>
    <col min="4865" max="4893" width="1.140625" style="24"/>
    <col min="4894" max="4894" width="7.42578125" style="24" bestFit="1" customWidth="1"/>
    <col min="4895" max="4945" width="1.140625" style="24"/>
    <col min="4946" max="4946" width="21.140625" style="24" customWidth="1"/>
    <col min="4947" max="5119" width="1.140625" style="24"/>
    <col min="5120" max="5120" width="7.42578125" style="24" bestFit="1" customWidth="1"/>
    <col min="5121" max="5149" width="1.140625" style="24"/>
    <col min="5150" max="5150" width="7.42578125" style="24" bestFit="1" customWidth="1"/>
    <col min="5151" max="5201" width="1.140625" style="24"/>
    <col min="5202" max="5202" width="21.140625" style="24" customWidth="1"/>
    <col min="5203" max="5375" width="1.140625" style="24"/>
    <col min="5376" max="5376" width="7.42578125" style="24" bestFit="1" customWidth="1"/>
    <col min="5377" max="5405" width="1.140625" style="24"/>
    <col min="5406" max="5406" width="7.42578125" style="24" bestFit="1" customWidth="1"/>
    <col min="5407" max="5457" width="1.140625" style="24"/>
    <col min="5458" max="5458" width="21.140625" style="24" customWidth="1"/>
    <col min="5459" max="5631" width="1.140625" style="24"/>
    <col min="5632" max="5632" width="7.42578125" style="24" bestFit="1" customWidth="1"/>
    <col min="5633" max="5661" width="1.140625" style="24"/>
    <col min="5662" max="5662" width="7.42578125" style="24" bestFit="1" customWidth="1"/>
    <col min="5663" max="5713" width="1.140625" style="24"/>
    <col min="5714" max="5714" width="21.140625" style="24" customWidth="1"/>
    <col min="5715" max="5887" width="1.140625" style="24"/>
    <col min="5888" max="5888" width="7.42578125" style="24" bestFit="1" customWidth="1"/>
    <col min="5889" max="5917" width="1.140625" style="24"/>
    <col min="5918" max="5918" width="7.42578125" style="24" bestFit="1" customWidth="1"/>
    <col min="5919" max="5969" width="1.140625" style="24"/>
    <col min="5970" max="5970" width="21.140625" style="24" customWidth="1"/>
    <col min="5971" max="6143" width="1.140625" style="24"/>
    <col min="6144" max="6144" width="7.42578125" style="24" bestFit="1" customWidth="1"/>
    <col min="6145" max="6173" width="1.140625" style="24"/>
    <col min="6174" max="6174" width="7.42578125" style="24" bestFit="1" customWidth="1"/>
    <col min="6175" max="6225" width="1.140625" style="24"/>
    <col min="6226" max="6226" width="21.140625" style="24" customWidth="1"/>
    <col min="6227" max="6399" width="1.140625" style="24"/>
    <col min="6400" max="6400" width="7.42578125" style="24" bestFit="1" customWidth="1"/>
    <col min="6401" max="6429" width="1.140625" style="24"/>
    <col min="6430" max="6430" width="7.42578125" style="24" bestFit="1" customWidth="1"/>
    <col min="6431" max="6481" width="1.140625" style="24"/>
    <col min="6482" max="6482" width="21.140625" style="24" customWidth="1"/>
    <col min="6483" max="6655" width="1.140625" style="24"/>
    <col min="6656" max="6656" width="7.42578125" style="24" bestFit="1" customWidth="1"/>
    <col min="6657" max="6685" width="1.140625" style="24"/>
    <col min="6686" max="6686" width="7.42578125" style="24" bestFit="1" customWidth="1"/>
    <col min="6687" max="6737" width="1.140625" style="24"/>
    <col min="6738" max="6738" width="21.140625" style="24" customWidth="1"/>
    <col min="6739" max="6911" width="1.140625" style="24"/>
    <col min="6912" max="6912" width="7.42578125" style="24" bestFit="1" customWidth="1"/>
    <col min="6913" max="6941" width="1.140625" style="24"/>
    <col min="6942" max="6942" width="7.42578125" style="24" bestFit="1" customWidth="1"/>
    <col min="6943" max="6993" width="1.140625" style="24"/>
    <col min="6994" max="6994" width="21.140625" style="24" customWidth="1"/>
    <col min="6995" max="7167" width="1.140625" style="24"/>
    <col min="7168" max="7168" width="7.42578125" style="24" bestFit="1" customWidth="1"/>
    <col min="7169" max="7197" width="1.140625" style="24"/>
    <col min="7198" max="7198" width="7.42578125" style="24" bestFit="1" customWidth="1"/>
    <col min="7199" max="7249" width="1.140625" style="24"/>
    <col min="7250" max="7250" width="21.140625" style="24" customWidth="1"/>
    <col min="7251" max="7423" width="1.140625" style="24"/>
    <col min="7424" max="7424" width="7.42578125" style="24" bestFit="1" customWidth="1"/>
    <col min="7425" max="7453" width="1.140625" style="24"/>
    <col min="7454" max="7454" width="7.42578125" style="24" bestFit="1" customWidth="1"/>
    <col min="7455" max="7505" width="1.140625" style="24"/>
    <col min="7506" max="7506" width="21.140625" style="24" customWidth="1"/>
    <col min="7507" max="7679" width="1.140625" style="24"/>
    <col min="7680" max="7680" width="7.42578125" style="24" bestFit="1" customWidth="1"/>
    <col min="7681" max="7709" width="1.140625" style="24"/>
    <col min="7710" max="7710" width="7.42578125" style="24" bestFit="1" customWidth="1"/>
    <col min="7711" max="7761" width="1.140625" style="24"/>
    <col min="7762" max="7762" width="21.140625" style="24" customWidth="1"/>
    <col min="7763" max="7935" width="1.140625" style="24"/>
    <col min="7936" max="7936" width="7.42578125" style="24" bestFit="1" customWidth="1"/>
    <col min="7937" max="7965" width="1.140625" style="24"/>
    <col min="7966" max="7966" width="7.42578125" style="24" bestFit="1" customWidth="1"/>
    <col min="7967" max="8017" width="1.140625" style="24"/>
    <col min="8018" max="8018" width="21.140625" style="24" customWidth="1"/>
    <col min="8019" max="8191" width="1.140625" style="24"/>
    <col min="8192" max="8192" width="7.42578125" style="24" bestFit="1" customWidth="1"/>
    <col min="8193" max="8221" width="1.140625" style="24"/>
    <col min="8222" max="8222" width="7.42578125" style="24" bestFit="1" customWidth="1"/>
    <col min="8223" max="8273" width="1.140625" style="24"/>
    <col min="8274" max="8274" width="21.140625" style="24" customWidth="1"/>
    <col min="8275" max="8447" width="1.140625" style="24"/>
    <col min="8448" max="8448" width="7.42578125" style="24" bestFit="1" customWidth="1"/>
    <col min="8449" max="8477" width="1.140625" style="24"/>
    <col min="8478" max="8478" width="7.42578125" style="24" bestFit="1" customWidth="1"/>
    <col min="8479" max="8529" width="1.140625" style="24"/>
    <col min="8530" max="8530" width="21.140625" style="24" customWidth="1"/>
    <col min="8531" max="8703" width="1.140625" style="24"/>
    <col min="8704" max="8704" width="7.42578125" style="24" bestFit="1" customWidth="1"/>
    <col min="8705" max="8733" width="1.140625" style="24"/>
    <col min="8734" max="8734" width="7.42578125" style="24" bestFit="1" customWidth="1"/>
    <col min="8735" max="8785" width="1.140625" style="24"/>
    <col min="8786" max="8786" width="21.140625" style="24" customWidth="1"/>
    <col min="8787" max="8959" width="1.140625" style="24"/>
    <col min="8960" max="8960" width="7.42578125" style="24" bestFit="1" customWidth="1"/>
    <col min="8961" max="8989" width="1.140625" style="24"/>
    <col min="8990" max="8990" width="7.42578125" style="24" bestFit="1" customWidth="1"/>
    <col min="8991" max="9041" width="1.140625" style="24"/>
    <col min="9042" max="9042" width="21.140625" style="24" customWidth="1"/>
    <col min="9043" max="9215" width="1.140625" style="24"/>
    <col min="9216" max="9216" width="7.42578125" style="24" bestFit="1" customWidth="1"/>
    <col min="9217" max="9245" width="1.140625" style="24"/>
    <col min="9246" max="9246" width="7.42578125" style="24" bestFit="1" customWidth="1"/>
    <col min="9247" max="9297" width="1.140625" style="24"/>
    <col min="9298" max="9298" width="21.140625" style="24" customWidth="1"/>
    <col min="9299" max="9471" width="1.140625" style="24"/>
    <col min="9472" max="9472" width="7.42578125" style="24" bestFit="1" customWidth="1"/>
    <col min="9473" max="9501" width="1.140625" style="24"/>
    <col min="9502" max="9502" width="7.42578125" style="24" bestFit="1" customWidth="1"/>
    <col min="9503" max="9553" width="1.140625" style="24"/>
    <col min="9554" max="9554" width="21.140625" style="24" customWidth="1"/>
    <col min="9555" max="9727" width="1.140625" style="24"/>
    <col min="9728" max="9728" width="7.42578125" style="24" bestFit="1" customWidth="1"/>
    <col min="9729" max="9757" width="1.140625" style="24"/>
    <col min="9758" max="9758" width="7.42578125" style="24" bestFit="1" customWidth="1"/>
    <col min="9759" max="9809" width="1.140625" style="24"/>
    <col min="9810" max="9810" width="21.140625" style="24" customWidth="1"/>
    <col min="9811" max="9983" width="1.140625" style="24"/>
    <col min="9984" max="9984" width="7.42578125" style="24" bestFit="1" customWidth="1"/>
    <col min="9985" max="10013" width="1.140625" style="24"/>
    <col min="10014" max="10014" width="7.42578125" style="24" bestFit="1" customWidth="1"/>
    <col min="10015" max="10065" width="1.140625" style="24"/>
    <col min="10066" max="10066" width="21.140625" style="24" customWidth="1"/>
    <col min="10067" max="10239" width="1.140625" style="24"/>
    <col min="10240" max="10240" width="7.42578125" style="24" bestFit="1" customWidth="1"/>
    <col min="10241" max="10269" width="1.140625" style="24"/>
    <col min="10270" max="10270" width="7.42578125" style="24" bestFit="1" customWidth="1"/>
    <col min="10271" max="10321" width="1.140625" style="24"/>
    <col min="10322" max="10322" width="21.140625" style="24" customWidth="1"/>
    <col min="10323" max="10495" width="1.140625" style="24"/>
    <col min="10496" max="10496" width="7.42578125" style="24" bestFit="1" customWidth="1"/>
    <col min="10497" max="10525" width="1.140625" style="24"/>
    <col min="10526" max="10526" width="7.42578125" style="24" bestFit="1" customWidth="1"/>
    <col min="10527" max="10577" width="1.140625" style="24"/>
    <col min="10578" max="10578" width="21.140625" style="24" customWidth="1"/>
    <col min="10579" max="10751" width="1.140625" style="24"/>
    <col min="10752" max="10752" width="7.42578125" style="24" bestFit="1" customWidth="1"/>
    <col min="10753" max="10781" width="1.140625" style="24"/>
    <col min="10782" max="10782" width="7.42578125" style="24" bestFit="1" customWidth="1"/>
    <col min="10783" max="10833" width="1.140625" style="24"/>
    <col min="10834" max="10834" width="21.140625" style="24" customWidth="1"/>
    <col min="10835" max="11007" width="1.140625" style="24"/>
    <col min="11008" max="11008" width="7.42578125" style="24" bestFit="1" customWidth="1"/>
    <col min="11009" max="11037" width="1.140625" style="24"/>
    <col min="11038" max="11038" width="7.42578125" style="24" bestFit="1" customWidth="1"/>
    <col min="11039" max="11089" width="1.140625" style="24"/>
    <col min="11090" max="11090" width="21.140625" style="24" customWidth="1"/>
    <col min="11091" max="11263" width="1.140625" style="24"/>
    <col min="11264" max="11264" width="7.42578125" style="24" bestFit="1" customWidth="1"/>
    <col min="11265" max="11293" width="1.140625" style="24"/>
    <col min="11294" max="11294" width="7.42578125" style="24" bestFit="1" customWidth="1"/>
    <col min="11295" max="11345" width="1.140625" style="24"/>
    <col min="11346" max="11346" width="21.140625" style="24" customWidth="1"/>
    <col min="11347" max="11519" width="1.140625" style="24"/>
    <col min="11520" max="11520" width="7.42578125" style="24" bestFit="1" customWidth="1"/>
    <col min="11521" max="11549" width="1.140625" style="24"/>
    <col min="11550" max="11550" width="7.42578125" style="24" bestFit="1" customWidth="1"/>
    <col min="11551" max="11601" width="1.140625" style="24"/>
    <col min="11602" max="11602" width="21.140625" style="24" customWidth="1"/>
    <col min="11603" max="11775" width="1.140625" style="24"/>
    <col min="11776" max="11776" width="7.42578125" style="24" bestFit="1" customWidth="1"/>
    <col min="11777" max="11805" width="1.140625" style="24"/>
    <col min="11806" max="11806" width="7.42578125" style="24" bestFit="1" customWidth="1"/>
    <col min="11807" max="11857" width="1.140625" style="24"/>
    <col min="11858" max="11858" width="21.140625" style="24" customWidth="1"/>
    <col min="11859" max="12031" width="1.140625" style="24"/>
    <col min="12032" max="12032" width="7.42578125" style="24" bestFit="1" customWidth="1"/>
    <col min="12033" max="12061" width="1.140625" style="24"/>
    <col min="12062" max="12062" width="7.42578125" style="24" bestFit="1" customWidth="1"/>
    <col min="12063" max="12113" width="1.140625" style="24"/>
    <col min="12114" max="12114" width="21.140625" style="24" customWidth="1"/>
    <col min="12115" max="12287" width="1.140625" style="24"/>
    <col min="12288" max="12288" width="7.42578125" style="24" bestFit="1" customWidth="1"/>
    <col min="12289" max="12317" width="1.140625" style="24"/>
    <col min="12318" max="12318" width="7.42578125" style="24" bestFit="1" customWidth="1"/>
    <col min="12319" max="12369" width="1.140625" style="24"/>
    <col min="12370" max="12370" width="21.140625" style="24" customWidth="1"/>
    <col min="12371" max="12543" width="1.140625" style="24"/>
    <col min="12544" max="12544" width="7.42578125" style="24" bestFit="1" customWidth="1"/>
    <col min="12545" max="12573" width="1.140625" style="24"/>
    <col min="12574" max="12574" width="7.42578125" style="24" bestFit="1" customWidth="1"/>
    <col min="12575" max="12625" width="1.140625" style="24"/>
    <col min="12626" max="12626" width="21.140625" style="24" customWidth="1"/>
    <col min="12627" max="12799" width="1.140625" style="24"/>
    <col min="12800" max="12800" width="7.42578125" style="24" bestFit="1" customWidth="1"/>
    <col min="12801" max="12829" width="1.140625" style="24"/>
    <col min="12830" max="12830" width="7.42578125" style="24" bestFit="1" customWidth="1"/>
    <col min="12831" max="12881" width="1.140625" style="24"/>
    <col min="12882" max="12882" width="21.140625" style="24" customWidth="1"/>
    <col min="12883" max="13055" width="1.140625" style="24"/>
    <col min="13056" max="13056" width="7.42578125" style="24" bestFit="1" customWidth="1"/>
    <col min="13057" max="13085" width="1.140625" style="24"/>
    <col min="13086" max="13086" width="7.42578125" style="24" bestFit="1" customWidth="1"/>
    <col min="13087" max="13137" width="1.140625" style="24"/>
    <col min="13138" max="13138" width="21.140625" style="24" customWidth="1"/>
    <col min="13139" max="13311" width="1.140625" style="24"/>
    <col min="13312" max="13312" width="7.42578125" style="24" bestFit="1" customWidth="1"/>
    <col min="13313" max="13341" width="1.140625" style="24"/>
    <col min="13342" max="13342" width="7.42578125" style="24" bestFit="1" customWidth="1"/>
    <col min="13343" max="13393" width="1.140625" style="24"/>
    <col min="13394" max="13394" width="21.140625" style="24" customWidth="1"/>
    <col min="13395" max="13567" width="1.140625" style="24"/>
    <col min="13568" max="13568" width="7.42578125" style="24" bestFit="1" customWidth="1"/>
    <col min="13569" max="13597" width="1.140625" style="24"/>
    <col min="13598" max="13598" width="7.42578125" style="24" bestFit="1" customWidth="1"/>
    <col min="13599" max="13649" width="1.140625" style="24"/>
    <col min="13650" max="13650" width="21.140625" style="24" customWidth="1"/>
    <col min="13651" max="13823" width="1.140625" style="24"/>
    <col min="13824" max="13824" width="7.42578125" style="24" bestFit="1" customWidth="1"/>
    <col min="13825" max="13853" width="1.140625" style="24"/>
    <col min="13854" max="13854" width="7.42578125" style="24" bestFit="1" customWidth="1"/>
    <col min="13855" max="13905" width="1.140625" style="24"/>
    <col min="13906" max="13906" width="21.140625" style="24" customWidth="1"/>
    <col min="13907" max="14079" width="1.140625" style="24"/>
    <col min="14080" max="14080" width="7.42578125" style="24" bestFit="1" customWidth="1"/>
    <col min="14081" max="14109" width="1.140625" style="24"/>
    <col min="14110" max="14110" width="7.42578125" style="24" bestFit="1" customWidth="1"/>
    <col min="14111" max="14161" width="1.140625" style="24"/>
    <col min="14162" max="14162" width="21.140625" style="24" customWidth="1"/>
    <col min="14163" max="14335" width="1.140625" style="24"/>
    <col min="14336" max="14336" width="7.42578125" style="24" bestFit="1" customWidth="1"/>
    <col min="14337" max="14365" width="1.140625" style="24"/>
    <col min="14366" max="14366" width="7.42578125" style="24" bestFit="1" customWidth="1"/>
    <col min="14367" max="14417" width="1.140625" style="24"/>
    <col min="14418" max="14418" width="21.140625" style="24" customWidth="1"/>
    <col min="14419" max="14591" width="1.140625" style="24"/>
    <col min="14592" max="14592" width="7.42578125" style="24" bestFit="1" customWidth="1"/>
    <col min="14593" max="14621" width="1.140625" style="24"/>
    <col min="14622" max="14622" width="7.42578125" style="24" bestFit="1" customWidth="1"/>
    <col min="14623" max="14673" width="1.140625" style="24"/>
    <col min="14674" max="14674" width="21.140625" style="24" customWidth="1"/>
    <col min="14675" max="14847" width="1.140625" style="24"/>
    <col min="14848" max="14848" width="7.42578125" style="24" bestFit="1" customWidth="1"/>
    <col min="14849" max="14877" width="1.140625" style="24"/>
    <col min="14878" max="14878" width="7.42578125" style="24" bestFit="1" customWidth="1"/>
    <col min="14879" max="14929" width="1.140625" style="24"/>
    <col min="14930" max="14930" width="21.140625" style="24" customWidth="1"/>
    <col min="14931" max="15103" width="1.140625" style="24"/>
    <col min="15104" max="15104" width="7.42578125" style="24" bestFit="1" customWidth="1"/>
    <col min="15105" max="15133" width="1.140625" style="24"/>
    <col min="15134" max="15134" width="7.42578125" style="24" bestFit="1" customWidth="1"/>
    <col min="15135" max="15185" width="1.140625" style="24"/>
    <col min="15186" max="15186" width="21.140625" style="24" customWidth="1"/>
    <col min="15187" max="15359" width="1.140625" style="24"/>
    <col min="15360" max="15360" width="7.42578125" style="24" bestFit="1" customWidth="1"/>
    <col min="15361" max="15389" width="1.140625" style="24"/>
    <col min="15390" max="15390" width="7.42578125" style="24" bestFit="1" customWidth="1"/>
    <col min="15391" max="15441" width="1.140625" style="24"/>
    <col min="15442" max="15442" width="21.140625" style="24" customWidth="1"/>
    <col min="15443" max="15615" width="1.140625" style="24"/>
    <col min="15616" max="15616" width="7.42578125" style="24" bestFit="1" customWidth="1"/>
    <col min="15617" max="15645" width="1.140625" style="24"/>
    <col min="15646" max="15646" width="7.42578125" style="24" bestFit="1" customWidth="1"/>
    <col min="15647" max="15697" width="1.140625" style="24"/>
    <col min="15698" max="15698" width="21.140625" style="24" customWidth="1"/>
    <col min="15699" max="15871" width="1.140625" style="24"/>
    <col min="15872" max="15872" width="7.42578125" style="24" bestFit="1" customWidth="1"/>
    <col min="15873" max="15901" width="1.140625" style="24"/>
    <col min="15902" max="15902" width="7.42578125" style="24" bestFit="1" customWidth="1"/>
    <col min="15903" max="15953" width="1.140625" style="24"/>
    <col min="15954" max="15954" width="21.140625" style="24" customWidth="1"/>
    <col min="15955" max="16127" width="1.140625" style="24"/>
    <col min="16128" max="16128" width="7.42578125" style="24" bestFit="1" customWidth="1"/>
    <col min="16129" max="16157" width="1.140625" style="24"/>
    <col min="16158" max="16158" width="7.42578125" style="24" bestFit="1" customWidth="1"/>
    <col min="16159" max="16209" width="1.140625" style="24"/>
    <col min="16210" max="16210" width="21.140625" style="24" customWidth="1"/>
    <col min="16211" max="16384" width="1.140625" style="24"/>
  </cols>
  <sheetData>
    <row r="1" spans="1:80" s="21" customFormat="1" ht="15.75">
      <c r="A1" s="167" t="s">
        <v>340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  <c r="AZ1" s="167"/>
      <c r="BA1" s="167"/>
      <c r="BB1" s="167"/>
      <c r="BC1" s="167"/>
      <c r="BD1" s="167"/>
      <c r="BE1" s="167"/>
      <c r="BF1" s="167"/>
      <c r="BG1" s="167"/>
      <c r="BH1" s="167"/>
      <c r="BI1" s="167"/>
      <c r="BJ1" s="167"/>
      <c r="BK1" s="167"/>
      <c r="BL1" s="167"/>
      <c r="BM1" s="167"/>
      <c r="BN1" s="167"/>
      <c r="BO1" s="167"/>
      <c r="BP1" s="167"/>
      <c r="BQ1" s="167"/>
      <c r="BR1" s="167"/>
      <c r="BS1" s="167"/>
      <c r="BT1" s="167"/>
      <c r="BU1" s="167"/>
      <c r="BV1" s="167"/>
      <c r="BW1" s="167"/>
      <c r="BX1" s="167"/>
      <c r="BY1" s="167"/>
      <c r="BZ1" s="167"/>
      <c r="CA1" s="167"/>
      <c r="CB1" s="167"/>
    </row>
    <row r="2" spans="1:80" s="21" customFormat="1" ht="15.75">
      <c r="A2" s="167" t="s">
        <v>235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F2" s="167"/>
      <c r="BG2" s="167"/>
      <c r="BH2" s="167"/>
      <c r="BI2" s="167"/>
      <c r="BJ2" s="167"/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7"/>
      <c r="BV2" s="167"/>
      <c r="BW2" s="167"/>
      <c r="BX2" s="167"/>
      <c r="BY2" s="167"/>
      <c r="BZ2" s="167"/>
      <c r="CA2" s="167"/>
      <c r="CB2" s="167"/>
    </row>
    <row r="3" spans="1:80" s="54" customFormat="1" ht="15.75">
      <c r="A3" s="54" t="s">
        <v>113</v>
      </c>
      <c r="S3" s="285" t="s">
        <v>309</v>
      </c>
      <c r="T3" s="285"/>
      <c r="U3" s="285"/>
      <c r="V3" s="285"/>
      <c r="W3" s="285"/>
      <c r="X3" s="285"/>
      <c r="Y3" s="285"/>
      <c r="Z3" s="285"/>
      <c r="AA3" s="285"/>
      <c r="AB3" s="285"/>
      <c r="AC3" s="285"/>
      <c r="AD3" s="285"/>
      <c r="AE3" s="285"/>
      <c r="AF3" s="285"/>
      <c r="AG3" s="285"/>
      <c r="AH3" s="285"/>
      <c r="AI3" s="285"/>
      <c r="AJ3" s="285"/>
      <c r="AK3" s="285"/>
      <c r="AL3" s="285"/>
      <c r="AM3" s="285"/>
      <c r="AN3" s="285"/>
      <c r="AO3" s="285"/>
      <c r="AP3" s="285"/>
      <c r="AQ3" s="285"/>
      <c r="AR3" s="285"/>
      <c r="AS3" s="285"/>
      <c r="AT3" s="285"/>
      <c r="AU3" s="285"/>
      <c r="AV3" s="285"/>
      <c r="AW3" s="285"/>
      <c r="AX3" s="285"/>
      <c r="AY3" s="285"/>
      <c r="AZ3" s="285"/>
      <c r="BA3" s="285"/>
      <c r="BB3" s="285"/>
      <c r="BC3" s="285"/>
      <c r="BD3" s="285"/>
      <c r="BE3" s="285"/>
      <c r="BF3" s="285"/>
      <c r="BG3" s="285"/>
      <c r="BH3" s="285"/>
      <c r="BI3" s="285"/>
      <c r="BJ3" s="285"/>
      <c r="BK3" s="285"/>
      <c r="BL3" s="285"/>
      <c r="BM3" s="285"/>
      <c r="BN3" s="285"/>
      <c r="BO3" s="285"/>
      <c r="BP3" s="285"/>
      <c r="BQ3" s="285"/>
      <c r="BR3" s="285"/>
      <c r="BS3" s="285"/>
      <c r="BT3" s="285"/>
      <c r="BU3" s="285"/>
      <c r="BV3" s="285"/>
      <c r="BW3" s="285"/>
      <c r="BX3" s="285"/>
      <c r="BY3" s="285"/>
      <c r="BZ3" s="285"/>
      <c r="CA3" s="285"/>
      <c r="CB3" s="285"/>
    </row>
    <row r="4" spans="1:80" s="23" customFormat="1" ht="9.7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</row>
    <row r="5" spans="1:80">
      <c r="A5" s="161" t="s">
        <v>115</v>
      </c>
      <c r="B5" s="162"/>
      <c r="C5" s="162"/>
      <c r="D5" s="163"/>
      <c r="E5" s="161" t="s">
        <v>149</v>
      </c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3"/>
      <c r="AS5" s="161" t="s">
        <v>151</v>
      </c>
      <c r="AT5" s="162"/>
      <c r="AU5" s="162"/>
      <c r="AV5" s="162"/>
      <c r="AW5" s="162"/>
      <c r="AX5" s="162"/>
      <c r="AY5" s="162"/>
      <c r="AZ5" s="162"/>
      <c r="BA5" s="162"/>
      <c r="BB5" s="163"/>
      <c r="BC5" s="161" t="s">
        <v>231</v>
      </c>
      <c r="BD5" s="162"/>
      <c r="BE5" s="162"/>
      <c r="BF5" s="162"/>
      <c r="BG5" s="162"/>
      <c r="BH5" s="162"/>
      <c r="BI5" s="162"/>
      <c r="BJ5" s="162"/>
      <c r="BK5" s="162"/>
      <c r="BL5" s="162"/>
      <c r="BM5" s="163"/>
      <c r="BN5" s="161" t="s">
        <v>152</v>
      </c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3"/>
    </row>
    <row r="6" spans="1:80">
      <c r="A6" s="158" t="s">
        <v>122</v>
      </c>
      <c r="B6" s="159"/>
      <c r="C6" s="159"/>
      <c r="D6" s="160"/>
      <c r="E6" s="158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60"/>
      <c r="AS6" s="158"/>
      <c r="AT6" s="159"/>
      <c r="AU6" s="159"/>
      <c r="AV6" s="159"/>
      <c r="AW6" s="159"/>
      <c r="AX6" s="159"/>
      <c r="AY6" s="159"/>
      <c r="AZ6" s="159"/>
      <c r="BA6" s="159"/>
      <c r="BB6" s="160"/>
      <c r="BC6" s="158" t="s">
        <v>232</v>
      </c>
      <c r="BD6" s="159"/>
      <c r="BE6" s="159"/>
      <c r="BF6" s="159"/>
      <c r="BG6" s="159"/>
      <c r="BH6" s="159"/>
      <c r="BI6" s="159"/>
      <c r="BJ6" s="159"/>
      <c r="BK6" s="159"/>
      <c r="BL6" s="159"/>
      <c r="BM6" s="160"/>
      <c r="BN6" s="158" t="s">
        <v>233</v>
      </c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60"/>
    </row>
    <row r="7" spans="1:80">
      <c r="A7" s="158"/>
      <c r="B7" s="159"/>
      <c r="C7" s="159"/>
      <c r="D7" s="160"/>
      <c r="E7" s="158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60"/>
      <c r="AS7" s="158"/>
      <c r="AT7" s="159"/>
      <c r="AU7" s="159"/>
      <c r="AV7" s="159"/>
      <c r="AW7" s="159"/>
      <c r="AX7" s="159"/>
      <c r="AY7" s="159"/>
      <c r="AZ7" s="159"/>
      <c r="BA7" s="159"/>
      <c r="BB7" s="160"/>
      <c r="BC7" s="158" t="s">
        <v>159</v>
      </c>
      <c r="BD7" s="159"/>
      <c r="BE7" s="159"/>
      <c r="BF7" s="159"/>
      <c r="BG7" s="159"/>
      <c r="BH7" s="159"/>
      <c r="BI7" s="159"/>
      <c r="BJ7" s="159"/>
      <c r="BK7" s="159"/>
      <c r="BL7" s="159"/>
      <c r="BM7" s="160"/>
      <c r="BN7" s="158"/>
      <c r="BO7" s="159"/>
      <c r="BP7" s="159"/>
      <c r="BQ7" s="159"/>
      <c r="BR7" s="159"/>
      <c r="BS7" s="159"/>
      <c r="BT7" s="159"/>
      <c r="BU7" s="159"/>
      <c r="BV7" s="159"/>
      <c r="BW7" s="159"/>
      <c r="BX7" s="159"/>
      <c r="BY7" s="159"/>
      <c r="BZ7" s="159"/>
      <c r="CA7" s="159"/>
      <c r="CB7" s="160"/>
    </row>
    <row r="8" spans="1:80">
      <c r="A8" s="164"/>
      <c r="B8" s="165"/>
      <c r="C8" s="165"/>
      <c r="D8" s="166"/>
      <c r="E8" s="164">
        <v>1</v>
      </c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6"/>
      <c r="AS8" s="164">
        <v>2</v>
      </c>
      <c r="AT8" s="165"/>
      <c r="AU8" s="165"/>
      <c r="AV8" s="165"/>
      <c r="AW8" s="165"/>
      <c r="AX8" s="165"/>
      <c r="AY8" s="165"/>
      <c r="AZ8" s="165"/>
      <c r="BA8" s="165"/>
      <c r="BB8" s="166"/>
      <c r="BC8" s="164">
        <v>3</v>
      </c>
      <c r="BD8" s="165"/>
      <c r="BE8" s="165"/>
      <c r="BF8" s="165"/>
      <c r="BG8" s="165"/>
      <c r="BH8" s="165"/>
      <c r="BI8" s="165"/>
      <c r="BJ8" s="165"/>
      <c r="BK8" s="165"/>
      <c r="BL8" s="165"/>
      <c r="BM8" s="166"/>
      <c r="BN8" s="164">
        <v>4</v>
      </c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6"/>
    </row>
    <row r="9" spans="1:80">
      <c r="A9" s="194">
        <v>1</v>
      </c>
      <c r="B9" s="195"/>
      <c r="C9" s="195"/>
      <c r="D9" s="196"/>
      <c r="E9" s="301" t="s">
        <v>355</v>
      </c>
      <c r="F9" s="195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6"/>
      <c r="AS9" s="197"/>
      <c r="AT9" s="198"/>
      <c r="AU9" s="198"/>
      <c r="AV9" s="198"/>
      <c r="AW9" s="198"/>
      <c r="AX9" s="198"/>
      <c r="AY9" s="198"/>
      <c r="AZ9" s="198"/>
      <c r="BA9" s="198"/>
      <c r="BB9" s="199"/>
      <c r="BC9" s="308"/>
      <c r="BD9" s="204"/>
      <c r="BE9" s="204"/>
      <c r="BF9" s="204"/>
      <c r="BG9" s="204"/>
      <c r="BH9" s="204"/>
      <c r="BI9" s="204"/>
      <c r="BJ9" s="204"/>
      <c r="BK9" s="204"/>
      <c r="BL9" s="204"/>
      <c r="BM9" s="205"/>
      <c r="BN9" s="309">
        <v>98900</v>
      </c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  <c r="BZ9" s="310"/>
      <c r="CA9" s="310"/>
      <c r="CB9" s="311"/>
    </row>
    <row r="10" spans="1:80">
      <c r="A10" s="194">
        <v>2</v>
      </c>
      <c r="B10" s="195"/>
      <c r="C10" s="195"/>
      <c r="D10" s="196"/>
      <c r="E10" s="301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6"/>
      <c r="AS10" s="197"/>
      <c r="AT10" s="198"/>
      <c r="AU10" s="198"/>
      <c r="AV10" s="198"/>
      <c r="AW10" s="198"/>
      <c r="AX10" s="198"/>
      <c r="AY10" s="198"/>
      <c r="AZ10" s="198"/>
      <c r="BA10" s="198"/>
      <c r="BB10" s="199"/>
      <c r="BC10" s="308"/>
      <c r="BD10" s="204"/>
      <c r="BE10" s="204"/>
      <c r="BF10" s="204"/>
      <c r="BG10" s="204"/>
      <c r="BH10" s="204"/>
      <c r="BI10" s="204"/>
      <c r="BJ10" s="204"/>
      <c r="BK10" s="204"/>
      <c r="BL10" s="204"/>
      <c r="BM10" s="205"/>
      <c r="BN10" s="309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  <c r="BZ10" s="310"/>
      <c r="CA10" s="310"/>
      <c r="CB10" s="311"/>
    </row>
    <row r="11" spans="1:80">
      <c r="A11" s="194">
        <v>3</v>
      </c>
      <c r="B11" s="195"/>
      <c r="C11" s="195"/>
      <c r="D11" s="196"/>
      <c r="E11" s="194"/>
      <c r="F11" s="195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6"/>
      <c r="AS11" s="197"/>
      <c r="AT11" s="198"/>
      <c r="AU11" s="198"/>
      <c r="AV11" s="198"/>
      <c r="AW11" s="198"/>
      <c r="AX11" s="198"/>
      <c r="AY11" s="198"/>
      <c r="AZ11" s="198"/>
      <c r="BA11" s="198"/>
      <c r="BB11" s="199"/>
      <c r="BC11" s="308"/>
      <c r="BD11" s="204"/>
      <c r="BE11" s="204"/>
      <c r="BF11" s="204"/>
      <c r="BG11" s="204"/>
      <c r="BH11" s="204"/>
      <c r="BI11" s="204"/>
      <c r="BJ11" s="204"/>
      <c r="BK11" s="204"/>
      <c r="BL11" s="204"/>
      <c r="BM11" s="205"/>
      <c r="BN11" s="309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  <c r="BZ11" s="310"/>
      <c r="CA11" s="310"/>
      <c r="CB11" s="311"/>
    </row>
    <row r="12" spans="1:80">
      <c r="A12" s="194"/>
      <c r="B12" s="195"/>
      <c r="C12" s="195"/>
      <c r="D12" s="196"/>
      <c r="E12" s="227" t="s">
        <v>147</v>
      </c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9"/>
      <c r="AS12" s="221" t="s">
        <v>22</v>
      </c>
      <c r="AT12" s="222"/>
      <c r="AU12" s="222"/>
      <c r="AV12" s="222"/>
      <c r="AW12" s="222"/>
      <c r="AX12" s="222"/>
      <c r="AY12" s="222"/>
      <c r="AZ12" s="222"/>
      <c r="BA12" s="222"/>
      <c r="BB12" s="223"/>
      <c r="BC12" s="277" t="s">
        <v>22</v>
      </c>
      <c r="BD12" s="278"/>
      <c r="BE12" s="278"/>
      <c r="BF12" s="278"/>
      <c r="BG12" s="278"/>
      <c r="BH12" s="278"/>
      <c r="BI12" s="278"/>
      <c r="BJ12" s="278"/>
      <c r="BK12" s="278"/>
      <c r="BL12" s="278"/>
      <c r="BM12" s="279"/>
      <c r="BN12" s="305">
        <f>SUM(BN9:CB11)</f>
        <v>98900</v>
      </c>
      <c r="BO12" s="306"/>
      <c r="BP12" s="306"/>
      <c r="BQ12" s="306"/>
      <c r="BR12" s="306"/>
      <c r="BS12" s="306"/>
      <c r="BT12" s="306"/>
      <c r="BU12" s="306"/>
      <c r="BV12" s="306"/>
      <c r="BW12" s="306"/>
      <c r="BX12" s="306"/>
      <c r="BY12" s="306"/>
      <c r="BZ12" s="306"/>
      <c r="CA12" s="306"/>
      <c r="CB12" s="307"/>
    </row>
    <row r="13" spans="1:80">
      <c r="A13" s="34"/>
      <c r="B13" s="34"/>
      <c r="C13" s="34"/>
      <c r="D13" s="34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</row>
    <row r="14" spans="1:80" s="54" customFormat="1" ht="15.75">
      <c r="A14" s="54" t="s">
        <v>113</v>
      </c>
      <c r="S14" s="285" t="s">
        <v>318</v>
      </c>
      <c r="T14" s="285"/>
      <c r="U14" s="285"/>
      <c r="V14" s="285"/>
      <c r="W14" s="285"/>
      <c r="X14" s="285"/>
      <c r="Y14" s="285"/>
      <c r="Z14" s="285"/>
      <c r="AA14" s="285"/>
      <c r="AB14" s="285"/>
      <c r="AC14" s="285"/>
      <c r="AD14" s="285"/>
      <c r="AE14" s="285"/>
      <c r="AF14" s="285"/>
      <c r="AG14" s="285"/>
      <c r="AH14" s="285"/>
      <c r="AI14" s="285"/>
      <c r="AJ14" s="285"/>
      <c r="AK14" s="285"/>
      <c r="AL14" s="285"/>
      <c r="AM14" s="285"/>
      <c r="AN14" s="285"/>
      <c r="AO14" s="285"/>
      <c r="AP14" s="285"/>
      <c r="AQ14" s="285"/>
      <c r="AR14" s="285"/>
      <c r="AS14" s="285"/>
      <c r="AT14" s="285"/>
      <c r="AU14" s="285"/>
      <c r="AV14" s="285"/>
      <c r="AW14" s="285"/>
      <c r="AX14" s="285"/>
      <c r="AY14" s="285"/>
      <c r="AZ14" s="285"/>
      <c r="BA14" s="285"/>
      <c r="BB14" s="285"/>
      <c r="BC14" s="285"/>
      <c r="BD14" s="285"/>
      <c r="BE14" s="285"/>
      <c r="BF14" s="285"/>
      <c r="BG14" s="285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</row>
    <row r="15" spans="1:80" s="23" customFormat="1" ht="9.7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</row>
    <row r="16" spans="1:80">
      <c r="A16" s="161" t="s">
        <v>115</v>
      </c>
      <c r="B16" s="162"/>
      <c r="C16" s="162"/>
      <c r="D16" s="163"/>
      <c r="E16" s="161" t="s">
        <v>149</v>
      </c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3"/>
      <c r="AS16" s="161" t="s">
        <v>151</v>
      </c>
      <c r="AT16" s="162"/>
      <c r="AU16" s="162"/>
      <c r="AV16" s="162"/>
      <c r="AW16" s="162"/>
      <c r="AX16" s="162"/>
      <c r="AY16" s="162"/>
      <c r="AZ16" s="162"/>
      <c r="BA16" s="162"/>
      <c r="BB16" s="163"/>
      <c r="BC16" s="161" t="s">
        <v>231</v>
      </c>
      <c r="BD16" s="162"/>
      <c r="BE16" s="162"/>
      <c r="BF16" s="162"/>
      <c r="BG16" s="162"/>
      <c r="BH16" s="162"/>
      <c r="BI16" s="162"/>
      <c r="BJ16" s="162"/>
      <c r="BK16" s="162"/>
      <c r="BL16" s="162"/>
      <c r="BM16" s="163"/>
      <c r="BN16" s="161" t="s">
        <v>152</v>
      </c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3"/>
    </row>
    <row r="17" spans="1:80">
      <c r="A17" s="158" t="s">
        <v>122</v>
      </c>
      <c r="B17" s="159"/>
      <c r="C17" s="159"/>
      <c r="D17" s="160"/>
      <c r="E17" s="158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60"/>
      <c r="AS17" s="158"/>
      <c r="AT17" s="159"/>
      <c r="AU17" s="159"/>
      <c r="AV17" s="159"/>
      <c r="AW17" s="159"/>
      <c r="AX17" s="159"/>
      <c r="AY17" s="159"/>
      <c r="AZ17" s="159"/>
      <c r="BA17" s="159"/>
      <c r="BB17" s="160"/>
      <c r="BC17" s="158" t="s">
        <v>232</v>
      </c>
      <c r="BD17" s="159"/>
      <c r="BE17" s="159"/>
      <c r="BF17" s="159"/>
      <c r="BG17" s="159"/>
      <c r="BH17" s="159"/>
      <c r="BI17" s="159"/>
      <c r="BJ17" s="159"/>
      <c r="BK17" s="159"/>
      <c r="BL17" s="159"/>
      <c r="BM17" s="160"/>
      <c r="BN17" s="158" t="s">
        <v>233</v>
      </c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60"/>
    </row>
    <row r="18" spans="1:80">
      <c r="A18" s="158"/>
      <c r="B18" s="159"/>
      <c r="C18" s="159"/>
      <c r="D18" s="160"/>
      <c r="E18" s="158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59"/>
      <c r="AR18" s="160"/>
      <c r="AS18" s="158"/>
      <c r="AT18" s="159"/>
      <c r="AU18" s="159"/>
      <c r="AV18" s="159"/>
      <c r="AW18" s="159"/>
      <c r="AX18" s="159"/>
      <c r="AY18" s="159"/>
      <c r="AZ18" s="159"/>
      <c r="BA18" s="159"/>
      <c r="BB18" s="160"/>
      <c r="BC18" s="158" t="s">
        <v>159</v>
      </c>
      <c r="BD18" s="159"/>
      <c r="BE18" s="159"/>
      <c r="BF18" s="159"/>
      <c r="BG18" s="159"/>
      <c r="BH18" s="159"/>
      <c r="BI18" s="159"/>
      <c r="BJ18" s="159"/>
      <c r="BK18" s="159"/>
      <c r="BL18" s="159"/>
      <c r="BM18" s="160"/>
      <c r="BN18" s="158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60"/>
    </row>
    <row r="19" spans="1:80">
      <c r="A19" s="164"/>
      <c r="B19" s="165"/>
      <c r="C19" s="165"/>
      <c r="D19" s="166"/>
      <c r="E19" s="164">
        <v>1</v>
      </c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6"/>
      <c r="AS19" s="164">
        <v>2</v>
      </c>
      <c r="AT19" s="165"/>
      <c r="AU19" s="165"/>
      <c r="AV19" s="165"/>
      <c r="AW19" s="165"/>
      <c r="AX19" s="165"/>
      <c r="AY19" s="165"/>
      <c r="AZ19" s="165"/>
      <c r="BA19" s="165"/>
      <c r="BB19" s="166"/>
      <c r="BC19" s="164">
        <v>3</v>
      </c>
      <c r="BD19" s="165"/>
      <c r="BE19" s="165"/>
      <c r="BF19" s="165"/>
      <c r="BG19" s="165"/>
      <c r="BH19" s="165"/>
      <c r="BI19" s="165"/>
      <c r="BJ19" s="165"/>
      <c r="BK19" s="165"/>
      <c r="BL19" s="165"/>
      <c r="BM19" s="166"/>
      <c r="BN19" s="164">
        <v>4</v>
      </c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6"/>
    </row>
    <row r="20" spans="1:80">
      <c r="A20" s="194">
        <v>1</v>
      </c>
      <c r="B20" s="195"/>
      <c r="C20" s="195"/>
      <c r="D20" s="196"/>
      <c r="E20" s="301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6"/>
      <c r="AS20" s="197"/>
      <c r="AT20" s="198"/>
      <c r="AU20" s="198"/>
      <c r="AV20" s="198"/>
      <c r="AW20" s="198"/>
      <c r="AX20" s="198"/>
      <c r="AY20" s="198"/>
      <c r="AZ20" s="198"/>
      <c r="BA20" s="198"/>
      <c r="BB20" s="199"/>
      <c r="BC20" s="308"/>
      <c r="BD20" s="204"/>
      <c r="BE20" s="204"/>
      <c r="BF20" s="204"/>
      <c r="BG20" s="204"/>
      <c r="BH20" s="204"/>
      <c r="BI20" s="204"/>
      <c r="BJ20" s="204"/>
      <c r="BK20" s="204"/>
      <c r="BL20" s="204"/>
      <c r="BM20" s="205"/>
      <c r="BN20" s="309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  <c r="BZ20" s="310"/>
      <c r="CA20" s="310"/>
      <c r="CB20" s="311"/>
    </row>
    <row r="21" spans="1:80">
      <c r="A21" s="194">
        <v>2</v>
      </c>
      <c r="B21" s="195"/>
      <c r="C21" s="195"/>
      <c r="D21" s="196"/>
      <c r="E21" s="301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6"/>
      <c r="AS21" s="197"/>
      <c r="AT21" s="198"/>
      <c r="AU21" s="198"/>
      <c r="AV21" s="198"/>
      <c r="AW21" s="198"/>
      <c r="AX21" s="198"/>
      <c r="AY21" s="198"/>
      <c r="AZ21" s="198"/>
      <c r="BA21" s="198"/>
      <c r="BB21" s="199"/>
      <c r="BC21" s="308"/>
      <c r="BD21" s="204"/>
      <c r="BE21" s="204"/>
      <c r="BF21" s="204"/>
      <c r="BG21" s="204"/>
      <c r="BH21" s="204"/>
      <c r="BI21" s="204"/>
      <c r="BJ21" s="204"/>
      <c r="BK21" s="204"/>
      <c r="BL21" s="204"/>
      <c r="BM21" s="205"/>
      <c r="BN21" s="309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  <c r="BZ21" s="310"/>
      <c r="CA21" s="310"/>
      <c r="CB21" s="311"/>
    </row>
    <row r="22" spans="1:80">
      <c r="A22" s="194"/>
      <c r="B22" s="195"/>
      <c r="C22" s="195"/>
      <c r="D22" s="196"/>
      <c r="E22" s="227" t="s">
        <v>147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9"/>
      <c r="AS22" s="221" t="s">
        <v>22</v>
      </c>
      <c r="AT22" s="222"/>
      <c r="AU22" s="222"/>
      <c r="AV22" s="222"/>
      <c r="AW22" s="222"/>
      <c r="AX22" s="222"/>
      <c r="AY22" s="222"/>
      <c r="AZ22" s="222"/>
      <c r="BA22" s="222"/>
      <c r="BB22" s="223"/>
      <c r="BC22" s="277" t="s">
        <v>22</v>
      </c>
      <c r="BD22" s="278"/>
      <c r="BE22" s="278"/>
      <c r="BF22" s="278"/>
      <c r="BG22" s="278"/>
      <c r="BH22" s="278"/>
      <c r="BI22" s="278"/>
      <c r="BJ22" s="278"/>
      <c r="BK22" s="278"/>
      <c r="BL22" s="278"/>
      <c r="BM22" s="279"/>
      <c r="BN22" s="305">
        <f>SUM(BN20:CB21)</f>
        <v>0</v>
      </c>
      <c r="BO22" s="306"/>
      <c r="BP22" s="306"/>
      <c r="BQ22" s="306"/>
      <c r="BR22" s="306"/>
      <c r="BS22" s="306"/>
      <c r="BT22" s="306"/>
      <c r="BU22" s="306"/>
      <c r="BV22" s="306"/>
      <c r="BW22" s="306"/>
      <c r="BX22" s="306"/>
      <c r="BY22" s="306"/>
      <c r="BZ22" s="306"/>
      <c r="CA22" s="306"/>
      <c r="CB22" s="307"/>
    </row>
    <row r="23" spans="1:80">
      <c r="A23" s="34"/>
      <c r="B23" s="34"/>
      <c r="C23" s="34"/>
      <c r="D23" s="34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</row>
    <row r="24" spans="1:80" ht="13.5" thickBot="1">
      <c r="A24" s="62"/>
      <c r="B24" s="62"/>
      <c r="C24" s="62"/>
      <c r="D24" s="62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/>
      <c r="CB24" s="65"/>
    </row>
    <row r="25" spans="1:80" s="79" customFormat="1" ht="15.75">
      <c r="A25" s="79" t="s">
        <v>113</v>
      </c>
      <c r="S25" s="285" t="s">
        <v>384</v>
      </c>
      <c r="T25" s="285"/>
      <c r="U25" s="285"/>
      <c r="V25" s="285"/>
      <c r="W25" s="285"/>
      <c r="X25" s="285"/>
      <c r="Y25" s="285"/>
      <c r="Z25" s="285"/>
      <c r="AA25" s="285"/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  <c r="AR25" s="285"/>
      <c r="AS25" s="285"/>
      <c r="AT25" s="285"/>
      <c r="AU25" s="285"/>
      <c r="AV25" s="285"/>
      <c r="AW25" s="285"/>
      <c r="AX25" s="285"/>
      <c r="AY25" s="285"/>
      <c r="AZ25" s="285"/>
      <c r="BA25" s="285"/>
      <c r="BB25" s="285"/>
      <c r="BC25" s="285"/>
      <c r="BD25" s="285"/>
      <c r="BE25" s="285"/>
      <c r="BF25" s="285"/>
      <c r="BG25" s="285"/>
      <c r="BH25" s="285"/>
      <c r="BI25" s="285"/>
      <c r="BJ25" s="285"/>
      <c r="BK25" s="285"/>
      <c r="BL25" s="285"/>
      <c r="BM25" s="285"/>
      <c r="BN25" s="285"/>
      <c r="BO25" s="285"/>
      <c r="BP25" s="285"/>
      <c r="BQ25" s="285"/>
      <c r="BR25" s="285"/>
      <c r="BS25" s="285"/>
      <c r="BT25" s="285"/>
      <c r="BU25" s="285"/>
      <c r="BV25" s="285"/>
      <c r="BW25" s="285"/>
      <c r="BX25" s="285"/>
      <c r="BY25" s="285"/>
      <c r="BZ25" s="285"/>
      <c r="CA25" s="285"/>
      <c r="CB25" s="285"/>
    </row>
    <row r="26" spans="1:80" s="23" customFormat="1" ht="9.7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</row>
    <row r="27" spans="1:80">
      <c r="A27" s="161" t="s">
        <v>115</v>
      </c>
      <c r="B27" s="162"/>
      <c r="C27" s="162"/>
      <c r="D27" s="163"/>
      <c r="E27" s="161" t="s">
        <v>149</v>
      </c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3"/>
      <c r="AS27" s="161" t="s">
        <v>151</v>
      </c>
      <c r="AT27" s="162"/>
      <c r="AU27" s="162"/>
      <c r="AV27" s="162"/>
      <c r="AW27" s="162"/>
      <c r="AX27" s="162"/>
      <c r="AY27" s="162"/>
      <c r="AZ27" s="162"/>
      <c r="BA27" s="162"/>
      <c r="BB27" s="163"/>
      <c r="BC27" s="161" t="s">
        <v>231</v>
      </c>
      <c r="BD27" s="162"/>
      <c r="BE27" s="162"/>
      <c r="BF27" s="162"/>
      <c r="BG27" s="162"/>
      <c r="BH27" s="162"/>
      <c r="BI27" s="162"/>
      <c r="BJ27" s="162"/>
      <c r="BK27" s="162"/>
      <c r="BL27" s="162"/>
      <c r="BM27" s="163"/>
      <c r="BN27" s="161" t="s">
        <v>152</v>
      </c>
      <c r="BO27" s="162"/>
      <c r="BP27" s="162"/>
      <c r="BQ27" s="162"/>
      <c r="BR27" s="162"/>
      <c r="BS27" s="162"/>
      <c r="BT27" s="162"/>
      <c r="BU27" s="162"/>
      <c r="BV27" s="162"/>
      <c r="BW27" s="162"/>
      <c r="BX27" s="162"/>
      <c r="BY27" s="162"/>
      <c r="BZ27" s="162"/>
      <c r="CA27" s="162"/>
      <c r="CB27" s="163"/>
    </row>
    <row r="28" spans="1:80">
      <c r="A28" s="158" t="s">
        <v>122</v>
      </c>
      <c r="B28" s="159"/>
      <c r="C28" s="159"/>
      <c r="D28" s="160"/>
      <c r="E28" s="158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60"/>
      <c r="AS28" s="158"/>
      <c r="AT28" s="159"/>
      <c r="AU28" s="159"/>
      <c r="AV28" s="159"/>
      <c r="AW28" s="159"/>
      <c r="AX28" s="159"/>
      <c r="AY28" s="159"/>
      <c r="AZ28" s="159"/>
      <c r="BA28" s="159"/>
      <c r="BB28" s="160"/>
      <c r="BC28" s="158" t="s">
        <v>232</v>
      </c>
      <c r="BD28" s="159"/>
      <c r="BE28" s="159"/>
      <c r="BF28" s="159"/>
      <c r="BG28" s="159"/>
      <c r="BH28" s="159"/>
      <c r="BI28" s="159"/>
      <c r="BJ28" s="159"/>
      <c r="BK28" s="159"/>
      <c r="BL28" s="159"/>
      <c r="BM28" s="160"/>
      <c r="BN28" s="158" t="s">
        <v>233</v>
      </c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60"/>
    </row>
    <row r="29" spans="1:80">
      <c r="A29" s="158"/>
      <c r="B29" s="159"/>
      <c r="C29" s="159"/>
      <c r="D29" s="160"/>
      <c r="E29" s="158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60"/>
      <c r="AS29" s="158"/>
      <c r="AT29" s="159"/>
      <c r="AU29" s="159"/>
      <c r="AV29" s="159"/>
      <c r="AW29" s="159"/>
      <c r="AX29" s="159"/>
      <c r="AY29" s="159"/>
      <c r="AZ29" s="159"/>
      <c r="BA29" s="159"/>
      <c r="BB29" s="160"/>
      <c r="BC29" s="158" t="s">
        <v>159</v>
      </c>
      <c r="BD29" s="159"/>
      <c r="BE29" s="159"/>
      <c r="BF29" s="159"/>
      <c r="BG29" s="159"/>
      <c r="BH29" s="159"/>
      <c r="BI29" s="159"/>
      <c r="BJ29" s="159"/>
      <c r="BK29" s="159"/>
      <c r="BL29" s="159"/>
      <c r="BM29" s="160"/>
      <c r="BN29" s="158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60"/>
    </row>
    <row r="30" spans="1:80">
      <c r="A30" s="164"/>
      <c r="B30" s="165"/>
      <c r="C30" s="165"/>
      <c r="D30" s="166"/>
      <c r="E30" s="164">
        <v>1</v>
      </c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6"/>
      <c r="AS30" s="164">
        <v>2</v>
      </c>
      <c r="AT30" s="165"/>
      <c r="AU30" s="165"/>
      <c r="AV30" s="165"/>
      <c r="AW30" s="165"/>
      <c r="AX30" s="165"/>
      <c r="AY30" s="165"/>
      <c r="AZ30" s="165"/>
      <c r="BA30" s="165"/>
      <c r="BB30" s="166"/>
      <c r="BC30" s="164">
        <v>3</v>
      </c>
      <c r="BD30" s="165"/>
      <c r="BE30" s="165"/>
      <c r="BF30" s="165"/>
      <c r="BG30" s="165"/>
      <c r="BH30" s="165"/>
      <c r="BI30" s="165"/>
      <c r="BJ30" s="165"/>
      <c r="BK30" s="165"/>
      <c r="BL30" s="165"/>
      <c r="BM30" s="166"/>
      <c r="BN30" s="164">
        <v>4</v>
      </c>
      <c r="BO30" s="165"/>
      <c r="BP30" s="165"/>
      <c r="BQ30" s="165"/>
      <c r="BR30" s="165"/>
      <c r="BS30" s="165"/>
      <c r="BT30" s="165"/>
      <c r="BU30" s="165"/>
      <c r="BV30" s="165"/>
      <c r="BW30" s="165"/>
      <c r="BX30" s="165"/>
      <c r="BY30" s="165"/>
      <c r="BZ30" s="165"/>
      <c r="CA30" s="165"/>
      <c r="CB30" s="166"/>
    </row>
    <row r="31" spans="1:80">
      <c r="A31" s="194">
        <v>1</v>
      </c>
      <c r="B31" s="195"/>
      <c r="C31" s="195"/>
      <c r="D31" s="196"/>
      <c r="E31" s="301" t="s">
        <v>385</v>
      </c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6"/>
      <c r="AS31" s="197"/>
      <c r="AT31" s="198"/>
      <c r="AU31" s="198"/>
      <c r="AV31" s="198"/>
      <c r="AW31" s="198"/>
      <c r="AX31" s="198"/>
      <c r="AY31" s="198"/>
      <c r="AZ31" s="198"/>
      <c r="BA31" s="198"/>
      <c r="BB31" s="199"/>
      <c r="BC31" s="308"/>
      <c r="BD31" s="204"/>
      <c r="BE31" s="204"/>
      <c r="BF31" s="204"/>
      <c r="BG31" s="204"/>
      <c r="BH31" s="204"/>
      <c r="BI31" s="204"/>
      <c r="BJ31" s="204"/>
      <c r="BK31" s="204"/>
      <c r="BL31" s="204"/>
      <c r="BM31" s="205"/>
      <c r="BN31" s="309"/>
      <c r="BO31" s="310"/>
      <c r="BP31" s="310"/>
      <c r="BQ31" s="310"/>
      <c r="BR31" s="310"/>
      <c r="BS31" s="310"/>
      <c r="BT31" s="310"/>
      <c r="BU31" s="310"/>
      <c r="BV31" s="310"/>
      <c r="BW31" s="310"/>
      <c r="BX31" s="310"/>
      <c r="BY31" s="310"/>
      <c r="BZ31" s="310"/>
      <c r="CA31" s="310"/>
      <c r="CB31" s="311"/>
    </row>
    <row r="32" spans="1:80">
      <c r="A32" s="194">
        <v>2</v>
      </c>
      <c r="B32" s="195"/>
      <c r="C32" s="195"/>
      <c r="D32" s="196"/>
      <c r="E32" s="301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195"/>
      <c r="AP32" s="195"/>
      <c r="AQ32" s="195"/>
      <c r="AR32" s="196"/>
      <c r="AS32" s="197"/>
      <c r="AT32" s="198"/>
      <c r="AU32" s="198"/>
      <c r="AV32" s="198"/>
      <c r="AW32" s="198"/>
      <c r="AX32" s="198"/>
      <c r="AY32" s="198"/>
      <c r="AZ32" s="198"/>
      <c r="BA32" s="198"/>
      <c r="BB32" s="199"/>
      <c r="BC32" s="308"/>
      <c r="BD32" s="204"/>
      <c r="BE32" s="204"/>
      <c r="BF32" s="204"/>
      <c r="BG32" s="204"/>
      <c r="BH32" s="204"/>
      <c r="BI32" s="204"/>
      <c r="BJ32" s="204"/>
      <c r="BK32" s="204"/>
      <c r="BL32" s="204"/>
      <c r="BM32" s="205"/>
      <c r="BN32" s="309"/>
      <c r="BO32" s="310"/>
      <c r="BP32" s="310"/>
      <c r="BQ32" s="310"/>
      <c r="BR32" s="310"/>
      <c r="BS32" s="310"/>
      <c r="BT32" s="310"/>
      <c r="BU32" s="310"/>
      <c r="BV32" s="310"/>
      <c r="BW32" s="310"/>
      <c r="BX32" s="310"/>
      <c r="BY32" s="310"/>
      <c r="BZ32" s="310"/>
      <c r="CA32" s="310"/>
      <c r="CB32" s="311"/>
    </row>
    <row r="33" spans="1:80">
      <c r="A33" s="194"/>
      <c r="B33" s="195"/>
      <c r="C33" s="195"/>
      <c r="D33" s="196"/>
      <c r="E33" s="227" t="s">
        <v>147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  <c r="AO33" s="228"/>
      <c r="AP33" s="228"/>
      <c r="AQ33" s="228"/>
      <c r="AR33" s="229"/>
      <c r="AS33" s="221" t="s">
        <v>22</v>
      </c>
      <c r="AT33" s="222"/>
      <c r="AU33" s="222"/>
      <c r="AV33" s="222"/>
      <c r="AW33" s="222"/>
      <c r="AX33" s="222"/>
      <c r="AY33" s="222"/>
      <c r="AZ33" s="222"/>
      <c r="BA33" s="222"/>
      <c r="BB33" s="223"/>
      <c r="BC33" s="277" t="s">
        <v>22</v>
      </c>
      <c r="BD33" s="278"/>
      <c r="BE33" s="278"/>
      <c r="BF33" s="278"/>
      <c r="BG33" s="278"/>
      <c r="BH33" s="278"/>
      <c r="BI33" s="278"/>
      <c r="BJ33" s="278"/>
      <c r="BK33" s="278"/>
      <c r="BL33" s="278"/>
      <c r="BM33" s="279"/>
      <c r="BN33" s="305">
        <f>SUM(BN31:CB32)</f>
        <v>0</v>
      </c>
      <c r="BO33" s="306"/>
      <c r="BP33" s="306"/>
      <c r="BQ33" s="306"/>
      <c r="BR33" s="306"/>
      <c r="BS33" s="306"/>
      <c r="BT33" s="306"/>
      <c r="BU33" s="306"/>
      <c r="BV33" s="306"/>
      <c r="BW33" s="306"/>
      <c r="BX33" s="306"/>
      <c r="BY33" s="306"/>
      <c r="BZ33" s="306"/>
      <c r="CA33" s="306"/>
      <c r="CB33" s="307"/>
    </row>
    <row r="34" spans="1:80">
      <c r="A34" s="34"/>
      <c r="B34" s="34"/>
      <c r="C34" s="34"/>
      <c r="D34" s="34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1"/>
      <c r="BO34" s="81"/>
      <c r="BP34" s="81"/>
      <c r="BQ34" s="81"/>
      <c r="BR34" s="81"/>
      <c r="BS34" s="81"/>
      <c r="BT34" s="81"/>
      <c r="BU34" s="81"/>
      <c r="BV34" s="81"/>
      <c r="BW34" s="81"/>
      <c r="BX34" s="81"/>
      <c r="BY34" s="81"/>
      <c r="BZ34" s="81"/>
      <c r="CA34" s="81"/>
      <c r="CB34" s="81"/>
    </row>
    <row r="35" spans="1:80">
      <c r="A35" s="34"/>
      <c r="B35" s="34"/>
      <c r="C35" s="34"/>
      <c r="D35" s="34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</row>
    <row r="36" spans="1:80" s="54" customFormat="1" ht="15.75">
      <c r="A36" s="54" t="s">
        <v>113</v>
      </c>
      <c r="S36" s="285" t="s">
        <v>310</v>
      </c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  <c r="AZ36" s="285"/>
      <c r="BA36" s="285"/>
      <c r="BB36" s="285"/>
      <c r="BC36" s="285"/>
      <c r="BD36" s="285"/>
      <c r="BE36" s="285"/>
      <c r="BF36" s="285"/>
      <c r="BG36" s="285"/>
      <c r="BH36" s="285"/>
      <c r="BI36" s="285"/>
      <c r="BJ36" s="285"/>
      <c r="BK36" s="285"/>
      <c r="BL36" s="285"/>
      <c r="BM36" s="285"/>
      <c r="BN36" s="285"/>
      <c r="BO36" s="285"/>
      <c r="BP36" s="285"/>
      <c r="BQ36" s="285"/>
      <c r="BR36" s="285"/>
      <c r="BS36" s="285"/>
      <c r="BT36" s="285"/>
      <c r="BU36" s="285"/>
      <c r="BV36" s="285"/>
      <c r="BW36" s="285"/>
      <c r="BX36" s="285"/>
      <c r="BY36" s="285"/>
      <c r="BZ36" s="285"/>
      <c r="CA36" s="285"/>
      <c r="CB36" s="285"/>
    </row>
    <row r="37" spans="1:80" s="23" customFormat="1" ht="9.7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</row>
    <row r="38" spans="1:80">
      <c r="A38" s="161" t="s">
        <v>115</v>
      </c>
      <c r="B38" s="162"/>
      <c r="C38" s="162"/>
      <c r="D38" s="163"/>
      <c r="E38" s="161" t="s">
        <v>149</v>
      </c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3"/>
      <c r="AS38" s="161" t="s">
        <v>151</v>
      </c>
      <c r="AT38" s="162"/>
      <c r="AU38" s="162"/>
      <c r="AV38" s="162"/>
      <c r="AW38" s="162"/>
      <c r="AX38" s="162"/>
      <c r="AY38" s="162"/>
      <c r="AZ38" s="162"/>
      <c r="BA38" s="162"/>
      <c r="BB38" s="163"/>
      <c r="BC38" s="161" t="s">
        <v>231</v>
      </c>
      <c r="BD38" s="162"/>
      <c r="BE38" s="162"/>
      <c r="BF38" s="162"/>
      <c r="BG38" s="162"/>
      <c r="BH38" s="162"/>
      <c r="BI38" s="162"/>
      <c r="BJ38" s="162"/>
      <c r="BK38" s="162"/>
      <c r="BL38" s="162"/>
      <c r="BM38" s="163"/>
      <c r="BN38" s="161" t="s">
        <v>152</v>
      </c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3"/>
    </row>
    <row r="39" spans="1:80">
      <c r="A39" s="158" t="s">
        <v>122</v>
      </c>
      <c r="B39" s="159"/>
      <c r="C39" s="159"/>
      <c r="D39" s="160"/>
      <c r="E39" s="158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60"/>
      <c r="AS39" s="158"/>
      <c r="AT39" s="159"/>
      <c r="AU39" s="159"/>
      <c r="AV39" s="159"/>
      <c r="AW39" s="159"/>
      <c r="AX39" s="159"/>
      <c r="AY39" s="159"/>
      <c r="AZ39" s="159"/>
      <c r="BA39" s="159"/>
      <c r="BB39" s="160"/>
      <c r="BC39" s="158" t="s">
        <v>232</v>
      </c>
      <c r="BD39" s="159"/>
      <c r="BE39" s="159"/>
      <c r="BF39" s="159"/>
      <c r="BG39" s="159"/>
      <c r="BH39" s="159"/>
      <c r="BI39" s="159"/>
      <c r="BJ39" s="159"/>
      <c r="BK39" s="159"/>
      <c r="BL39" s="159"/>
      <c r="BM39" s="160"/>
      <c r="BN39" s="158" t="s">
        <v>233</v>
      </c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60"/>
    </row>
    <row r="40" spans="1:80">
      <c r="A40" s="158"/>
      <c r="B40" s="159"/>
      <c r="C40" s="159"/>
      <c r="D40" s="160"/>
      <c r="E40" s="158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60"/>
      <c r="AS40" s="158"/>
      <c r="AT40" s="159"/>
      <c r="AU40" s="159"/>
      <c r="AV40" s="159"/>
      <c r="AW40" s="159"/>
      <c r="AX40" s="159"/>
      <c r="AY40" s="159"/>
      <c r="AZ40" s="159"/>
      <c r="BA40" s="159"/>
      <c r="BB40" s="160"/>
      <c r="BC40" s="158" t="s">
        <v>159</v>
      </c>
      <c r="BD40" s="159"/>
      <c r="BE40" s="159"/>
      <c r="BF40" s="159"/>
      <c r="BG40" s="159"/>
      <c r="BH40" s="159"/>
      <c r="BI40" s="159"/>
      <c r="BJ40" s="159"/>
      <c r="BK40" s="159"/>
      <c r="BL40" s="159"/>
      <c r="BM40" s="160"/>
      <c r="BN40" s="158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60"/>
    </row>
    <row r="41" spans="1:80">
      <c r="A41" s="164"/>
      <c r="B41" s="165"/>
      <c r="C41" s="165"/>
      <c r="D41" s="166"/>
      <c r="E41" s="164">
        <v>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6"/>
      <c r="AS41" s="164">
        <v>2</v>
      </c>
      <c r="AT41" s="165"/>
      <c r="AU41" s="165"/>
      <c r="AV41" s="165"/>
      <c r="AW41" s="165"/>
      <c r="AX41" s="165"/>
      <c r="AY41" s="165"/>
      <c r="AZ41" s="165"/>
      <c r="BA41" s="165"/>
      <c r="BB41" s="166"/>
      <c r="BC41" s="164">
        <v>3</v>
      </c>
      <c r="BD41" s="165"/>
      <c r="BE41" s="165"/>
      <c r="BF41" s="165"/>
      <c r="BG41" s="165"/>
      <c r="BH41" s="165"/>
      <c r="BI41" s="165"/>
      <c r="BJ41" s="165"/>
      <c r="BK41" s="165"/>
      <c r="BL41" s="165"/>
      <c r="BM41" s="166"/>
      <c r="BN41" s="164">
        <v>4</v>
      </c>
      <c r="BO41" s="165"/>
      <c r="BP41" s="165"/>
      <c r="BQ41" s="165"/>
      <c r="BR41" s="165"/>
      <c r="BS41" s="165"/>
      <c r="BT41" s="165"/>
      <c r="BU41" s="165"/>
      <c r="BV41" s="165"/>
      <c r="BW41" s="165"/>
      <c r="BX41" s="165"/>
      <c r="BY41" s="165"/>
      <c r="BZ41" s="165"/>
      <c r="CA41" s="165"/>
      <c r="CB41" s="166"/>
    </row>
    <row r="42" spans="1:80">
      <c r="A42" s="194">
        <v>1</v>
      </c>
      <c r="B42" s="195"/>
      <c r="C42" s="195"/>
      <c r="D42" s="196"/>
      <c r="E42" s="301" t="s">
        <v>311</v>
      </c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6"/>
      <c r="AS42" s="323"/>
      <c r="AT42" s="198"/>
      <c r="AU42" s="198"/>
      <c r="AV42" s="198"/>
      <c r="AW42" s="198"/>
      <c r="AX42" s="198"/>
      <c r="AY42" s="198"/>
      <c r="AZ42" s="198"/>
      <c r="BA42" s="198"/>
      <c r="BB42" s="199"/>
      <c r="BC42" s="308"/>
      <c r="BD42" s="204"/>
      <c r="BE42" s="204"/>
      <c r="BF42" s="204"/>
      <c r="BG42" s="204"/>
      <c r="BH42" s="204"/>
      <c r="BI42" s="204"/>
      <c r="BJ42" s="204"/>
      <c r="BK42" s="204"/>
      <c r="BL42" s="204"/>
      <c r="BM42" s="205"/>
      <c r="BN42" s="309">
        <f>445302.68+81500</f>
        <v>526802.67999999993</v>
      </c>
      <c r="BO42" s="310"/>
      <c r="BP42" s="310"/>
      <c r="BQ42" s="310"/>
      <c r="BR42" s="310"/>
      <c r="BS42" s="310"/>
      <c r="BT42" s="310"/>
      <c r="BU42" s="310"/>
      <c r="BV42" s="310"/>
      <c r="BW42" s="310"/>
      <c r="BX42" s="310"/>
      <c r="BY42" s="310"/>
      <c r="BZ42" s="310"/>
      <c r="CA42" s="310"/>
      <c r="CB42" s="311"/>
    </row>
    <row r="43" spans="1:80">
      <c r="A43" s="194">
        <v>2</v>
      </c>
      <c r="B43" s="195"/>
      <c r="C43" s="195"/>
      <c r="D43" s="196"/>
      <c r="E43" s="301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6"/>
      <c r="AS43" s="197"/>
      <c r="AT43" s="198"/>
      <c r="AU43" s="198"/>
      <c r="AV43" s="198"/>
      <c r="AW43" s="198"/>
      <c r="AX43" s="198"/>
      <c r="AY43" s="198"/>
      <c r="AZ43" s="198"/>
      <c r="BA43" s="198"/>
      <c r="BB43" s="199"/>
      <c r="BC43" s="308"/>
      <c r="BD43" s="204"/>
      <c r="BE43" s="204"/>
      <c r="BF43" s="204"/>
      <c r="BG43" s="204"/>
      <c r="BH43" s="204"/>
      <c r="BI43" s="204"/>
      <c r="BJ43" s="204"/>
      <c r="BK43" s="204"/>
      <c r="BL43" s="204"/>
      <c r="BM43" s="205"/>
      <c r="BN43" s="309"/>
      <c r="BO43" s="310"/>
      <c r="BP43" s="310"/>
      <c r="BQ43" s="310"/>
      <c r="BR43" s="310"/>
      <c r="BS43" s="310"/>
      <c r="BT43" s="310"/>
      <c r="BU43" s="310"/>
      <c r="BV43" s="310"/>
      <c r="BW43" s="310"/>
      <c r="BX43" s="310"/>
      <c r="BY43" s="310"/>
      <c r="BZ43" s="310"/>
      <c r="CA43" s="310"/>
      <c r="CB43" s="311"/>
    </row>
    <row r="44" spans="1:80">
      <c r="A44" s="194"/>
      <c r="B44" s="195"/>
      <c r="C44" s="195"/>
      <c r="D44" s="196"/>
      <c r="E44" s="227" t="s">
        <v>147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  <c r="AO44" s="228"/>
      <c r="AP44" s="228"/>
      <c r="AQ44" s="228"/>
      <c r="AR44" s="229"/>
      <c r="AS44" s="221" t="s">
        <v>22</v>
      </c>
      <c r="AT44" s="222"/>
      <c r="AU44" s="222"/>
      <c r="AV44" s="222"/>
      <c r="AW44" s="222"/>
      <c r="AX44" s="222"/>
      <c r="AY44" s="222"/>
      <c r="AZ44" s="222"/>
      <c r="BA44" s="222"/>
      <c r="BB44" s="223"/>
      <c r="BC44" s="277" t="s">
        <v>22</v>
      </c>
      <c r="BD44" s="278"/>
      <c r="BE44" s="278"/>
      <c r="BF44" s="278"/>
      <c r="BG44" s="278"/>
      <c r="BH44" s="278"/>
      <c r="BI44" s="278"/>
      <c r="BJ44" s="278"/>
      <c r="BK44" s="278"/>
      <c r="BL44" s="278"/>
      <c r="BM44" s="279"/>
      <c r="BN44" s="305">
        <f>SUM(BN42:CB43)</f>
        <v>526802.67999999993</v>
      </c>
      <c r="BO44" s="306"/>
      <c r="BP44" s="306"/>
      <c r="BQ44" s="306"/>
      <c r="BR44" s="306"/>
      <c r="BS44" s="306"/>
      <c r="BT44" s="306"/>
      <c r="BU44" s="306"/>
      <c r="BV44" s="306"/>
      <c r="BW44" s="306"/>
      <c r="BX44" s="306"/>
      <c r="BY44" s="306"/>
      <c r="BZ44" s="306"/>
      <c r="CA44" s="306"/>
      <c r="CB44" s="307"/>
    </row>
    <row r="47" spans="1:80" s="54" customFormat="1" ht="15.75">
      <c r="A47" s="54" t="s">
        <v>113</v>
      </c>
      <c r="S47" s="285" t="s">
        <v>314</v>
      </c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  <c r="AZ47" s="285"/>
      <c r="BA47" s="285"/>
      <c r="BB47" s="285"/>
      <c r="BC47" s="285"/>
      <c r="BD47" s="285"/>
      <c r="BE47" s="285"/>
      <c r="BF47" s="285"/>
      <c r="BG47" s="285"/>
      <c r="BH47" s="285"/>
      <c r="BI47" s="285"/>
      <c r="BJ47" s="285"/>
      <c r="BK47" s="285"/>
      <c r="BL47" s="285"/>
      <c r="BM47" s="285"/>
      <c r="BN47" s="285"/>
      <c r="BO47" s="285"/>
      <c r="BP47" s="285"/>
      <c r="BQ47" s="285"/>
      <c r="BR47" s="285"/>
      <c r="BS47" s="285"/>
      <c r="BT47" s="285"/>
      <c r="BU47" s="285"/>
      <c r="BV47" s="285"/>
      <c r="BW47" s="285"/>
      <c r="BX47" s="285"/>
      <c r="BY47" s="285"/>
      <c r="BZ47" s="285"/>
      <c r="CA47" s="285"/>
      <c r="CB47" s="285"/>
    </row>
    <row r="48" spans="1:80" s="23" customFormat="1" ht="9.7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</row>
    <row r="49" spans="1:80">
      <c r="A49" s="161" t="s">
        <v>115</v>
      </c>
      <c r="B49" s="162"/>
      <c r="C49" s="162"/>
      <c r="D49" s="163"/>
      <c r="E49" s="161" t="s">
        <v>149</v>
      </c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3"/>
      <c r="AS49" s="161" t="s">
        <v>151</v>
      </c>
      <c r="AT49" s="162"/>
      <c r="AU49" s="162"/>
      <c r="AV49" s="162"/>
      <c r="AW49" s="162"/>
      <c r="AX49" s="162"/>
      <c r="AY49" s="162"/>
      <c r="AZ49" s="162"/>
      <c r="BA49" s="162"/>
      <c r="BB49" s="163"/>
      <c r="BC49" s="161" t="s">
        <v>231</v>
      </c>
      <c r="BD49" s="162"/>
      <c r="BE49" s="162"/>
      <c r="BF49" s="162"/>
      <c r="BG49" s="162"/>
      <c r="BH49" s="162"/>
      <c r="BI49" s="162"/>
      <c r="BJ49" s="162"/>
      <c r="BK49" s="162"/>
      <c r="BL49" s="162"/>
      <c r="BM49" s="163"/>
      <c r="BN49" s="161" t="s">
        <v>152</v>
      </c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3"/>
    </row>
    <row r="50" spans="1:80">
      <c r="A50" s="158" t="s">
        <v>122</v>
      </c>
      <c r="B50" s="159"/>
      <c r="C50" s="159"/>
      <c r="D50" s="160"/>
      <c r="E50" s="158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60"/>
      <c r="AS50" s="158"/>
      <c r="AT50" s="159"/>
      <c r="AU50" s="159"/>
      <c r="AV50" s="159"/>
      <c r="AW50" s="159"/>
      <c r="AX50" s="159"/>
      <c r="AY50" s="159"/>
      <c r="AZ50" s="159"/>
      <c r="BA50" s="159"/>
      <c r="BB50" s="160"/>
      <c r="BC50" s="158" t="s">
        <v>232</v>
      </c>
      <c r="BD50" s="159"/>
      <c r="BE50" s="159"/>
      <c r="BF50" s="159"/>
      <c r="BG50" s="159"/>
      <c r="BH50" s="159"/>
      <c r="BI50" s="159"/>
      <c r="BJ50" s="159"/>
      <c r="BK50" s="159"/>
      <c r="BL50" s="159"/>
      <c r="BM50" s="160"/>
      <c r="BN50" s="158" t="s">
        <v>233</v>
      </c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60"/>
    </row>
    <row r="51" spans="1:80">
      <c r="A51" s="158"/>
      <c r="B51" s="159"/>
      <c r="C51" s="159"/>
      <c r="D51" s="160"/>
      <c r="E51" s="158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60"/>
      <c r="AS51" s="158"/>
      <c r="AT51" s="159"/>
      <c r="AU51" s="159"/>
      <c r="AV51" s="159"/>
      <c r="AW51" s="159"/>
      <c r="AX51" s="159"/>
      <c r="AY51" s="159"/>
      <c r="AZ51" s="159"/>
      <c r="BA51" s="159"/>
      <c r="BB51" s="160"/>
      <c r="BC51" s="158" t="s">
        <v>159</v>
      </c>
      <c r="BD51" s="159"/>
      <c r="BE51" s="159"/>
      <c r="BF51" s="159"/>
      <c r="BG51" s="159"/>
      <c r="BH51" s="159"/>
      <c r="BI51" s="159"/>
      <c r="BJ51" s="159"/>
      <c r="BK51" s="159"/>
      <c r="BL51" s="159"/>
      <c r="BM51" s="160"/>
      <c r="BN51" s="158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60"/>
    </row>
    <row r="52" spans="1:80">
      <c r="A52" s="164"/>
      <c r="B52" s="165"/>
      <c r="C52" s="165"/>
      <c r="D52" s="166"/>
      <c r="E52" s="164">
        <v>1</v>
      </c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6"/>
      <c r="AS52" s="164">
        <v>2</v>
      </c>
      <c r="AT52" s="165"/>
      <c r="AU52" s="165"/>
      <c r="AV52" s="165"/>
      <c r="AW52" s="165"/>
      <c r="AX52" s="165"/>
      <c r="AY52" s="165"/>
      <c r="AZ52" s="165"/>
      <c r="BA52" s="165"/>
      <c r="BB52" s="166"/>
      <c r="BC52" s="164">
        <v>3</v>
      </c>
      <c r="BD52" s="165"/>
      <c r="BE52" s="165"/>
      <c r="BF52" s="165"/>
      <c r="BG52" s="165"/>
      <c r="BH52" s="165"/>
      <c r="BI52" s="165"/>
      <c r="BJ52" s="165"/>
      <c r="BK52" s="165"/>
      <c r="BL52" s="165"/>
      <c r="BM52" s="166"/>
      <c r="BN52" s="164">
        <v>4</v>
      </c>
      <c r="BO52" s="165"/>
      <c r="BP52" s="165"/>
      <c r="BQ52" s="165"/>
      <c r="BR52" s="165"/>
      <c r="BS52" s="165"/>
      <c r="BT52" s="165"/>
      <c r="BU52" s="165"/>
      <c r="BV52" s="165"/>
      <c r="BW52" s="165"/>
      <c r="BX52" s="165"/>
      <c r="BY52" s="165"/>
      <c r="BZ52" s="165"/>
      <c r="CA52" s="165"/>
      <c r="CB52" s="166"/>
    </row>
    <row r="53" spans="1:80">
      <c r="A53" s="194">
        <v>1</v>
      </c>
      <c r="B53" s="195"/>
      <c r="C53" s="195"/>
      <c r="D53" s="196"/>
      <c r="E53" s="301" t="s">
        <v>311</v>
      </c>
      <c r="F53" s="195"/>
      <c r="G53" s="195"/>
      <c r="H53" s="195"/>
      <c r="I53" s="195"/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6"/>
      <c r="AS53" s="197"/>
      <c r="AT53" s="198"/>
      <c r="AU53" s="198"/>
      <c r="AV53" s="198"/>
      <c r="AW53" s="198"/>
      <c r="AX53" s="198"/>
      <c r="AY53" s="198"/>
      <c r="AZ53" s="198"/>
      <c r="BA53" s="198"/>
      <c r="BB53" s="199"/>
      <c r="BC53" s="308"/>
      <c r="BD53" s="204"/>
      <c r="BE53" s="204"/>
      <c r="BF53" s="204"/>
      <c r="BG53" s="204"/>
      <c r="BH53" s="204"/>
      <c r="BI53" s="204"/>
      <c r="BJ53" s="204"/>
      <c r="BK53" s="204"/>
      <c r="BL53" s="204"/>
      <c r="BM53" s="205"/>
      <c r="BN53" s="309">
        <v>625289.99</v>
      </c>
      <c r="BO53" s="310"/>
      <c r="BP53" s="310"/>
      <c r="BQ53" s="310"/>
      <c r="BR53" s="310"/>
      <c r="BS53" s="310"/>
      <c r="BT53" s="310"/>
      <c r="BU53" s="310"/>
      <c r="BV53" s="310"/>
      <c r="BW53" s="310"/>
      <c r="BX53" s="310"/>
      <c r="BY53" s="310"/>
      <c r="BZ53" s="310"/>
      <c r="CA53" s="310"/>
      <c r="CB53" s="311"/>
    </row>
    <row r="54" spans="1:80">
      <c r="A54" s="194">
        <v>2</v>
      </c>
      <c r="B54" s="195"/>
      <c r="C54" s="195"/>
      <c r="D54" s="196"/>
      <c r="E54" s="301"/>
      <c r="F54" s="195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5"/>
      <c r="AL54" s="195"/>
      <c r="AM54" s="195"/>
      <c r="AN54" s="195"/>
      <c r="AO54" s="195"/>
      <c r="AP54" s="195"/>
      <c r="AQ54" s="195"/>
      <c r="AR54" s="196"/>
      <c r="AS54" s="197"/>
      <c r="AT54" s="198"/>
      <c r="AU54" s="198"/>
      <c r="AV54" s="198"/>
      <c r="AW54" s="198"/>
      <c r="AX54" s="198"/>
      <c r="AY54" s="198"/>
      <c r="AZ54" s="198"/>
      <c r="BA54" s="198"/>
      <c r="BB54" s="199"/>
      <c r="BC54" s="308"/>
      <c r="BD54" s="204"/>
      <c r="BE54" s="204"/>
      <c r="BF54" s="204"/>
      <c r="BG54" s="204"/>
      <c r="BH54" s="204"/>
      <c r="BI54" s="204"/>
      <c r="BJ54" s="204"/>
      <c r="BK54" s="204"/>
      <c r="BL54" s="204"/>
      <c r="BM54" s="205"/>
      <c r="BN54" s="309"/>
      <c r="BO54" s="310"/>
      <c r="BP54" s="310"/>
      <c r="BQ54" s="310"/>
      <c r="BR54" s="310"/>
      <c r="BS54" s="310"/>
      <c r="BT54" s="310"/>
      <c r="BU54" s="310"/>
      <c r="BV54" s="310"/>
      <c r="BW54" s="310"/>
      <c r="BX54" s="310"/>
      <c r="BY54" s="310"/>
      <c r="BZ54" s="310"/>
      <c r="CA54" s="310"/>
      <c r="CB54" s="311"/>
    </row>
    <row r="55" spans="1:80">
      <c r="A55" s="194"/>
      <c r="B55" s="195"/>
      <c r="C55" s="195"/>
      <c r="D55" s="196"/>
      <c r="E55" s="227" t="s">
        <v>147</v>
      </c>
      <c r="F55" s="228"/>
      <c r="G55" s="228"/>
      <c r="H55" s="228"/>
      <c r="I55" s="228"/>
      <c r="J55" s="228"/>
      <c r="K55" s="228"/>
      <c r="L55" s="228"/>
      <c r="M55" s="228"/>
      <c r="N55" s="228"/>
      <c r="O55" s="228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9"/>
      <c r="AS55" s="221" t="s">
        <v>22</v>
      </c>
      <c r="AT55" s="222"/>
      <c r="AU55" s="222"/>
      <c r="AV55" s="222"/>
      <c r="AW55" s="222"/>
      <c r="AX55" s="222"/>
      <c r="AY55" s="222"/>
      <c r="AZ55" s="222"/>
      <c r="BA55" s="222"/>
      <c r="BB55" s="223"/>
      <c r="BC55" s="277" t="s">
        <v>22</v>
      </c>
      <c r="BD55" s="278"/>
      <c r="BE55" s="278"/>
      <c r="BF55" s="278"/>
      <c r="BG55" s="278"/>
      <c r="BH55" s="278"/>
      <c r="BI55" s="278"/>
      <c r="BJ55" s="278"/>
      <c r="BK55" s="278"/>
      <c r="BL55" s="278"/>
      <c r="BM55" s="279"/>
      <c r="BN55" s="305">
        <f>SUM(BN53:CB54)</f>
        <v>625289.99</v>
      </c>
      <c r="BO55" s="306"/>
      <c r="BP55" s="306"/>
      <c r="BQ55" s="306"/>
      <c r="BR55" s="306"/>
      <c r="BS55" s="306"/>
      <c r="BT55" s="306"/>
      <c r="BU55" s="306"/>
      <c r="BV55" s="306"/>
      <c r="BW55" s="306"/>
      <c r="BX55" s="306"/>
      <c r="BY55" s="306"/>
      <c r="BZ55" s="306"/>
      <c r="CA55" s="306"/>
      <c r="CB55" s="307"/>
    </row>
    <row r="57" spans="1:80" ht="13.5" hidden="1" customHeight="1" thickBot="1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62"/>
      <c r="AS57" s="62"/>
      <c r="AT57" s="62"/>
      <c r="AU57" s="62"/>
      <c r="AV57" s="62"/>
      <c r="AW57" s="62"/>
      <c r="AX57" s="62"/>
      <c r="AY57" s="62"/>
      <c r="AZ57" s="62"/>
      <c r="BA57" s="62"/>
      <c r="BB57" s="62"/>
      <c r="BC57" s="62"/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/>
      <c r="BV57" s="62"/>
      <c r="BW57" s="62"/>
      <c r="BX57" s="62"/>
      <c r="BY57" s="62"/>
      <c r="BZ57" s="62"/>
      <c r="CA57" s="62"/>
      <c r="CB57" s="62"/>
    </row>
    <row r="58" spans="1:80" ht="12.75" hidden="1" customHeight="1"/>
    <row r="59" spans="1:80" s="54" customFormat="1" ht="15.75" hidden="1" customHeight="1">
      <c r="A59" s="54" t="s">
        <v>113</v>
      </c>
      <c r="S59" s="285" t="s">
        <v>312</v>
      </c>
      <c r="T59" s="285"/>
      <c r="U59" s="285"/>
      <c r="V59" s="285"/>
      <c r="W59" s="285"/>
      <c r="X59" s="285"/>
      <c r="Y59" s="285"/>
      <c r="Z59" s="285"/>
      <c r="AA59" s="285"/>
      <c r="AB59" s="285"/>
      <c r="AC59" s="285"/>
      <c r="AD59" s="285"/>
      <c r="AE59" s="285"/>
      <c r="AF59" s="285"/>
      <c r="AG59" s="285"/>
      <c r="AH59" s="285"/>
      <c r="AI59" s="285"/>
      <c r="AJ59" s="285"/>
      <c r="AK59" s="285"/>
      <c r="AL59" s="285"/>
      <c r="AM59" s="285"/>
      <c r="AN59" s="285"/>
      <c r="AO59" s="285"/>
      <c r="AP59" s="285"/>
      <c r="AQ59" s="285"/>
      <c r="AR59" s="285"/>
      <c r="AS59" s="285"/>
      <c r="AT59" s="285"/>
      <c r="AU59" s="285"/>
      <c r="AV59" s="285"/>
      <c r="AW59" s="285"/>
      <c r="AX59" s="285"/>
      <c r="AY59" s="285"/>
      <c r="AZ59" s="285"/>
      <c r="BA59" s="285"/>
      <c r="BB59" s="285"/>
      <c r="BC59" s="285"/>
      <c r="BD59" s="285"/>
      <c r="BE59" s="285"/>
      <c r="BF59" s="285"/>
      <c r="BG59" s="285"/>
      <c r="BH59" s="285"/>
      <c r="BI59" s="285"/>
      <c r="BJ59" s="285"/>
      <c r="BK59" s="285"/>
      <c r="BL59" s="285"/>
      <c r="BM59" s="285"/>
      <c r="BN59" s="285"/>
      <c r="BO59" s="285"/>
      <c r="BP59" s="285"/>
      <c r="BQ59" s="285"/>
      <c r="BR59" s="285"/>
      <c r="BS59" s="285"/>
      <c r="BT59" s="285"/>
      <c r="BU59" s="285"/>
      <c r="BV59" s="285"/>
      <c r="BW59" s="285"/>
      <c r="BX59" s="285"/>
      <c r="BY59" s="285"/>
      <c r="BZ59" s="285"/>
      <c r="CA59" s="285"/>
      <c r="CB59" s="285"/>
    </row>
    <row r="60" spans="1:80" s="23" customFormat="1" ht="9.75" hidden="1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2"/>
      <c r="BZ60" s="22"/>
      <c r="CA60" s="22"/>
      <c r="CB60" s="22"/>
    </row>
    <row r="61" spans="1:80" ht="12.75" hidden="1" customHeight="1">
      <c r="A61" s="161" t="s">
        <v>115</v>
      </c>
      <c r="B61" s="162"/>
      <c r="C61" s="162"/>
      <c r="D61" s="163"/>
      <c r="E61" s="161" t="s">
        <v>149</v>
      </c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62"/>
      <c r="AG61" s="162"/>
      <c r="AH61" s="162"/>
      <c r="AI61" s="162"/>
      <c r="AJ61" s="162"/>
      <c r="AK61" s="162"/>
      <c r="AL61" s="162"/>
      <c r="AM61" s="162"/>
      <c r="AN61" s="162"/>
      <c r="AO61" s="162"/>
      <c r="AP61" s="162"/>
      <c r="AQ61" s="162"/>
      <c r="AR61" s="163"/>
      <c r="AS61" s="161" t="s">
        <v>151</v>
      </c>
      <c r="AT61" s="162"/>
      <c r="AU61" s="162"/>
      <c r="AV61" s="162"/>
      <c r="AW61" s="162"/>
      <c r="AX61" s="162"/>
      <c r="AY61" s="162"/>
      <c r="AZ61" s="162"/>
      <c r="BA61" s="162"/>
      <c r="BB61" s="163"/>
      <c r="BC61" s="161" t="s">
        <v>231</v>
      </c>
      <c r="BD61" s="162"/>
      <c r="BE61" s="162"/>
      <c r="BF61" s="162"/>
      <c r="BG61" s="162"/>
      <c r="BH61" s="162"/>
      <c r="BI61" s="162"/>
      <c r="BJ61" s="162"/>
      <c r="BK61" s="162"/>
      <c r="BL61" s="162"/>
      <c r="BM61" s="163"/>
      <c r="BN61" s="161" t="s">
        <v>152</v>
      </c>
      <c r="BO61" s="162"/>
      <c r="BP61" s="162"/>
      <c r="BQ61" s="162"/>
      <c r="BR61" s="162"/>
      <c r="BS61" s="162"/>
      <c r="BT61" s="162"/>
      <c r="BU61" s="162"/>
      <c r="BV61" s="162"/>
      <c r="BW61" s="162"/>
      <c r="BX61" s="162"/>
      <c r="BY61" s="162"/>
      <c r="BZ61" s="162"/>
      <c r="CA61" s="162"/>
      <c r="CB61" s="163"/>
    </row>
    <row r="62" spans="1:80" ht="12.75" hidden="1" customHeight="1">
      <c r="A62" s="158" t="s">
        <v>122</v>
      </c>
      <c r="B62" s="159"/>
      <c r="C62" s="159"/>
      <c r="D62" s="160"/>
      <c r="E62" s="158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59"/>
      <c r="AD62" s="159"/>
      <c r="AE62" s="159"/>
      <c r="AF62" s="159"/>
      <c r="AG62" s="159"/>
      <c r="AH62" s="159"/>
      <c r="AI62" s="159"/>
      <c r="AJ62" s="159"/>
      <c r="AK62" s="159"/>
      <c r="AL62" s="159"/>
      <c r="AM62" s="159"/>
      <c r="AN62" s="159"/>
      <c r="AO62" s="159"/>
      <c r="AP62" s="159"/>
      <c r="AQ62" s="159"/>
      <c r="AR62" s="160"/>
      <c r="AS62" s="158"/>
      <c r="AT62" s="159"/>
      <c r="AU62" s="159"/>
      <c r="AV62" s="159"/>
      <c r="AW62" s="159"/>
      <c r="AX62" s="159"/>
      <c r="AY62" s="159"/>
      <c r="AZ62" s="159"/>
      <c r="BA62" s="159"/>
      <c r="BB62" s="160"/>
      <c r="BC62" s="158" t="s">
        <v>232</v>
      </c>
      <c r="BD62" s="159"/>
      <c r="BE62" s="159"/>
      <c r="BF62" s="159"/>
      <c r="BG62" s="159"/>
      <c r="BH62" s="159"/>
      <c r="BI62" s="159"/>
      <c r="BJ62" s="159"/>
      <c r="BK62" s="159"/>
      <c r="BL62" s="159"/>
      <c r="BM62" s="160"/>
      <c r="BN62" s="158" t="s">
        <v>233</v>
      </c>
      <c r="BO62" s="159"/>
      <c r="BP62" s="159"/>
      <c r="BQ62" s="159"/>
      <c r="BR62" s="159"/>
      <c r="BS62" s="159"/>
      <c r="BT62" s="159"/>
      <c r="BU62" s="159"/>
      <c r="BV62" s="159"/>
      <c r="BW62" s="159"/>
      <c r="BX62" s="159"/>
      <c r="BY62" s="159"/>
      <c r="BZ62" s="159"/>
      <c r="CA62" s="159"/>
      <c r="CB62" s="160"/>
    </row>
    <row r="63" spans="1:80" ht="12.75" hidden="1" customHeight="1">
      <c r="A63" s="158"/>
      <c r="B63" s="159"/>
      <c r="C63" s="159"/>
      <c r="D63" s="160"/>
      <c r="E63" s="158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  <c r="AI63" s="159"/>
      <c r="AJ63" s="159"/>
      <c r="AK63" s="159"/>
      <c r="AL63" s="159"/>
      <c r="AM63" s="159"/>
      <c r="AN63" s="159"/>
      <c r="AO63" s="159"/>
      <c r="AP63" s="159"/>
      <c r="AQ63" s="159"/>
      <c r="AR63" s="160"/>
      <c r="AS63" s="158"/>
      <c r="AT63" s="159"/>
      <c r="AU63" s="159"/>
      <c r="AV63" s="159"/>
      <c r="AW63" s="159"/>
      <c r="AX63" s="159"/>
      <c r="AY63" s="159"/>
      <c r="AZ63" s="159"/>
      <c r="BA63" s="159"/>
      <c r="BB63" s="160"/>
      <c r="BC63" s="158" t="s">
        <v>159</v>
      </c>
      <c r="BD63" s="159"/>
      <c r="BE63" s="159"/>
      <c r="BF63" s="159"/>
      <c r="BG63" s="159"/>
      <c r="BH63" s="159"/>
      <c r="BI63" s="159"/>
      <c r="BJ63" s="159"/>
      <c r="BK63" s="159"/>
      <c r="BL63" s="159"/>
      <c r="BM63" s="160"/>
      <c r="BN63" s="158"/>
      <c r="BO63" s="159"/>
      <c r="BP63" s="159"/>
      <c r="BQ63" s="159"/>
      <c r="BR63" s="159"/>
      <c r="BS63" s="159"/>
      <c r="BT63" s="159"/>
      <c r="BU63" s="159"/>
      <c r="BV63" s="159"/>
      <c r="BW63" s="159"/>
      <c r="BX63" s="159"/>
      <c r="BY63" s="159"/>
      <c r="BZ63" s="159"/>
      <c r="CA63" s="159"/>
      <c r="CB63" s="160"/>
    </row>
    <row r="64" spans="1:80" ht="12.75" hidden="1" customHeight="1">
      <c r="A64" s="164"/>
      <c r="B64" s="165"/>
      <c r="C64" s="165"/>
      <c r="D64" s="166"/>
      <c r="E64" s="164">
        <v>1</v>
      </c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AK64" s="165"/>
      <c r="AL64" s="165"/>
      <c r="AM64" s="165"/>
      <c r="AN64" s="165"/>
      <c r="AO64" s="165"/>
      <c r="AP64" s="165"/>
      <c r="AQ64" s="165"/>
      <c r="AR64" s="166"/>
      <c r="AS64" s="164">
        <v>2</v>
      </c>
      <c r="AT64" s="165"/>
      <c r="AU64" s="165"/>
      <c r="AV64" s="165"/>
      <c r="AW64" s="165"/>
      <c r="AX64" s="165"/>
      <c r="AY64" s="165"/>
      <c r="AZ64" s="165"/>
      <c r="BA64" s="165"/>
      <c r="BB64" s="166"/>
      <c r="BC64" s="164">
        <v>3</v>
      </c>
      <c r="BD64" s="165"/>
      <c r="BE64" s="165"/>
      <c r="BF64" s="165"/>
      <c r="BG64" s="165"/>
      <c r="BH64" s="165"/>
      <c r="BI64" s="165"/>
      <c r="BJ64" s="165"/>
      <c r="BK64" s="165"/>
      <c r="BL64" s="165"/>
      <c r="BM64" s="166"/>
      <c r="BN64" s="164">
        <v>4</v>
      </c>
      <c r="BO64" s="165"/>
      <c r="BP64" s="165"/>
      <c r="BQ64" s="165"/>
      <c r="BR64" s="165"/>
      <c r="BS64" s="165"/>
      <c r="BT64" s="165"/>
      <c r="BU64" s="165"/>
      <c r="BV64" s="165"/>
      <c r="BW64" s="165"/>
      <c r="BX64" s="165"/>
      <c r="BY64" s="165"/>
      <c r="BZ64" s="165"/>
      <c r="CA64" s="165"/>
      <c r="CB64" s="166"/>
    </row>
    <row r="65" spans="1:80" ht="12.75" hidden="1" customHeight="1">
      <c r="A65" s="194">
        <v>1</v>
      </c>
      <c r="B65" s="195"/>
      <c r="C65" s="195"/>
      <c r="D65" s="196"/>
      <c r="E65" s="301" t="s">
        <v>313</v>
      </c>
      <c r="F65" s="195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6"/>
      <c r="AS65" s="197"/>
      <c r="AT65" s="198"/>
      <c r="AU65" s="198"/>
      <c r="AV65" s="198"/>
      <c r="AW65" s="198"/>
      <c r="AX65" s="198"/>
      <c r="AY65" s="198"/>
      <c r="AZ65" s="198"/>
      <c r="BA65" s="198"/>
      <c r="BB65" s="199"/>
      <c r="BC65" s="308"/>
      <c r="BD65" s="204"/>
      <c r="BE65" s="204"/>
      <c r="BF65" s="204"/>
      <c r="BG65" s="204"/>
      <c r="BH65" s="204"/>
      <c r="BI65" s="204"/>
      <c r="BJ65" s="204"/>
      <c r="BK65" s="204"/>
      <c r="BL65" s="204"/>
      <c r="BM65" s="205"/>
      <c r="BN65" s="309"/>
      <c r="BO65" s="310"/>
      <c r="BP65" s="310"/>
      <c r="BQ65" s="310"/>
      <c r="BR65" s="310"/>
      <c r="BS65" s="310"/>
      <c r="BT65" s="310"/>
      <c r="BU65" s="310"/>
      <c r="BV65" s="310"/>
      <c r="BW65" s="310"/>
      <c r="BX65" s="310"/>
      <c r="BY65" s="310"/>
      <c r="BZ65" s="310"/>
      <c r="CA65" s="310"/>
      <c r="CB65" s="311"/>
    </row>
    <row r="66" spans="1:80" ht="12.75" hidden="1" customHeight="1">
      <c r="A66" s="194">
        <v>2</v>
      </c>
      <c r="B66" s="195"/>
      <c r="C66" s="195"/>
      <c r="D66" s="196"/>
      <c r="E66" s="301"/>
      <c r="F66" s="195"/>
      <c r="G66" s="195"/>
      <c r="H66" s="195"/>
      <c r="I66" s="195"/>
      <c r="J66" s="195"/>
      <c r="K66" s="195"/>
      <c r="L66" s="195"/>
      <c r="M66" s="195"/>
      <c r="N66" s="195"/>
      <c r="O66" s="195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6"/>
      <c r="AS66" s="197"/>
      <c r="AT66" s="198"/>
      <c r="AU66" s="198"/>
      <c r="AV66" s="198"/>
      <c r="AW66" s="198"/>
      <c r="AX66" s="198"/>
      <c r="AY66" s="198"/>
      <c r="AZ66" s="198"/>
      <c r="BA66" s="198"/>
      <c r="BB66" s="199"/>
      <c r="BC66" s="308"/>
      <c r="BD66" s="204"/>
      <c r="BE66" s="204"/>
      <c r="BF66" s="204"/>
      <c r="BG66" s="204"/>
      <c r="BH66" s="204"/>
      <c r="BI66" s="204"/>
      <c r="BJ66" s="204"/>
      <c r="BK66" s="204"/>
      <c r="BL66" s="204"/>
      <c r="BM66" s="205"/>
      <c r="BN66" s="309"/>
      <c r="BO66" s="310"/>
      <c r="BP66" s="310"/>
      <c r="BQ66" s="310"/>
      <c r="BR66" s="310"/>
      <c r="BS66" s="310"/>
      <c r="BT66" s="310"/>
      <c r="BU66" s="310"/>
      <c r="BV66" s="310"/>
      <c r="BW66" s="310"/>
      <c r="BX66" s="310"/>
      <c r="BY66" s="310"/>
      <c r="BZ66" s="310"/>
      <c r="CA66" s="310"/>
      <c r="CB66" s="311"/>
    </row>
    <row r="67" spans="1:80" ht="12.75" hidden="1" customHeight="1">
      <c r="A67" s="194"/>
      <c r="B67" s="195"/>
      <c r="C67" s="195"/>
      <c r="D67" s="196"/>
      <c r="E67" s="227" t="s">
        <v>147</v>
      </c>
      <c r="F67" s="228"/>
      <c r="G67" s="228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8"/>
      <c r="Y67" s="228"/>
      <c r="Z67" s="228"/>
      <c r="AA67" s="228"/>
      <c r="AB67" s="228"/>
      <c r="AC67" s="228"/>
      <c r="AD67" s="228"/>
      <c r="AE67" s="228"/>
      <c r="AF67" s="228"/>
      <c r="AG67" s="228"/>
      <c r="AH67" s="228"/>
      <c r="AI67" s="228"/>
      <c r="AJ67" s="228"/>
      <c r="AK67" s="228"/>
      <c r="AL67" s="228"/>
      <c r="AM67" s="228"/>
      <c r="AN67" s="228"/>
      <c r="AO67" s="228"/>
      <c r="AP67" s="228"/>
      <c r="AQ67" s="228"/>
      <c r="AR67" s="229"/>
      <c r="AS67" s="221" t="s">
        <v>22</v>
      </c>
      <c r="AT67" s="222"/>
      <c r="AU67" s="222"/>
      <c r="AV67" s="222"/>
      <c r="AW67" s="222"/>
      <c r="AX67" s="222"/>
      <c r="AY67" s="222"/>
      <c r="AZ67" s="222"/>
      <c r="BA67" s="222"/>
      <c r="BB67" s="223"/>
      <c r="BC67" s="277" t="s">
        <v>22</v>
      </c>
      <c r="BD67" s="278"/>
      <c r="BE67" s="278"/>
      <c r="BF67" s="278"/>
      <c r="BG67" s="278"/>
      <c r="BH67" s="278"/>
      <c r="BI67" s="278"/>
      <c r="BJ67" s="278"/>
      <c r="BK67" s="278"/>
      <c r="BL67" s="278"/>
      <c r="BM67" s="279"/>
      <c r="BN67" s="305">
        <f>SUM(BN65:CB66)</f>
        <v>0</v>
      </c>
      <c r="BO67" s="306"/>
      <c r="BP67" s="306"/>
      <c r="BQ67" s="306"/>
      <c r="BR67" s="306"/>
      <c r="BS67" s="306"/>
      <c r="BT67" s="306"/>
      <c r="BU67" s="306"/>
      <c r="BV67" s="306"/>
      <c r="BW67" s="306"/>
      <c r="BX67" s="306"/>
      <c r="BY67" s="306"/>
      <c r="BZ67" s="306"/>
      <c r="CA67" s="306"/>
      <c r="CB67" s="307"/>
    </row>
    <row r="69" spans="1:80" ht="13.5" hidden="1" customHeight="1" thickBo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/>
      <c r="BV69" s="62"/>
      <c r="BW69" s="62"/>
      <c r="BX69" s="62"/>
      <c r="BY69" s="62"/>
      <c r="BZ69" s="62"/>
      <c r="CA69" s="62"/>
      <c r="CB69" s="62"/>
    </row>
    <row r="70" spans="1:80" ht="12.75" hidden="1" customHeight="1"/>
    <row r="73" spans="1:80" s="54" customFormat="1" ht="15.75">
      <c r="A73" s="54" t="s">
        <v>113</v>
      </c>
      <c r="S73" s="285" t="s">
        <v>387</v>
      </c>
      <c r="T73" s="285"/>
      <c r="U73" s="285"/>
      <c r="V73" s="285"/>
      <c r="W73" s="285"/>
      <c r="X73" s="285"/>
      <c r="Y73" s="285"/>
      <c r="Z73" s="285"/>
      <c r="AA73" s="285"/>
      <c r="AB73" s="285"/>
      <c r="AC73" s="285"/>
      <c r="AD73" s="285"/>
      <c r="AE73" s="285"/>
      <c r="AF73" s="285"/>
      <c r="AG73" s="285"/>
      <c r="AH73" s="285"/>
      <c r="AI73" s="285"/>
      <c r="AJ73" s="285"/>
      <c r="AK73" s="285"/>
      <c r="AL73" s="285"/>
      <c r="AM73" s="285"/>
      <c r="AN73" s="285"/>
      <c r="AO73" s="285"/>
      <c r="AP73" s="285"/>
      <c r="AQ73" s="285"/>
      <c r="AR73" s="285"/>
      <c r="AS73" s="285"/>
      <c r="AT73" s="285"/>
      <c r="AU73" s="285"/>
      <c r="AV73" s="285"/>
      <c r="AW73" s="285"/>
      <c r="AX73" s="285"/>
      <c r="AY73" s="285"/>
      <c r="AZ73" s="285"/>
      <c r="BA73" s="285"/>
      <c r="BB73" s="285"/>
      <c r="BC73" s="285"/>
      <c r="BD73" s="285"/>
      <c r="BE73" s="285"/>
      <c r="BF73" s="285"/>
      <c r="BG73" s="285"/>
      <c r="BH73" s="285"/>
      <c r="BI73" s="285"/>
      <c r="BJ73" s="285"/>
      <c r="BK73" s="285"/>
      <c r="BL73" s="285"/>
      <c r="BM73" s="285"/>
      <c r="BN73" s="285"/>
      <c r="BO73" s="285"/>
      <c r="BP73" s="285"/>
      <c r="BQ73" s="285"/>
      <c r="BR73" s="285"/>
      <c r="BS73" s="285"/>
      <c r="BT73" s="285"/>
      <c r="BU73" s="285"/>
      <c r="BV73" s="285"/>
      <c r="BW73" s="285"/>
      <c r="BX73" s="285"/>
      <c r="BY73" s="285"/>
      <c r="BZ73" s="285"/>
      <c r="CA73" s="285"/>
      <c r="CB73" s="285"/>
    </row>
    <row r="74" spans="1:80" s="23" customFormat="1" ht="9.7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</row>
    <row r="75" spans="1:80">
      <c r="A75" s="161" t="s">
        <v>115</v>
      </c>
      <c r="B75" s="162"/>
      <c r="C75" s="162"/>
      <c r="D75" s="163"/>
      <c r="E75" s="161" t="s">
        <v>149</v>
      </c>
      <c r="F75" s="162"/>
      <c r="G75" s="162"/>
      <c r="H75" s="162"/>
      <c r="I75" s="162"/>
      <c r="J75" s="162"/>
      <c r="K75" s="162"/>
      <c r="L75" s="162"/>
      <c r="M75" s="162"/>
      <c r="N75" s="162"/>
      <c r="O75" s="162"/>
      <c r="P75" s="162"/>
      <c r="Q75" s="162"/>
      <c r="R75" s="162"/>
      <c r="S75" s="162"/>
      <c r="T75" s="162"/>
      <c r="U75" s="162"/>
      <c r="V75" s="162"/>
      <c r="W75" s="162"/>
      <c r="X75" s="162"/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62"/>
      <c r="AK75" s="162"/>
      <c r="AL75" s="162"/>
      <c r="AM75" s="162"/>
      <c r="AN75" s="162"/>
      <c r="AO75" s="162"/>
      <c r="AP75" s="162"/>
      <c r="AQ75" s="162"/>
      <c r="AR75" s="163"/>
      <c r="AS75" s="161" t="s">
        <v>151</v>
      </c>
      <c r="AT75" s="162"/>
      <c r="AU75" s="162"/>
      <c r="AV75" s="162"/>
      <c r="AW75" s="162"/>
      <c r="AX75" s="162"/>
      <c r="AY75" s="162"/>
      <c r="AZ75" s="162"/>
      <c r="BA75" s="162"/>
      <c r="BB75" s="163"/>
      <c r="BC75" s="161" t="s">
        <v>231</v>
      </c>
      <c r="BD75" s="162"/>
      <c r="BE75" s="162"/>
      <c r="BF75" s="162"/>
      <c r="BG75" s="162"/>
      <c r="BH75" s="162"/>
      <c r="BI75" s="162"/>
      <c r="BJ75" s="162"/>
      <c r="BK75" s="162"/>
      <c r="BL75" s="162"/>
      <c r="BM75" s="163"/>
      <c r="BN75" s="161" t="s">
        <v>152</v>
      </c>
      <c r="BO75" s="162"/>
      <c r="BP75" s="162"/>
      <c r="BQ75" s="162"/>
      <c r="BR75" s="162"/>
      <c r="BS75" s="162"/>
      <c r="BT75" s="162"/>
      <c r="BU75" s="162"/>
      <c r="BV75" s="162"/>
      <c r="BW75" s="162"/>
      <c r="BX75" s="162"/>
      <c r="BY75" s="162"/>
      <c r="BZ75" s="162"/>
      <c r="CA75" s="162"/>
      <c r="CB75" s="163"/>
    </row>
    <row r="76" spans="1:80">
      <c r="A76" s="158" t="s">
        <v>122</v>
      </c>
      <c r="B76" s="159"/>
      <c r="C76" s="159"/>
      <c r="D76" s="160"/>
      <c r="E76" s="158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59"/>
      <c r="AF76" s="159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59"/>
      <c r="AR76" s="160"/>
      <c r="AS76" s="158"/>
      <c r="AT76" s="159"/>
      <c r="AU76" s="159"/>
      <c r="AV76" s="159"/>
      <c r="AW76" s="159"/>
      <c r="AX76" s="159"/>
      <c r="AY76" s="159"/>
      <c r="AZ76" s="159"/>
      <c r="BA76" s="159"/>
      <c r="BB76" s="160"/>
      <c r="BC76" s="158" t="s">
        <v>232</v>
      </c>
      <c r="BD76" s="159"/>
      <c r="BE76" s="159"/>
      <c r="BF76" s="159"/>
      <c r="BG76" s="159"/>
      <c r="BH76" s="159"/>
      <c r="BI76" s="159"/>
      <c r="BJ76" s="159"/>
      <c r="BK76" s="159"/>
      <c r="BL76" s="159"/>
      <c r="BM76" s="160"/>
      <c r="BN76" s="158" t="s">
        <v>233</v>
      </c>
      <c r="BO76" s="159"/>
      <c r="BP76" s="159"/>
      <c r="BQ76" s="159"/>
      <c r="BR76" s="159"/>
      <c r="BS76" s="159"/>
      <c r="BT76" s="159"/>
      <c r="BU76" s="159"/>
      <c r="BV76" s="159"/>
      <c r="BW76" s="159"/>
      <c r="BX76" s="159"/>
      <c r="BY76" s="159"/>
      <c r="BZ76" s="159"/>
      <c r="CA76" s="159"/>
      <c r="CB76" s="160"/>
    </row>
    <row r="77" spans="1:80">
      <c r="A77" s="191"/>
      <c r="B77" s="192"/>
      <c r="C77" s="192"/>
      <c r="D77" s="193"/>
      <c r="E77" s="191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3"/>
      <c r="AS77" s="191"/>
      <c r="AT77" s="192"/>
      <c r="AU77" s="192"/>
      <c r="AV77" s="192"/>
      <c r="AW77" s="192"/>
      <c r="AX77" s="192"/>
      <c r="AY77" s="192"/>
      <c r="AZ77" s="192"/>
      <c r="BA77" s="192"/>
      <c r="BB77" s="193"/>
      <c r="BC77" s="191" t="s">
        <v>159</v>
      </c>
      <c r="BD77" s="192"/>
      <c r="BE77" s="192"/>
      <c r="BF77" s="192"/>
      <c r="BG77" s="192"/>
      <c r="BH77" s="192"/>
      <c r="BI77" s="192"/>
      <c r="BJ77" s="192"/>
      <c r="BK77" s="192"/>
      <c r="BL77" s="192"/>
      <c r="BM77" s="193"/>
      <c r="BN77" s="191"/>
      <c r="BO77" s="192"/>
      <c r="BP77" s="192"/>
      <c r="BQ77" s="192"/>
      <c r="BR77" s="192"/>
      <c r="BS77" s="192"/>
      <c r="BT77" s="192"/>
      <c r="BU77" s="192"/>
      <c r="BV77" s="192"/>
      <c r="BW77" s="192"/>
      <c r="BX77" s="192"/>
      <c r="BY77" s="192"/>
      <c r="BZ77" s="192"/>
      <c r="CA77" s="192"/>
      <c r="CB77" s="193"/>
    </row>
    <row r="78" spans="1:80">
      <c r="A78" s="164"/>
      <c r="B78" s="165"/>
      <c r="C78" s="165"/>
      <c r="D78" s="166"/>
      <c r="E78" s="164">
        <v>1</v>
      </c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AK78" s="165"/>
      <c r="AL78" s="165"/>
      <c r="AM78" s="165"/>
      <c r="AN78" s="165"/>
      <c r="AO78" s="165"/>
      <c r="AP78" s="165"/>
      <c r="AQ78" s="165"/>
      <c r="AR78" s="166"/>
      <c r="AS78" s="164">
        <v>2</v>
      </c>
      <c r="AT78" s="165"/>
      <c r="AU78" s="165"/>
      <c r="AV78" s="165"/>
      <c r="AW78" s="165"/>
      <c r="AX78" s="165"/>
      <c r="AY78" s="165"/>
      <c r="AZ78" s="165"/>
      <c r="BA78" s="165"/>
      <c r="BB78" s="166"/>
      <c r="BC78" s="164">
        <v>3</v>
      </c>
      <c r="BD78" s="165"/>
      <c r="BE78" s="165"/>
      <c r="BF78" s="165"/>
      <c r="BG78" s="165"/>
      <c r="BH78" s="165"/>
      <c r="BI78" s="165"/>
      <c r="BJ78" s="165"/>
      <c r="BK78" s="165"/>
      <c r="BL78" s="165"/>
      <c r="BM78" s="166"/>
      <c r="BN78" s="164">
        <v>4</v>
      </c>
      <c r="BO78" s="165"/>
      <c r="BP78" s="165"/>
      <c r="BQ78" s="165"/>
      <c r="BR78" s="165"/>
      <c r="BS78" s="165"/>
      <c r="BT78" s="165"/>
      <c r="BU78" s="165"/>
      <c r="BV78" s="165"/>
      <c r="BW78" s="165"/>
      <c r="BX78" s="165"/>
      <c r="BY78" s="165"/>
      <c r="BZ78" s="165"/>
      <c r="CA78" s="165"/>
      <c r="CB78" s="166"/>
    </row>
    <row r="79" spans="1:80">
      <c r="A79" s="244">
        <v>1</v>
      </c>
      <c r="B79" s="245"/>
      <c r="C79" s="245"/>
      <c r="D79" s="246"/>
      <c r="E79" s="292" t="s">
        <v>386</v>
      </c>
      <c r="F79" s="293"/>
      <c r="G79" s="293"/>
      <c r="H79" s="293"/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  <c r="Y79" s="293"/>
      <c r="Z79" s="293"/>
      <c r="AA79" s="293"/>
      <c r="AB79" s="293"/>
      <c r="AC79" s="293"/>
      <c r="AD79" s="293"/>
      <c r="AE79" s="293"/>
      <c r="AF79" s="293"/>
      <c r="AG79" s="293"/>
      <c r="AH79" s="293"/>
      <c r="AI79" s="293"/>
      <c r="AJ79" s="293"/>
      <c r="AK79" s="293"/>
      <c r="AL79" s="293"/>
      <c r="AM79" s="293"/>
      <c r="AN79" s="293"/>
      <c r="AO79" s="293"/>
      <c r="AP79" s="293"/>
      <c r="AQ79" s="293"/>
      <c r="AR79" s="294"/>
      <c r="AS79" s="203"/>
      <c r="AT79" s="204"/>
      <c r="AU79" s="204"/>
      <c r="AV79" s="204"/>
      <c r="AW79" s="204"/>
      <c r="AX79" s="204"/>
      <c r="AY79" s="204"/>
      <c r="AZ79" s="204"/>
      <c r="BA79" s="204"/>
      <c r="BB79" s="205"/>
      <c r="BC79" s="308"/>
      <c r="BD79" s="318"/>
      <c r="BE79" s="318"/>
      <c r="BF79" s="318"/>
      <c r="BG79" s="318"/>
      <c r="BH79" s="318"/>
      <c r="BI79" s="318"/>
      <c r="BJ79" s="318"/>
      <c r="BK79" s="318"/>
      <c r="BL79" s="318"/>
      <c r="BM79" s="319"/>
      <c r="BN79" s="320"/>
      <c r="BO79" s="321"/>
      <c r="BP79" s="321"/>
      <c r="BQ79" s="321"/>
      <c r="BR79" s="321"/>
      <c r="BS79" s="321"/>
      <c r="BT79" s="321"/>
      <c r="BU79" s="321"/>
      <c r="BV79" s="321"/>
      <c r="BW79" s="321"/>
      <c r="BX79" s="321"/>
      <c r="BY79" s="321"/>
      <c r="BZ79" s="321"/>
      <c r="CA79" s="321"/>
      <c r="CB79" s="322"/>
    </row>
    <row r="80" spans="1:80">
      <c r="A80" s="244">
        <v>2</v>
      </c>
      <c r="B80" s="245"/>
      <c r="C80" s="245"/>
      <c r="D80" s="246"/>
      <c r="E80" s="292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4"/>
      <c r="AS80" s="203"/>
      <c r="AT80" s="204"/>
      <c r="AU80" s="204"/>
      <c r="AV80" s="204"/>
      <c r="AW80" s="204"/>
      <c r="AX80" s="204"/>
      <c r="AY80" s="204"/>
      <c r="AZ80" s="204"/>
      <c r="BA80" s="204"/>
      <c r="BB80" s="205"/>
      <c r="BC80" s="308"/>
      <c r="BD80" s="318"/>
      <c r="BE80" s="318"/>
      <c r="BF80" s="318"/>
      <c r="BG80" s="318"/>
      <c r="BH80" s="318"/>
      <c r="BI80" s="318"/>
      <c r="BJ80" s="318"/>
      <c r="BK80" s="318"/>
      <c r="BL80" s="318"/>
      <c r="BM80" s="319"/>
      <c r="BN80" s="320"/>
      <c r="BO80" s="321"/>
      <c r="BP80" s="321"/>
      <c r="BQ80" s="321"/>
      <c r="BR80" s="321"/>
      <c r="BS80" s="321"/>
      <c r="BT80" s="321"/>
      <c r="BU80" s="321"/>
      <c r="BV80" s="321"/>
      <c r="BW80" s="321"/>
      <c r="BX80" s="321"/>
      <c r="BY80" s="321"/>
      <c r="BZ80" s="321"/>
      <c r="CA80" s="321"/>
      <c r="CB80" s="322"/>
    </row>
    <row r="81" spans="1:80">
      <c r="A81" s="244"/>
      <c r="B81" s="245"/>
      <c r="C81" s="245"/>
      <c r="D81" s="246"/>
      <c r="E81" s="227" t="s">
        <v>147</v>
      </c>
      <c r="F81" s="228"/>
      <c r="G81" s="228"/>
      <c r="H81" s="228"/>
      <c r="I81" s="228"/>
      <c r="J81" s="228"/>
      <c r="K81" s="228"/>
      <c r="L81" s="228"/>
      <c r="M81" s="228"/>
      <c r="N81" s="228"/>
      <c r="O81" s="228"/>
      <c r="P81" s="228"/>
      <c r="Q81" s="228"/>
      <c r="R81" s="228"/>
      <c r="S81" s="228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8"/>
      <c r="AE81" s="228"/>
      <c r="AF81" s="228"/>
      <c r="AG81" s="228"/>
      <c r="AH81" s="228"/>
      <c r="AI81" s="228"/>
      <c r="AJ81" s="228"/>
      <c r="AK81" s="228"/>
      <c r="AL81" s="228"/>
      <c r="AM81" s="228"/>
      <c r="AN81" s="228"/>
      <c r="AO81" s="228"/>
      <c r="AP81" s="228"/>
      <c r="AQ81" s="228"/>
      <c r="AR81" s="229"/>
      <c r="AS81" s="277" t="s">
        <v>22</v>
      </c>
      <c r="AT81" s="278"/>
      <c r="AU81" s="278"/>
      <c r="AV81" s="278"/>
      <c r="AW81" s="278"/>
      <c r="AX81" s="278"/>
      <c r="AY81" s="278"/>
      <c r="AZ81" s="278"/>
      <c r="BA81" s="278"/>
      <c r="BB81" s="279"/>
      <c r="BC81" s="277" t="s">
        <v>22</v>
      </c>
      <c r="BD81" s="278"/>
      <c r="BE81" s="278"/>
      <c r="BF81" s="278"/>
      <c r="BG81" s="278"/>
      <c r="BH81" s="278"/>
      <c r="BI81" s="278"/>
      <c r="BJ81" s="278"/>
      <c r="BK81" s="278"/>
      <c r="BL81" s="278"/>
      <c r="BM81" s="279"/>
      <c r="BN81" s="315">
        <f>SUM(BN79:CB80)</f>
        <v>0</v>
      </c>
      <c r="BO81" s="316"/>
      <c r="BP81" s="316"/>
      <c r="BQ81" s="316"/>
      <c r="BR81" s="316"/>
      <c r="BS81" s="316"/>
      <c r="BT81" s="316"/>
      <c r="BU81" s="316"/>
      <c r="BV81" s="316"/>
      <c r="BW81" s="316"/>
      <c r="BX81" s="316"/>
      <c r="BY81" s="316"/>
      <c r="BZ81" s="316"/>
      <c r="CA81" s="316"/>
      <c r="CB81" s="317"/>
    </row>
    <row r="84" spans="1:80" s="54" customFormat="1" ht="15.75">
      <c r="A84" s="54" t="s">
        <v>113</v>
      </c>
      <c r="S84" s="285" t="s">
        <v>315</v>
      </c>
      <c r="T84" s="285"/>
      <c r="U84" s="285"/>
      <c r="V84" s="285"/>
      <c r="W84" s="285"/>
      <c r="X84" s="285"/>
      <c r="Y84" s="285"/>
      <c r="Z84" s="285"/>
      <c r="AA84" s="285"/>
      <c r="AB84" s="285"/>
      <c r="AC84" s="285"/>
      <c r="AD84" s="285"/>
      <c r="AE84" s="285"/>
      <c r="AF84" s="285"/>
      <c r="AG84" s="285"/>
      <c r="AH84" s="285"/>
      <c r="AI84" s="285"/>
      <c r="AJ84" s="285"/>
      <c r="AK84" s="285"/>
      <c r="AL84" s="285"/>
      <c r="AM84" s="285"/>
      <c r="AN84" s="285"/>
      <c r="AO84" s="285"/>
      <c r="AP84" s="285"/>
      <c r="AQ84" s="285"/>
      <c r="AR84" s="285"/>
      <c r="AS84" s="285"/>
      <c r="AT84" s="285"/>
      <c r="AU84" s="285"/>
      <c r="AV84" s="285"/>
      <c r="AW84" s="285"/>
      <c r="AX84" s="285"/>
      <c r="AY84" s="285"/>
      <c r="AZ84" s="285"/>
      <c r="BA84" s="285"/>
      <c r="BB84" s="285"/>
      <c r="BC84" s="285"/>
      <c r="BD84" s="285"/>
      <c r="BE84" s="285"/>
      <c r="BF84" s="285"/>
      <c r="BG84" s="285"/>
      <c r="BH84" s="285"/>
      <c r="BI84" s="285"/>
      <c r="BJ84" s="285"/>
      <c r="BK84" s="285"/>
      <c r="BL84" s="285"/>
      <c r="BM84" s="285"/>
      <c r="BN84" s="285"/>
      <c r="BO84" s="285"/>
      <c r="BP84" s="285"/>
      <c r="BQ84" s="285"/>
      <c r="BR84" s="285"/>
      <c r="BS84" s="285"/>
      <c r="BT84" s="285"/>
      <c r="BU84" s="285"/>
      <c r="BV84" s="285"/>
      <c r="BW84" s="285"/>
      <c r="BX84" s="285"/>
      <c r="BY84" s="285"/>
      <c r="BZ84" s="285"/>
      <c r="CA84" s="285"/>
      <c r="CB84" s="285"/>
    </row>
    <row r="85" spans="1:80" s="23" customFormat="1" ht="9.7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2"/>
      <c r="BZ85" s="22"/>
      <c r="CA85" s="22"/>
      <c r="CB85" s="22"/>
    </row>
    <row r="86" spans="1:80">
      <c r="A86" s="161" t="s">
        <v>115</v>
      </c>
      <c r="B86" s="162"/>
      <c r="C86" s="162"/>
      <c r="D86" s="163"/>
      <c r="E86" s="161" t="s">
        <v>149</v>
      </c>
      <c r="F86" s="162"/>
      <c r="G86" s="162"/>
      <c r="H86" s="162"/>
      <c r="I86" s="162"/>
      <c r="J86" s="162"/>
      <c r="K86" s="162"/>
      <c r="L86" s="162"/>
      <c r="M86" s="162"/>
      <c r="N86" s="162"/>
      <c r="O86" s="162"/>
      <c r="P86" s="162"/>
      <c r="Q86" s="162"/>
      <c r="R86" s="162"/>
      <c r="S86" s="162"/>
      <c r="T86" s="162"/>
      <c r="U86" s="162"/>
      <c r="V86" s="162"/>
      <c r="W86" s="162"/>
      <c r="X86" s="162"/>
      <c r="Y86" s="162"/>
      <c r="Z86" s="162"/>
      <c r="AA86" s="162"/>
      <c r="AB86" s="162"/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3"/>
      <c r="AS86" s="161" t="s">
        <v>151</v>
      </c>
      <c r="AT86" s="162"/>
      <c r="AU86" s="162"/>
      <c r="AV86" s="162"/>
      <c r="AW86" s="162"/>
      <c r="AX86" s="162"/>
      <c r="AY86" s="162"/>
      <c r="AZ86" s="162"/>
      <c r="BA86" s="162"/>
      <c r="BB86" s="163"/>
      <c r="BC86" s="161" t="s">
        <v>231</v>
      </c>
      <c r="BD86" s="162"/>
      <c r="BE86" s="162"/>
      <c r="BF86" s="162"/>
      <c r="BG86" s="162"/>
      <c r="BH86" s="162"/>
      <c r="BI86" s="162"/>
      <c r="BJ86" s="162"/>
      <c r="BK86" s="162"/>
      <c r="BL86" s="162"/>
      <c r="BM86" s="163"/>
      <c r="BN86" s="161" t="s">
        <v>152</v>
      </c>
      <c r="BO86" s="162"/>
      <c r="BP86" s="162"/>
      <c r="BQ86" s="162"/>
      <c r="BR86" s="162"/>
      <c r="BS86" s="162"/>
      <c r="BT86" s="162"/>
      <c r="BU86" s="162"/>
      <c r="BV86" s="162"/>
      <c r="BW86" s="162"/>
      <c r="BX86" s="162"/>
      <c r="BY86" s="162"/>
      <c r="BZ86" s="162"/>
      <c r="CA86" s="162"/>
      <c r="CB86" s="163"/>
    </row>
    <row r="87" spans="1:80">
      <c r="A87" s="158" t="s">
        <v>122</v>
      </c>
      <c r="B87" s="159"/>
      <c r="C87" s="159"/>
      <c r="D87" s="160"/>
      <c r="E87" s="158"/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60"/>
      <c r="AS87" s="158"/>
      <c r="AT87" s="159"/>
      <c r="AU87" s="159"/>
      <c r="AV87" s="159"/>
      <c r="AW87" s="159"/>
      <c r="AX87" s="159"/>
      <c r="AY87" s="159"/>
      <c r="AZ87" s="159"/>
      <c r="BA87" s="159"/>
      <c r="BB87" s="160"/>
      <c r="BC87" s="158" t="s">
        <v>232</v>
      </c>
      <c r="BD87" s="159"/>
      <c r="BE87" s="159"/>
      <c r="BF87" s="159"/>
      <c r="BG87" s="159"/>
      <c r="BH87" s="159"/>
      <c r="BI87" s="159"/>
      <c r="BJ87" s="159"/>
      <c r="BK87" s="159"/>
      <c r="BL87" s="159"/>
      <c r="BM87" s="160"/>
      <c r="BN87" s="158" t="s">
        <v>233</v>
      </c>
      <c r="BO87" s="159"/>
      <c r="BP87" s="159"/>
      <c r="BQ87" s="159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60"/>
    </row>
    <row r="88" spans="1:80">
      <c r="A88" s="158"/>
      <c r="B88" s="159"/>
      <c r="C88" s="159"/>
      <c r="D88" s="160"/>
      <c r="E88" s="158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60"/>
      <c r="AS88" s="158"/>
      <c r="AT88" s="159"/>
      <c r="AU88" s="159"/>
      <c r="AV88" s="159"/>
      <c r="AW88" s="159"/>
      <c r="AX88" s="159"/>
      <c r="AY88" s="159"/>
      <c r="AZ88" s="159"/>
      <c r="BA88" s="159"/>
      <c r="BB88" s="160"/>
      <c r="BC88" s="158" t="s">
        <v>159</v>
      </c>
      <c r="BD88" s="159"/>
      <c r="BE88" s="159"/>
      <c r="BF88" s="159"/>
      <c r="BG88" s="159"/>
      <c r="BH88" s="159"/>
      <c r="BI88" s="159"/>
      <c r="BJ88" s="159"/>
      <c r="BK88" s="159"/>
      <c r="BL88" s="159"/>
      <c r="BM88" s="160"/>
      <c r="BN88" s="158"/>
      <c r="BO88" s="159"/>
      <c r="BP88" s="159"/>
      <c r="BQ88" s="159"/>
      <c r="BR88" s="159"/>
      <c r="BS88" s="159"/>
      <c r="BT88" s="159"/>
      <c r="BU88" s="159"/>
      <c r="BV88" s="159"/>
      <c r="BW88" s="159"/>
      <c r="BX88" s="159"/>
      <c r="BY88" s="159"/>
      <c r="BZ88" s="159"/>
      <c r="CA88" s="159"/>
      <c r="CB88" s="160"/>
    </row>
    <row r="89" spans="1:80">
      <c r="A89" s="164"/>
      <c r="B89" s="165"/>
      <c r="C89" s="165"/>
      <c r="D89" s="166"/>
      <c r="E89" s="164">
        <v>1</v>
      </c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6"/>
      <c r="AS89" s="164">
        <v>2</v>
      </c>
      <c r="AT89" s="165"/>
      <c r="AU89" s="165"/>
      <c r="AV89" s="165"/>
      <c r="AW89" s="165"/>
      <c r="AX89" s="165"/>
      <c r="AY89" s="165"/>
      <c r="AZ89" s="165"/>
      <c r="BA89" s="165"/>
      <c r="BB89" s="166"/>
      <c r="BC89" s="164">
        <v>3</v>
      </c>
      <c r="BD89" s="165"/>
      <c r="BE89" s="165"/>
      <c r="BF89" s="165"/>
      <c r="BG89" s="165"/>
      <c r="BH89" s="165"/>
      <c r="BI89" s="165"/>
      <c r="BJ89" s="165"/>
      <c r="BK89" s="165"/>
      <c r="BL89" s="165"/>
      <c r="BM89" s="166"/>
      <c r="BN89" s="164">
        <v>4</v>
      </c>
      <c r="BO89" s="165"/>
      <c r="BP89" s="165"/>
      <c r="BQ89" s="165"/>
      <c r="BR89" s="165"/>
      <c r="BS89" s="165"/>
      <c r="BT89" s="165"/>
      <c r="BU89" s="165"/>
      <c r="BV89" s="165"/>
      <c r="BW89" s="165"/>
      <c r="BX89" s="165"/>
      <c r="BY89" s="165"/>
      <c r="BZ89" s="165"/>
      <c r="CA89" s="165"/>
      <c r="CB89" s="166"/>
    </row>
    <row r="90" spans="1:80">
      <c r="A90" s="194">
        <v>1</v>
      </c>
      <c r="B90" s="195"/>
      <c r="C90" s="195"/>
      <c r="D90" s="196"/>
      <c r="E90" s="301" t="s">
        <v>319</v>
      </c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  <c r="W90" s="195"/>
      <c r="X90" s="195"/>
      <c r="Y90" s="195"/>
      <c r="Z90" s="195"/>
      <c r="AA90" s="195"/>
      <c r="AB90" s="195"/>
      <c r="AC90" s="195"/>
      <c r="AD90" s="195"/>
      <c r="AE90" s="195"/>
      <c r="AF90" s="195"/>
      <c r="AG90" s="195"/>
      <c r="AH90" s="195"/>
      <c r="AI90" s="195"/>
      <c r="AJ90" s="195"/>
      <c r="AK90" s="195"/>
      <c r="AL90" s="195"/>
      <c r="AM90" s="195"/>
      <c r="AN90" s="195"/>
      <c r="AO90" s="195"/>
      <c r="AP90" s="195"/>
      <c r="AQ90" s="195"/>
      <c r="AR90" s="196"/>
      <c r="AS90" s="197">
        <v>2541</v>
      </c>
      <c r="AT90" s="198"/>
      <c r="AU90" s="198"/>
      <c r="AV90" s="198"/>
      <c r="AW90" s="198"/>
      <c r="AX90" s="198"/>
      <c r="AY90" s="198"/>
      <c r="AZ90" s="198"/>
      <c r="BA90" s="198"/>
      <c r="BB90" s="199"/>
      <c r="BC90" s="312">
        <f>BN90/AS90</f>
        <v>27.233372687918141</v>
      </c>
      <c r="BD90" s="313"/>
      <c r="BE90" s="313"/>
      <c r="BF90" s="313"/>
      <c r="BG90" s="313"/>
      <c r="BH90" s="313"/>
      <c r="BI90" s="313"/>
      <c r="BJ90" s="313"/>
      <c r="BK90" s="313"/>
      <c r="BL90" s="313"/>
      <c r="BM90" s="314"/>
      <c r="BN90" s="309">
        <v>69200</v>
      </c>
      <c r="BO90" s="310"/>
      <c r="BP90" s="310"/>
      <c r="BQ90" s="310"/>
      <c r="BR90" s="310"/>
      <c r="BS90" s="310"/>
      <c r="BT90" s="310"/>
      <c r="BU90" s="310"/>
      <c r="BV90" s="310"/>
      <c r="BW90" s="310"/>
      <c r="BX90" s="310"/>
      <c r="BY90" s="310"/>
      <c r="BZ90" s="310"/>
      <c r="CA90" s="310"/>
      <c r="CB90" s="311"/>
    </row>
    <row r="91" spans="1:80">
      <c r="A91" s="194">
        <v>2</v>
      </c>
      <c r="B91" s="195"/>
      <c r="C91" s="195"/>
      <c r="D91" s="196"/>
      <c r="E91" s="301" t="s">
        <v>356</v>
      </c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  <c r="W91" s="195"/>
      <c r="X91" s="195"/>
      <c r="Y91" s="195"/>
      <c r="Z91" s="195"/>
      <c r="AA91" s="195"/>
      <c r="AB91" s="195"/>
      <c r="AC91" s="195"/>
      <c r="AD91" s="195"/>
      <c r="AE91" s="195"/>
      <c r="AF91" s="195"/>
      <c r="AG91" s="195"/>
      <c r="AH91" s="195"/>
      <c r="AI91" s="195"/>
      <c r="AJ91" s="195"/>
      <c r="AK91" s="195"/>
      <c r="AL91" s="195"/>
      <c r="AM91" s="195"/>
      <c r="AN91" s="195"/>
      <c r="AO91" s="195"/>
      <c r="AP91" s="195"/>
      <c r="AQ91" s="195"/>
      <c r="AR91" s="196"/>
      <c r="AS91" s="197">
        <v>965</v>
      </c>
      <c r="AT91" s="198"/>
      <c r="AU91" s="198"/>
      <c r="AV91" s="198"/>
      <c r="AW91" s="198"/>
      <c r="AX91" s="198"/>
      <c r="AY91" s="198"/>
      <c r="AZ91" s="198"/>
      <c r="BA91" s="198"/>
      <c r="BB91" s="199"/>
      <c r="BC91" s="312">
        <f>BN91/AS91</f>
        <v>0</v>
      </c>
      <c r="BD91" s="313"/>
      <c r="BE91" s="313"/>
      <c r="BF91" s="313"/>
      <c r="BG91" s="313"/>
      <c r="BH91" s="313"/>
      <c r="BI91" s="313"/>
      <c r="BJ91" s="313"/>
      <c r="BK91" s="313"/>
      <c r="BL91" s="313"/>
      <c r="BM91" s="314"/>
      <c r="BN91" s="309"/>
      <c r="BO91" s="310"/>
      <c r="BP91" s="310"/>
      <c r="BQ91" s="310"/>
      <c r="BR91" s="310"/>
      <c r="BS91" s="310"/>
      <c r="BT91" s="310"/>
      <c r="BU91" s="310"/>
      <c r="BV91" s="310"/>
      <c r="BW91" s="310"/>
      <c r="BX91" s="310"/>
      <c r="BY91" s="310"/>
      <c r="BZ91" s="310"/>
      <c r="CA91" s="310"/>
      <c r="CB91" s="311"/>
    </row>
    <row r="92" spans="1:80">
      <c r="A92" s="194"/>
      <c r="B92" s="195"/>
      <c r="C92" s="195"/>
      <c r="D92" s="196"/>
      <c r="E92" s="227" t="s">
        <v>147</v>
      </c>
      <c r="F92" s="228"/>
      <c r="G92" s="228"/>
      <c r="H92" s="228"/>
      <c r="I92" s="228"/>
      <c r="J92" s="228"/>
      <c r="K92" s="228"/>
      <c r="L92" s="228"/>
      <c r="M92" s="228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F92" s="228"/>
      <c r="AG92" s="228"/>
      <c r="AH92" s="228"/>
      <c r="AI92" s="228"/>
      <c r="AJ92" s="228"/>
      <c r="AK92" s="228"/>
      <c r="AL92" s="228"/>
      <c r="AM92" s="228"/>
      <c r="AN92" s="228"/>
      <c r="AO92" s="228"/>
      <c r="AP92" s="228"/>
      <c r="AQ92" s="228"/>
      <c r="AR92" s="229"/>
      <c r="AS92" s="221" t="s">
        <v>22</v>
      </c>
      <c r="AT92" s="222"/>
      <c r="AU92" s="222"/>
      <c r="AV92" s="222"/>
      <c r="AW92" s="222"/>
      <c r="AX92" s="222"/>
      <c r="AY92" s="222"/>
      <c r="AZ92" s="222"/>
      <c r="BA92" s="222"/>
      <c r="BB92" s="223"/>
      <c r="BC92" s="277" t="s">
        <v>22</v>
      </c>
      <c r="BD92" s="278"/>
      <c r="BE92" s="278"/>
      <c r="BF92" s="278"/>
      <c r="BG92" s="278"/>
      <c r="BH92" s="278"/>
      <c r="BI92" s="278"/>
      <c r="BJ92" s="278"/>
      <c r="BK92" s="278"/>
      <c r="BL92" s="278"/>
      <c r="BM92" s="279"/>
      <c r="BN92" s="305">
        <f>SUM(BN90:CB91)</f>
        <v>69200</v>
      </c>
      <c r="BO92" s="306"/>
      <c r="BP92" s="306"/>
      <c r="BQ92" s="306"/>
      <c r="BR92" s="306"/>
      <c r="BS92" s="306"/>
      <c r="BT92" s="306"/>
      <c r="BU92" s="306"/>
      <c r="BV92" s="306"/>
      <c r="BW92" s="306"/>
      <c r="BX92" s="306"/>
      <c r="BY92" s="306"/>
      <c r="BZ92" s="306"/>
      <c r="CA92" s="306"/>
      <c r="CB92" s="307"/>
    </row>
    <row r="94" spans="1:80">
      <c r="E94" s="24" t="str">
        <f>'221, 223'!F35</f>
        <v>Заведующая МДОБУ № 4</v>
      </c>
      <c r="Z94" s="24" t="str">
        <f>'221, 223'!AE35</f>
        <v>О.А.Гаранина</v>
      </c>
    </row>
  </sheetData>
  <mergeCells count="295">
    <mergeCell ref="A12:D12"/>
    <mergeCell ref="E12:AR12"/>
    <mergeCell ref="AS12:BB12"/>
    <mergeCell ref="BC12:BM12"/>
    <mergeCell ref="BN12:CB12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A8:D8"/>
    <mergeCell ref="E8:AR8"/>
    <mergeCell ref="AS8:BB8"/>
    <mergeCell ref="BC8:BM8"/>
    <mergeCell ref="BN8:CB8"/>
    <mergeCell ref="A9:D9"/>
    <mergeCell ref="E9:AR9"/>
    <mergeCell ref="AS9:BB9"/>
    <mergeCell ref="BC9:BM9"/>
    <mergeCell ref="BN9:CB9"/>
    <mergeCell ref="A1:CB1"/>
    <mergeCell ref="A2:CB2"/>
    <mergeCell ref="A22:D22"/>
    <mergeCell ref="BN22:CB22"/>
    <mergeCell ref="A44:D44"/>
    <mergeCell ref="BN44:CB44"/>
    <mergeCell ref="BN40:CB40"/>
    <mergeCell ref="E41:AR41"/>
    <mergeCell ref="AS41:BB41"/>
    <mergeCell ref="BC41:BM41"/>
    <mergeCell ref="AS43:BB43"/>
    <mergeCell ref="BC43:BM43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42:D42"/>
    <mergeCell ref="BN42:CB42"/>
    <mergeCell ref="A43:D43"/>
    <mergeCell ref="BN43:CB43"/>
    <mergeCell ref="E42:AR42"/>
    <mergeCell ref="AS42:BB42"/>
    <mergeCell ref="BC42:BM42"/>
    <mergeCell ref="E43:AR43"/>
    <mergeCell ref="A49:D49"/>
    <mergeCell ref="BN49:CB49"/>
    <mergeCell ref="S47:CB47"/>
    <mergeCell ref="E49:AR49"/>
    <mergeCell ref="AS49:BB49"/>
    <mergeCell ref="BC49:BM49"/>
    <mergeCell ref="E44:AR44"/>
    <mergeCell ref="AS44:BB44"/>
    <mergeCell ref="BC44:BM44"/>
    <mergeCell ref="A16:D16"/>
    <mergeCell ref="BN16:CB16"/>
    <mergeCell ref="A41:D41"/>
    <mergeCell ref="BN41:CB41"/>
    <mergeCell ref="A38:D38"/>
    <mergeCell ref="E38:AR38"/>
    <mergeCell ref="AS38:BB38"/>
    <mergeCell ref="BC38:BM38"/>
    <mergeCell ref="BN38:CB38"/>
    <mergeCell ref="A39:D39"/>
    <mergeCell ref="E39:AR39"/>
    <mergeCell ref="AS39:BB39"/>
    <mergeCell ref="BC39:BM39"/>
    <mergeCell ref="BN39:CB39"/>
    <mergeCell ref="A40:D40"/>
    <mergeCell ref="E40:AR40"/>
    <mergeCell ref="AS40:BB40"/>
    <mergeCell ref="BC40:BM40"/>
    <mergeCell ref="A17:D17"/>
    <mergeCell ref="E17:AR17"/>
    <mergeCell ref="AS17:BB17"/>
    <mergeCell ref="A21:D21"/>
    <mergeCell ref="A19:D19"/>
    <mergeCell ref="BC19:BM19"/>
    <mergeCell ref="S3:CB3"/>
    <mergeCell ref="S36:CB36"/>
    <mergeCell ref="S14:CB14"/>
    <mergeCell ref="E16:AR16"/>
    <mergeCell ref="AS16:BB16"/>
    <mergeCell ref="BC16:BM16"/>
    <mergeCell ref="AS7:BB7"/>
    <mergeCell ref="BC7:BM7"/>
    <mergeCell ref="BN7:CB7"/>
    <mergeCell ref="E18:AR18"/>
    <mergeCell ref="AS18:BB18"/>
    <mergeCell ref="BC18:BM18"/>
    <mergeCell ref="E22:AR22"/>
    <mergeCell ref="AS22:BB22"/>
    <mergeCell ref="BC22:BM22"/>
    <mergeCell ref="BC17:BM17"/>
    <mergeCell ref="BN17:CB17"/>
    <mergeCell ref="E21:AR21"/>
    <mergeCell ref="AS21:BB21"/>
    <mergeCell ref="BC21:BM21"/>
    <mergeCell ref="BN21:CB21"/>
    <mergeCell ref="BN18:CB18"/>
    <mergeCell ref="E19:AR19"/>
    <mergeCell ref="AS19:BB19"/>
    <mergeCell ref="BC62:BM62"/>
    <mergeCell ref="BN62:CB62"/>
    <mergeCell ref="A66:D66"/>
    <mergeCell ref="E66:AR66"/>
    <mergeCell ref="AS66:BB66"/>
    <mergeCell ref="BC66:BM66"/>
    <mergeCell ref="BN66:CB66"/>
    <mergeCell ref="A63:D63"/>
    <mergeCell ref="E63:AR63"/>
    <mergeCell ref="AS63:BB63"/>
    <mergeCell ref="BC63:BM63"/>
    <mergeCell ref="BN63:CB63"/>
    <mergeCell ref="A64:D64"/>
    <mergeCell ref="E64:AR64"/>
    <mergeCell ref="AS64:BB64"/>
    <mergeCell ref="BC64:BM64"/>
    <mergeCell ref="BN64:CB64"/>
    <mergeCell ref="A67:D67"/>
    <mergeCell ref="E67:AR67"/>
    <mergeCell ref="AS67:BB67"/>
    <mergeCell ref="BC67:BM67"/>
    <mergeCell ref="BN67:CB67"/>
    <mergeCell ref="A55:D55"/>
    <mergeCell ref="E55:AR55"/>
    <mergeCell ref="AS55:BB55"/>
    <mergeCell ref="BC55:BM55"/>
    <mergeCell ref="BN55:CB55"/>
    <mergeCell ref="A65:D65"/>
    <mergeCell ref="E65:AR65"/>
    <mergeCell ref="AS65:BB65"/>
    <mergeCell ref="BC65:BM65"/>
    <mergeCell ref="BN65:CB65"/>
    <mergeCell ref="S59:CB59"/>
    <mergeCell ref="A61:D61"/>
    <mergeCell ref="E61:AR61"/>
    <mergeCell ref="AS61:BB61"/>
    <mergeCell ref="BC61:BM61"/>
    <mergeCell ref="BN61:CB61"/>
    <mergeCell ref="A62:D62"/>
    <mergeCell ref="E62:AR62"/>
    <mergeCell ref="AS62:BB62"/>
    <mergeCell ref="S73:CB73"/>
    <mergeCell ref="A75:D75"/>
    <mergeCell ref="E75:AR75"/>
    <mergeCell ref="AS75:BB75"/>
    <mergeCell ref="BC75:BM75"/>
    <mergeCell ref="BN75:CB75"/>
    <mergeCell ref="A76:D76"/>
    <mergeCell ref="E76:AR76"/>
    <mergeCell ref="AS76:BB76"/>
    <mergeCell ref="BC76:BM76"/>
    <mergeCell ref="BN76:CB76"/>
    <mergeCell ref="A77:D77"/>
    <mergeCell ref="E77:AR77"/>
    <mergeCell ref="AS77:BB77"/>
    <mergeCell ref="BC77:BM77"/>
    <mergeCell ref="BN77:CB77"/>
    <mergeCell ref="A78:D78"/>
    <mergeCell ref="E78:AR78"/>
    <mergeCell ref="AS78:BB78"/>
    <mergeCell ref="BC78:BM78"/>
    <mergeCell ref="BN78:CB78"/>
    <mergeCell ref="A79:D79"/>
    <mergeCell ref="E79:AR79"/>
    <mergeCell ref="AS79:BB79"/>
    <mergeCell ref="BC79:BM79"/>
    <mergeCell ref="BN79:CB79"/>
    <mergeCell ref="A80:D80"/>
    <mergeCell ref="E80:AR80"/>
    <mergeCell ref="AS80:BB80"/>
    <mergeCell ref="BC80:BM80"/>
    <mergeCell ref="BN80:CB80"/>
    <mergeCell ref="A50:D50"/>
    <mergeCell ref="E50:AR50"/>
    <mergeCell ref="AS50:BB50"/>
    <mergeCell ref="BC50:BM50"/>
    <mergeCell ref="BN50:CB50"/>
    <mergeCell ref="A51:D51"/>
    <mergeCell ref="E51:AR51"/>
    <mergeCell ref="AS51:BB51"/>
    <mergeCell ref="BC51:BM51"/>
    <mergeCell ref="BN51:CB51"/>
    <mergeCell ref="AS52:BB52"/>
    <mergeCell ref="BC52:BM52"/>
    <mergeCell ref="BN52:CB52"/>
    <mergeCell ref="S84:CB84"/>
    <mergeCell ref="A86:D86"/>
    <mergeCell ref="E86:AR86"/>
    <mergeCell ref="AS86:BB86"/>
    <mergeCell ref="BC86:BM86"/>
    <mergeCell ref="BN86:CB86"/>
    <mergeCell ref="A53:D53"/>
    <mergeCell ref="E53:AR53"/>
    <mergeCell ref="AS53:BB53"/>
    <mergeCell ref="BC53:BM53"/>
    <mergeCell ref="BN53:CB53"/>
    <mergeCell ref="A54:D54"/>
    <mergeCell ref="E54:AR54"/>
    <mergeCell ref="AS54:BB54"/>
    <mergeCell ref="BC54:BM54"/>
    <mergeCell ref="BN54:CB54"/>
    <mergeCell ref="A81:D81"/>
    <mergeCell ref="E81:AR81"/>
    <mergeCell ref="AS81:BB81"/>
    <mergeCell ref="BC81:BM81"/>
    <mergeCell ref="BN81:CB81"/>
    <mergeCell ref="A92:D92"/>
    <mergeCell ref="E92:AR92"/>
    <mergeCell ref="AS92:BB92"/>
    <mergeCell ref="BC92:BM92"/>
    <mergeCell ref="BN92:CB92"/>
    <mergeCell ref="A89:D89"/>
    <mergeCell ref="E89:AR89"/>
    <mergeCell ref="AS89:BB89"/>
    <mergeCell ref="BC89:BM89"/>
    <mergeCell ref="BN89:CB89"/>
    <mergeCell ref="A90:D90"/>
    <mergeCell ref="E90:AR90"/>
    <mergeCell ref="AS90:BB90"/>
    <mergeCell ref="BC90:BM90"/>
    <mergeCell ref="BN90:CB90"/>
    <mergeCell ref="BN19:CB19"/>
    <mergeCell ref="A20:D20"/>
    <mergeCell ref="E20:AR20"/>
    <mergeCell ref="AS20:BB20"/>
    <mergeCell ref="BC20:BM20"/>
    <mergeCell ref="BN20:CB20"/>
    <mergeCell ref="A18:D18"/>
    <mergeCell ref="A91:D91"/>
    <mergeCell ref="E91:AR91"/>
    <mergeCell ref="AS91:BB91"/>
    <mergeCell ref="BC91:BM91"/>
    <mergeCell ref="BN91:CB91"/>
    <mergeCell ref="A87:D87"/>
    <mergeCell ref="E87:AR87"/>
    <mergeCell ref="AS87:BB87"/>
    <mergeCell ref="BC87:BM87"/>
    <mergeCell ref="BN87:CB87"/>
    <mergeCell ref="A88:D88"/>
    <mergeCell ref="E88:AR88"/>
    <mergeCell ref="AS88:BB88"/>
    <mergeCell ref="BC88:BM88"/>
    <mergeCell ref="BN88:CB88"/>
    <mergeCell ref="A52:D52"/>
    <mergeCell ref="E52:AR52"/>
    <mergeCell ref="S25:CB25"/>
    <mergeCell ref="A27:D27"/>
    <mergeCell ref="E27:AR27"/>
    <mergeCell ref="AS27:BB27"/>
    <mergeCell ref="BC27:BM27"/>
    <mergeCell ref="BN27:CB27"/>
    <mergeCell ref="A28:D28"/>
    <mergeCell ref="E28:AR28"/>
    <mergeCell ref="AS28:BB28"/>
    <mergeCell ref="BC28:BM28"/>
    <mergeCell ref="BN28:CB28"/>
    <mergeCell ref="A29:D29"/>
    <mergeCell ref="E29:AR29"/>
    <mergeCell ref="AS29:BB29"/>
    <mergeCell ref="BC29:BM29"/>
    <mergeCell ref="BN29:CB29"/>
    <mergeCell ref="A30:D30"/>
    <mergeCell ref="E30:AR30"/>
    <mergeCell ref="AS30:BB30"/>
    <mergeCell ref="BC30:BM30"/>
    <mergeCell ref="BN30:CB30"/>
    <mergeCell ref="A33:D33"/>
    <mergeCell ref="E33:AR33"/>
    <mergeCell ref="AS33:BB33"/>
    <mergeCell ref="BC33:BM33"/>
    <mergeCell ref="BN33:CB33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92</vt:i4>
      </vt:variant>
    </vt:vector>
  </HeadingPairs>
  <TitlesOfParts>
    <vt:vector size="104" baseType="lpstr">
      <vt:lpstr>стр 1</vt:lpstr>
      <vt:lpstr>Раздел 1</vt:lpstr>
      <vt:lpstr>Раздел 2</vt:lpstr>
      <vt:lpstr>111</vt:lpstr>
      <vt:lpstr>112</vt:lpstr>
      <vt:lpstr>213</vt:lpstr>
      <vt:lpstr>221, 223</vt:lpstr>
      <vt:lpstr>225,226</vt:lpstr>
      <vt:lpstr>310,340</vt:lpstr>
      <vt:lpstr>проч</vt:lpstr>
      <vt:lpstr>программные</vt:lpstr>
      <vt:lpstr>примечания</vt:lpstr>
      <vt:lpstr>'Раздел 1'!sub_110001</vt:lpstr>
      <vt:lpstr>'Раздел 1'!sub_110002</vt:lpstr>
      <vt:lpstr>примечания!sub_11011</vt:lpstr>
      <vt:lpstr>'Раздел 1'!sub_11100</vt:lpstr>
      <vt:lpstr>'Раздел 1'!sub_111000</vt:lpstr>
      <vt:lpstr>'Раздел 1'!sub_111100</vt:lpstr>
      <vt:lpstr>'Раздел 1'!sub_111110</vt:lpstr>
      <vt:lpstr>'Раздел 1'!sub_111111</vt:lpstr>
      <vt:lpstr>'Раздел 1'!sub_111200</vt:lpstr>
      <vt:lpstr>'Раздел 1'!sub_111210</vt:lpstr>
      <vt:lpstr>'Раздел 1'!sub_111300</vt:lpstr>
      <vt:lpstr>'Раздел 1'!sub_111310</vt:lpstr>
      <vt:lpstr>'Раздел 1'!sub_111400</vt:lpstr>
      <vt:lpstr>'Раздел 1'!sub_111500</vt:lpstr>
      <vt:lpstr>'Раздел 1'!sub_111510</vt:lpstr>
      <vt:lpstr>'Раздел 1'!sub_111520</vt:lpstr>
      <vt:lpstr>'Раздел 1'!sub_111900</vt:lpstr>
      <vt:lpstr>'Раздел 1'!sub_111980</vt:lpstr>
      <vt:lpstr>'Раздел 1'!sub_111981</vt:lpstr>
      <vt:lpstr>'Раздел 1'!sub_112000</vt:lpstr>
      <vt:lpstr>'Раздел 1'!sub_112100</vt:lpstr>
      <vt:lpstr>'Раздел 1'!sub_112110</vt:lpstr>
      <vt:lpstr>'Раздел 1'!sub_112120</vt:lpstr>
      <vt:lpstr>'Раздел 1'!sub_112130</vt:lpstr>
      <vt:lpstr>'Раздел 1'!sub_112140</vt:lpstr>
      <vt:lpstr>'Раздел 1'!sub_112141</vt:lpstr>
      <vt:lpstr>'Раздел 1'!sub_112142</vt:lpstr>
      <vt:lpstr>'Раздел 1'!sub_112200</vt:lpstr>
      <vt:lpstr>'Раздел 1'!sub_112210</vt:lpstr>
      <vt:lpstr>'Раздел 1'!sub_112211</vt:lpstr>
      <vt:lpstr>'Раздел 1'!sub_112230</vt:lpstr>
      <vt:lpstr>'Раздел 1'!sub_112240</vt:lpstr>
      <vt:lpstr>'Раздел 1'!sub_112300</vt:lpstr>
      <vt:lpstr>'Раздел 1'!sub_112310</vt:lpstr>
      <vt:lpstr>'Раздел 1'!sub_112320</vt:lpstr>
      <vt:lpstr>'Раздел 1'!sub_112330</vt:lpstr>
      <vt:lpstr>'Раздел 1'!sub_112400</vt:lpstr>
      <vt:lpstr>'Раздел 1'!sub_112410</vt:lpstr>
      <vt:lpstr>'Раздел 1'!sub_112500</vt:lpstr>
      <vt:lpstr>'Раздел 1'!sub_112520</vt:lpstr>
      <vt:lpstr>'Раздел 1'!sub_112600</vt:lpstr>
      <vt:lpstr>'Раздел 1'!sub_112610</vt:lpstr>
      <vt:lpstr>'Раздел 1'!sub_112620</vt:lpstr>
      <vt:lpstr>'Раздел 1'!sub_112630</vt:lpstr>
      <vt:lpstr>'Раздел 1'!sub_112640</vt:lpstr>
      <vt:lpstr>'Раздел 1'!sub_112650</vt:lpstr>
      <vt:lpstr>'Раздел 1'!sub_112651</vt:lpstr>
      <vt:lpstr>'Раздел 1'!sub_112652</vt:lpstr>
      <vt:lpstr>'Раздел 1'!sub_113000</vt:lpstr>
      <vt:lpstr>'Раздел 1'!sub_113010</vt:lpstr>
      <vt:lpstr>'Раздел 1'!sub_113020</vt:lpstr>
      <vt:lpstr>'Раздел 1'!sub_113030</vt:lpstr>
      <vt:lpstr>'Раздел 1'!sub_114000</vt:lpstr>
      <vt:lpstr>'Раздел 1'!sub_114010</vt:lpstr>
      <vt:lpstr>примечания!sub_121212</vt:lpstr>
      <vt:lpstr>'Раздел 2'!sub_126000</vt:lpstr>
      <vt:lpstr>'Раздел 2'!sub_126100</vt:lpstr>
      <vt:lpstr>'Раздел 2'!sub_126200</vt:lpstr>
      <vt:lpstr>'Раздел 2'!sub_126300</vt:lpstr>
      <vt:lpstr>'Раздел 2'!sub_126400</vt:lpstr>
      <vt:lpstr>'Раздел 2'!sub_126410</vt:lpstr>
      <vt:lpstr>'Раздел 2'!sub_126411</vt:lpstr>
      <vt:lpstr>'Раздел 2'!sub_126412</vt:lpstr>
      <vt:lpstr>'Раздел 2'!sub_126420</vt:lpstr>
      <vt:lpstr>'Раздел 2'!sub_126421</vt:lpstr>
      <vt:lpstr>'Раздел 2'!sub_126422</vt:lpstr>
      <vt:lpstr>'Раздел 2'!sub_126430</vt:lpstr>
      <vt:lpstr>'Раздел 2'!sub_126450</vt:lpstr>
      <vt:lpstr>'Раздел 2'!sub_126451</vt:lpstr>
      <vt:lpstr>'Раздел 2'!sub_126452</vt:lpstr>
      <vt:lpstr>'Раздел 2'!sub_126500</vt:lpstr>
      <vt:lpstr>'Раздел 2'!sub_126510</vt:lpstr>
      <vt:lpstr>'Раздел 2'!sub_126600</vt:lpstr>
      <vt:lpstr>'Раздел 2'!sub_126610</vt:lpstr>
      <vt:lpstr>примечания!sub_131313</vt:lpstr>
      <vt:lpstr>примечания!sub_151515</vt:lpstr>
      <vt:lpstr>примечания!sub_161616</vt:lpstr>
      <vt:lpstr>примечания!sub_22</vt:lpstr>
      <vt:lpstr>примечания!sub_303</vt:lpstr>
      <vt:lpstr>примечания!sub_44</vt:lpstr>
      <vt:lpstr>примечания!sub_66</vt:lpstr>
      <vt:lpstr>примечания!sub_77</vt:lpstr>
      <vt:lpstr>примечания!sub_88</vt:lpstr>
      <vt:lpstr>'111'!Область_печати</vt:lpstr>
      <vt:lpstr>'112'!Область_печати</vt:lpstr>
      <vt:lpstr>'221, 223'!Область_печати</vt:lpstr>
      <vt:lpstr>'225,226'!Область_печати</vt:lpstr>
      <vt:lpstr>'310,340'!Область_печати</vt:lpstr>
      <vt:lpstr>программные!Область_печати</vt:lpstr>
      <vt:lpstr>проч!Область_печати</vt:lpstr>
      <vt:lpstr>'Раздел 1'!Область_печати</vt:lpstr>
      <vt:lpstr>'Раздел 2'!Область_печати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Пелих</dc:creator>
  <cp:lastModifiedBy>sad4</cp:lastModifiedBy>
  <cp:lastPrinted>2021-09-14T10:50:06Z</cp:lastPrinted>
  <dcterms:created xsi:type="dcterms:W3CDTF">2019-12-05T12:32:22Z</dcterms:created>
  <dcterms:modified xsi:type="dcterms:W3CDTF">2021-09-14T10:55:12Z</dcterms:modified>
</cp:coreProperties>
</file>