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in\Плановый\БЮДЖЕТ 2022\Готовый пакет документов\2. ШКОЛЫ\СШ № 41 ++\15. 30.12.2022\"/>
    </mc:Choice>
  </mc:AlternateContent>
  <bookViews>
    <workbookView xWindow="0" yWindow="0" windowWidth="24240" windowHeight="12435" tabRatio="764" activeTab="1"/>
  </bookViews>
  <sheets>
    <sheet name="Титул ПФХД" sheetId="36" r:id="rId1"/>
    <sheet name="ПФХД" sheetId="37" r:id="rId2"/>
    <sheet name="Закупка ТРУ" sheetId="38" r:id="rId3"/>
    <sheet name="ост. печатать не надо" sheetId="39" state="hidden" r:id="rId4"/>
    <sheet name="766" sheetId="40" r:id="rId5"/>
    <sheet name="737" sheetId="41"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123" localSheetId="3">#REF!</definedName>
    <definedName name="_123" localSheetId="0">#REF!</definedName>
    <definedName name="_123">#REF!</definedName>
    <definedName name="_in2007" localSheetId="3">#REF!</definedName>
    <definedName name="_in2007" localSheetId="0">#REF!</definedName>
    <definedName name="_in2007">#REF!</definedName>
    <definedName name="_in2008" localSheetId="3">#REF!</definedName>
    <definedName name="_in2008" localSheetId="0">#REF!</definedName>
    <definedName name="_in2008">#REF!</definedName>
    <definedName name="_in2009" localSheetId="3">#REF!</definedName>
    <definedName name="_in2009" localSheetId="0">#REF!</definedName>
    <definedName name="_in2009">#REF!</definedName>
    <definedName name="_in2010" localSheetId="3">#REF!</definedName>
    <definedName name="_in2010" localSheetId="0">#REF!</definedName>
    <definedName name="_in2010">#REF!</definedName>
    <definedName name="_in2011" localSheetId="3">#REF!</definedName>
    <definedName name="_in2011" localSheetId="0">#REF!</definedName>
    <definedName name="_in2011">#REF!</definedName>
    <definedName name="_in2012" localSheetId="3">#REF!</definedName>
    <definedName name="_in2012" localSheetId="0">#REF!</definedName>
    <definedName name="_in2012">#REF!</definedName>
    <definedName name="_in2013" localSheetId="3">#REF!</definedName>
    <definedName name="_in2013" localSheetId="0">#REF!</definedName>
    <definedName name="_in2013">#REF!</definedName>
    <definedName name="_in2014" localSheetId="3">#REF!</definedName>
    <definedName name="_in2014" localSheetId="0">#REF!</definedName>
    <definedName name="_in2014">#REF!</definedName>
    <definedName name="_in2015" localSheetId="3">#REF!</definedName>
    <definedName name="_in2015" localSheetId="0">#REF!</definedName>
    <definedName name="_in2015">#REF!</definedName>
    <definedName name="_inf2007" localSheetId="3">#REF!</definedName>
    <definedName name="_inf2007" localSheetId="0">#REF!</definedName>
    <definedName name="_inf2007">#REF!</definedName>
    <definedName name="_inf2008" localSheetId="3">#REF!</definedName>
    <definedName name="_inf2008" localSheetId="0">#REF!</definedName>
    <definedName name="_inf2008">#REF!</definedName>
    <definedName name="_inf2009" localSheetId="3">#REF!</definedName>
    <definedName name="_inf2009" localSheetId="0">#REF!</definedName>
    <definedName name="_inf2009">#REF!</definedName>
    <definedName name="_inf2010" localSheetId="3">#REF!</definedName>
    <definedName name="_inf2010" localSheetId="0">#REF!</definedName>
    <definedName name="_inf2010">#REF!</definedName>
    <definedName name="_inf2011" localSheetId="3">#REF!</definedName>
    <definedName name="_inf2011" localSheetId="0">#REF!</definedName>
    <definedName name="_inf2011">#REF!</definedName>
    <definedName name="_inf2012" localSheetId="3">#REF!</definedName>
    <definedName name="_inf2012" localSheetId="0">#REF!</definedName>
    <definedName name="_inf2012">#REF!</definedName>
    <definedName name="_inf2013" localSheetId="3">#REF!</definedName>
    <definedName name="_inf2013" localSheetId="0">#REF!</definedName>
    <definedName name="_inf2013">#REF!</definedName>
    <definedName name="_inf20131" localSheetId="3">#REF!</definedName>
    <definedName name="_inf20131" localSheetId="0">#REF!</definedName>
    <definedName name="_inf20131">#REF!</definedName>
    <definedName name="_inf2014" localSheetId="3">#REF!</definedName>
    <definedName name="_inf2014" localSheetId="0">#REF!</definedName>
    <definedName name="_inf2014">#REF!</definedName>
    <definedName name="_inf2015" localSheetId="3">#REF!</definedName>
    <definedName name="_inf2015" localSheetId="0">#REF!</definedName>
    <definedName name="_inf2015">#REF!</definedName>
    <definedName name="_inf2015_" localSheetId="3">#REF!</definedName>
    <definedName name="_inf2015_" localSheetId="0">#REF!</definedName>
    <definedName name="_inf2015_">#REF!</definedName>
    <definedName name="_inf2016" localSheetId="3">#REF!</definedName>
    <definedName name="_inf2016" localSheetId="0">#REF!</definedName>
    <definedName name="_inf2016">#REF!</definedName>
    <definedName name="_inf202111" localSheetId="3">#REF!</definedName>
    <definedName name="_inf202111" localSheetId="0">#REF!</definedName>
    <definedName name="_inf202111">#REF!</definedName>
    <definedName name="_mm1" localSheetId="3">[1]ПРОГНОЗ_1!#REF!</definedName>
    <definedName name="_mm1">[1]ПРОГНОЗ_1!#REF!</definedName>
    <definedName name="_отдых2" localSheetId="3">#REF!</definedName>
    <definedName name="_отдых2" localSheetId="0">#REF!</definedName>
    <definedName name="_отдых2">#REF!</definedName>
    <definedName name="_xlnm._FilterDatabase" localSheetId="4" hidden="1">'766'!$A$12:$V$24</definedName>
    <definedName name="_xlnm._FilterDatabase" localSheetId="1" hidden="1">ПФХД!$A$10:$N$79</definedName>
    <definedName name="ddd" localSheetId="3">[2]ПРОГНОЗ_1!#REF!</definedName>
    <definedName name="ddd" localSheetId="0">[2]ПРОГНОЗ_1!#REF!</definedName>
    <definedName name="ddd">[2]ПРОГНОЗ_1!#REF!</definedName>
    <definedName name="ff" localSheetId="3">#REF!</definedName>
    <definedName name="ff" localSheetId="0">#REF!</definedName>
    <definedName name="ff">#REF!</definedName>
    <definedName name="fffff" localSheetId="3">'[3]Гр5(о)'!#REF!</definedName>
    <definedName name="fffff" localSheetId="0">'[3]Гр5(о)'!#REF!</definedName>
    <definedName name="fffff">'[3]Гр5(о)'!#REF!</definedName>
    <definedName name="ffffff" localSheetId="3">'[3]Гр5(о)'!#REF!</definedName>
    <definedName name="ffffff" localSheetId="0">'[3]Гр5(о)'!#REF!</definedName>
    <definedName name="ffffff">'[3]Гр5(о)'!#REF!</definedName>
    <definedName name="gggg" localSheetId="3">#REF!</definedName>
    <definedName name="gggg" localSheetId="0">#REF!</definedName>
    <definedName name="gggg">#REF!</definedName>
    <definedName name="gggggg" localSheetId="3">#REF!</definedName>
    <definedName name="gggggg" localSheetId="0">#REF!</definedName>
    <definedName name="gggggg">#REF!</definedName>
    <definedName name="jjjj" localSheetId="3">'[4]Гр5(о)'!#REF!</definedName>
    <definedName name="jjjj" localSheetId="0">'[4]Гр5(о)'!#REF!</definedName>
    <definedName name="jjjj">'[4]Гр5(о)'!#REF!</definedName>
    <definedName name="kbcn" localSheetId="3">#REF!</definedName>
    <definedName name="kbcn" localSheetId="0">#REF!</definedName>
    <definedName name="kbcn">#REF!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3" hidden="1">#REF!</definedName>
    <definedName name="solver_opt" localSheetId="0"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Z_24A9C8D5_7396_4B12_BACB_FFD2D0870F2F_.wvu.FilterData" localSheetId="1" hidden="1">ПФХД!$A$10:$N$79</definedName>
    <definedName name="Z_33FAAE2B_4C16_4B60_82A7_3D09D285D424_.wvu.FilterData" localSheetId="1" hidden="1">ПФХД!$A$10:$N$79</definedName>
    <definedName name="Z_33FAAE2B_4C16_4B60_82A7_3D09D285D424_.wvu.PrintArea" localSheetId="2" hidden="1">'Закупка ТРУ'!$A$1:$U$55</definedName>
    <definedName name="Z_33FAAE2B_4C16_4B60_82A7_3D09D285D424_.wvu.PrintArea" localSheetId="1" hidden="1">ПФХД!$A$1:$N$79</definedName>
    <definedName name="Z_33FAAE2B_4C16_4B60_82A7_3D09D285D424_.wvu.PrintTitles" localSheetId="1" hidden="1">ПФХД!$6:$10</definedName>
    <definedName name="Z_413FE589_EB44_4ED3_8D71_DDB7E5500C49_.wvu.FilterData" localSheetId="1" hidden="1">ПФХД!$A$10:$N$79</definedName>
    <definedName name="Z_413FE589_EB44_4ED3_8D71_DDB7E5500C49_.wvu.PrintArea" localSheetId="2" hidden="1">'Закупка ТРУ'!$A$1:$U$55</definedName>
    <definedName name="Z_413FE589_EB44_4ED3_8D71_DDB7E5500C49_.wvu.PrintArea" localSheetId="1" hidden="1">ПФХД!$A$1:$N$79</definedName>
    <definedName name="Z_413FE589_EB44_4ED3_8D71_DDB7E5500C49_.wvu.PrintTitles" localSheetId="1" hidden="1">ПФХД!$6:$10</definedName>
    <definedName name="Z_A868E7FF_09C1_4166_9C13_564F5D45DEDC_.wvu.FilterData" localSheetId="1" hidden="1">ПФХД!$A$10:$N$79</definedName>
    <definedName name="Z_A868E7FF_09C1_4166_9C13_564F5D45DEDC_.wvu.PrintArea" localSheetId="2" hidden="1">'Закупка ТРУ'!$A$1:$U$55</definedName>
    <definedName name="Z_A868E7FF_09C1_4166_9C13_564F5D45DEDC_.wvu.PrintArea" localSheetId="1" hidden="1">ПФХД!$A$1:$N$79</definedName>
    <definedName name="Z_A868E7FF_09C1_4166_9C13_564F5D45DEDC_.wvu.PrintTitles" localSheetId="1" hidden="1">ПФХД!$6:$10</definedName>
    <definedName name="Z_B72699BC_299D_42B7_A978_9B23F399AA23_.wvu.FilterData" localSheetId="1" hidden="1">ПФХД!$A$10:$N$79</definedName>
    <definedName name="Z_B72699BC_299D_42B7_A978_9B23F399AA23_.wvu.PrintArea" localSheetId="2" hidden="1">'Закупка ТРУ'!$A$1:$U$55</definedName>
    <definedName name="Z_B72699BC_299D_42B7_A978_9B23F399AA23_.wvu.PrintArea" localSheetId="1" hidden="1">ПФХД!$A$1:$N$79</definedName>
    <definedName name="Z_B72699BC_299D_42B7_A978_9B23F399AA23_.wvu.PrintTitles" localSheetId="1" hidden="1">ПФХД!$6:$10</definedName>
    <definedName name="zxcvbm" localSheetId="3">#REF!</definedName>
    <definedName name="zxcvbm" localSheetId="0">#REF!</definedName>
    <definedName name="zxcvbm">#REF!</definedName>
    <definedName name="а" localSheetId="3" hidden="1">#REF!</definedName>
    <definedName name="а" hidden="1">#REF!</definedName>
    <definedName name="ааа" localSheetId="3" hidden="1">#REF!</definedName>
    <definedName name="ааа" localSheetId="0" hidden="1">#REF!</definedName>
    <definedName name="ааа" hidden="1">#REF!</definedName>
    <definedName name="август" localSheetId="3" hidden="1">#REF!</definedName>
    <definedName name="август" localSheetId="0" hidden="1">#REF!</definedName>
    <definedName name="август" hidden="1">#REF!</definedName>
    <definedName name="АнМ" localSheetId="3">'[5]Гр5(о)'!#REF!</definedName>
    <definedName name="АнМ" localSheetId="0">'[5]Гр5(о)'!#REF!</definedName>
    <definedName name="АнМ">'[5]Гр5(о)'!#REF!</definedName>
    <definedName name="АО" localSheetId="3" hidden="1">#REF!</definedName>
    <definedName name="АО" localSheetId="0" hidden="1">#REF!</definedName>
    <definedName name="АО" hidden="1">#REF!</definedName>
    <definedName name="аоа" localSheetId="3" hidden="1">#REF!</definedName>
    <definedName name="аоа" localSheetId="0" hidden="1">#REF!</definedName>
    <definedName name="аоа" hidden="1">#REF!</definedName>
    <definedName name="аплва" localSheetId="3" hidden="1">#REF!</definedName>
    <definedName name="аплва" hidden="1">#REF!</definedName>
    <definedName name="апоыпао" localSheetId="3">#REF!</definedName>
    <definedName name="апоыпао" localSheetId="0">#REF!</definedName>
    <definedName name="апоыпао">#REF!</definedName>
    <definedName name="апп" localSheetId="3">#REF!</definedName>
    <definedName name="апп">#REF!</definedName>
    <definedName name="апрель" localSheetId="3" hidden="1">#REF!</definedName>
    <definedName name="апрель" localSheetId="0" hidden="1">#REF!</definedName>
    <definedName name="апрель" hidden="1">#REF!</definedName>
    <definedName name="арвоекое" localSheetId="3">#REF!</definedName>
    <definedName name="арвоекое" localSheetId="0">#REF!</definedName>
    <definedName name="арвоекое">#REF!</definedName>
    <definedName name="афраврр" localSheetId="3">'[4]Гр5(о)'!#REF!</definedName>
    <definedName name="афраврр" localSheetId="0">'[4]Гр5(о)'!#REF!</definedName>
    <definedName name="афраврр">'[4]Гр5(о)'!#REF!</definedName>
    <definedName name="б" localSheetId="3" hidden="1">#REF!</definedName>
    <definedName name="б" localSheetId="0" hidden="1">#REF!</definedName>
    <definedName name="б" hidden="1">#REF!</definedName>
    <definedName name="вв" localSheetId="3">[6]ПРОГНОЗ_1!#REF!</definedName>
    <definedName name="вв" localSheetId="0">[6]ПРОГНОЗ_1!#REF!</definedName>
    <definedName name="вв">[6]ПРОГНОЗ_1!#REF!</definedName>
    <definedName name="ВИка" localSheetId="3">#REF!</definedName>
    <definedName name="ВИка" localSheetId="0">#REF!</definedName>
    <definedName name="ВИка">#REF!</definedName>
    <definedName name="влол" localSheetId="3">#REF!</definedName>
    <definedName name="влол" localSheetId="0">#REF!</definedName>
    <definedName name="влол">#REF!</definedName>
    <definedName name="вр" localSheetId="3">#REF!</definedName>
    <definedName name="вр" localSheetId="0">#REF!</definedName>
    <definedName name="вр">#REF!</definedName>
    <definedName name="гоь" localSheetId="3">#REF!</definedName>
    <definedName name="гоь" localSheetId="0">#REF!</definedName>
    <definedName name="гоь">#REF!</definedName>
    <definedName name="График">"Диагр. 4"</definedName>
    <definedName name="даенашка" localSheetId="3" hidden="1">#REF!</definedName>
    <definedName name="даенашка" hidden="1">#REF!</definedName>
    <definedName name="двеннадцать" localSheetId="3" hidden="1">#REF!</definedName>
    <definedName name="двеннадцать" hidden="1">#REF!</definedName>
    <definedName name="дгропорплгрш" localSheetId="3">#REF!</definedName>
    <definedName name="дгропорплгрш" localSheetId="0">#REF!</definedName>
    <definedName name="дгропорплгрш">#REF!</definedName>
    <definedName name="дек15" localSheetId="3" hidden="1">#REF!</definedName>
    <definedName name="дек15" localSheetId="0" hidden="1">#REF!</definedName>
    <definedName name="дек15" hidden="1">#REF!</definedName>
    <definedName name="декабрь" localSheetId="3" hidden="1">#REF!</definedName>
    <definedName name="декабрь" localSheetId="0" hidden="1">#REF!</definedName>
    <definedName name="декабрь" hidden="1">#REF!</definedName>
    <definedName name="декабрь2014" localSheetId="3" hidden="1">#REF!</definedName>
    <definedName name="декабрь2014" localSheetId="0" hidden="1">#REF!</definedName>
    <definedName name="декабрь2014" hidden="1">#REF!</definedName>
    <definedName name="декабрьььь" localSheetId="3" hidden="1">#REF!</definedName>
    <definedName name="декабрьььь" hidden="1">#REF!</definedName>
    <definedName name="доллдрорапывцыфцууц" localSheetId="3">#REF!</definedName>
    <definedName name="доллдрорапывцыфцууц" localSheetId="0">#REF!</definedName>
    <definedName name="доллдрорапывцыфцууц">#REF!</definedName>
    <definedName name="доходы" localSheetId="3" hidden="1">#REF!</definedName>
    <definedName name="доходы" localSheetId="0" hidden="1">#REF!</definedName>
    <definedName name="доходы" hidden="1">#REF!</definedName>
    <definedName name="доходы15" localSheetId="3" hidden="1">#REF!</definedName>
    <definedName name="доходы15" localSheetId="0" hidden="1">#REF!</definedName>
    <definedName name="доходы15" hidden="1">#REF!</definedName>
    <definedName name="дошк" localSheetId="3">#REF!</definedName>
    <definedName name="дошк" localSheetId="0">#REF!</definedName>
    <definedName name="дошк">#REF!</definedName>
    <definedName name="ЖО" localSheetId="3">#REF!</definedName>
    <definedName name="ЖО" localSheetId="0">#REF!</definedName>
    <definedName name="ЖО">#REF!</definedName>
    <definedName name="_xlnm.Print_Titles" localSheetId="1">ПФХД!$6:$10</definedName>
    <definedName name="и" localSheetId="3" hidden="1">#REF!</definedName>
    <definedName name="и" localSheetId="0" hidden="1">#REF!</definedName>
    <definedName name="и" hidden="1">#REF!</definedName>
    <definedName name="им" localSheetId="3">#REF!</definedName>
    <definedName name="им" localSheetId="0">#REF!</definedName>
    <definedName name="им">#REF!</definedName>
    <definedName name="ист" localSheetId="3">#REF!</definedName>
    <definedName name="ист" localSheetId="0">#REF!</definedName>
    <definedName name="ист">#REF!</definedName>
    <definedName name="июль" localSheetId="3" hidden="1">#REF!</definedName>
    <definedName name="июль" localSheetId="0" hidden="1">#REF!</definedName>
    <definedName name="июль" hidden="1">#REF!</definedName>
    <definedName name="кат" localSheetId="3">#REF!</definedName>
    <definedName name="кат" localSheetId="0">#REF!</definedName>
    <definedName name="кат">#REF!</definedName>
    <definedName name="м" localSheetId="3">#REF!</definedName>
    <definedName name="м" localSheetId="0">#REF!</definedName>
    <definedName name="м">#REF!</definedName>
    <definedName name="М1" localSheetId="3">[7]ПРОГНОЗ_1!#REF!</definedName>
    <definedName name="М1" localSheetId="0">[7]ПРОГНОЗ_1!#REF!</definedName>
    <definedName name="М1">[7]ПРОГНОЗ_1!#REF!</definedName>
    <definedName name="май" localSheetId="3" hidden="1">#REF!</definedName>
    <definedName name="май" localSheetId="0" hidden="1">#REF!</definedName>
    <definedName name="май" hidden="1">#REF!</definedName>
    <definedName name="март" localSheetId="3" hidden="1">#REF!</definedName>
    <definedName name="март" localSheetId="0" hidden="1">#REF!</definedName>
    <definedName name="март" hidden="1">#REF!</definedName>
    <definedName name="Молодежь" localSheetId="3">#REF!</definedName>
    <definedName name="Молодежь" localSheetId="0">#REF!</definedName>
    <definedName name="Молодежь">#REF!</definedName>
    <definedName name="Мониторинг1" localSheetId="3">'[8]Гр5(о)'!#REF!</definedName>
    <definedName name="Мониторинг1" localSheetId="0">'[8]Гр5(о)'!#REF!</definedName>
    <definedName name="Мониторинг1">'[8]Гр5(о)'!#REF!</definedName>
    <definedName name="наташа" localSheetId="3" hidden="1">#REF!</definedName>
    <definedName name="наташа" localSheetId="0" hidden="1">#REF!</definedName>
    <definedName name="наташа" hidden="1">#REF!</definedName>
    <definedName name="ноябрь" localSheetId="3" hidden="1">#REF!</definedName>
    <definedName name="ноябрь" localSheetId="0" hidden="1">#REF!</definedName>
    <definedName name="ноябрь" hidden="1">#REF!</definedName>
    <definedName name="о" localSheetId="3">#REF!</definedName>
    <definedName name="о" localSheetId="0">#REF!</definedName>
    <definedName name="о">#REF!</definedName>
    <definedName name="обж" localSheetId="3">#REF!</definedName>
    <definedName name="обж" localSheetId="0">#REF!</definedName>
    <definedName name="обж">#REF!</definedName>
    <definedName name="обж." localSheetId="3">#REF!</definedName>
    <definedName name="обж." localSheetId="0">#REF!</definedName>
    <definedName name="обж.">#REF!</definedName>
    <definedName name="_xlnm.Print_Area" localSheetId="2">'Закупка ТРУ'!$A$1:$J$55</definedName>
    <definedName name="_xlnm.Print_Area" localSheetId="1">ПФХД!$A$1:$N$88</definedName>
    <definedName name="_xlnm.Print_Area" localSheetId="0">'Титул ПФХД'!$A$1:$F$32</definedName>
    <definedName name="Область_печати_ИМ" localSheetId="3">#REF!</definedName>
    <definedName name="Область_печати_ИМ">#REF!</definedName>
    <definedName name="октябрь" localSheetId="3" hidden="1">#REF!</definedName>
    <definedName name="октябрь" localSheetId="0" hidden="1">#REF!</definedName>
    <definedName name="октябрь" hidden="1">#REF!</definedName>
    <definedName name="октябрь1" localSheetId="3" hidden="1">#REF!</definedName>
    <definedName name="октябрь1" localSheetId="0" hidden="1">#REF!</definedName>
    <definedName name="октябрь1" hidden="1">#REF!</definedName>
    <definedName name="он" localSheetId="3">#REF!</definedName>
    <definedName name="он" localSheetId="0">#REF!</definedName>
    <definedName name="он">#REF!</definedName>
    <definedName name="оп" localSheetId="3" hidden="1">#REF!</definedName>
    <definedName name="оп" localSheetId="0" hidden="1">#REF!</definedName>
    <definedName name="оп" hidden="1">#REF!</definedName>
    <definedName name="орлрл" localSheetId="3" hidden="1">#REF!</definedName>
    <definedName name="орлрл" localSheetId="0" hidden="1">#REF!</definedName>
    <definedName name="орлрл" hidden="1">#REF!</definedName>
    <definedName name="оррр" localSheetId="3" hidden="1">#REF!</definedName>
    <definedName name="оррр" localSheetId="0" hidden="1">#REF!</definedName>
    <definedName name="оррр" hidden="1">#REF!</definedName>
    <definedName name="отдых2" localSheetId="3">#REF!</definedName>
    <definedName name="отдых2" localSheetId="0">#REF!</definedName>
    <definedName name="отдых2">#REF!</definedName>
    <definedName name="отчет" localSheetId="3" hidden="1">#REF!</definedName>
    <definedName name="отчет" localSheetId="0" hidden="1">#REF!</definedName>
    <definedName name="отчет" hidden="1">#REF!</definedName>
    <definedName name="п" localSheetId="3">#REF!</definedName>
    <definedName name="п" localSheetId="0">#REF!</definedName>
    <definedName name="п">#REF!</definedName>
    <definedName name="п1п1п1п1" localSheetId="3">'[9]2002(v1)'!#REF!</definedName>
    <definedName name="п1п1п1п1" localSheetId="0">'[9]2002(v1)'!#REF!</definedName>
    <definedName name="п1п1п1п1">'[9]2002(v1)'!#REF!</definedName>
    <definedName name="паыоаыпо" localSheetId="3">#REF!</definedName>
    <definedName name="паыоаыпо" localSheetId="0">#REF!</definedName>
    <definedName name="паыоаыпо">#REF!</definedName>
    <definedName name="Пгород" localSheetId="3">#REF!</definedName>
    <definedName name="Пгород" localSheetId="0">#REF!</definedName>
    <definedName name="Пгород">#REF!</definedName>
    <definedName name="ПОКАЗАТЕЛИ_ДОЛГОСР.ПРОГНОЗА" localSheetId="3">'[10]2002(v2)'!#REF!</definedName>
    <definedName name="ПОКАЗАТЕЛИ_ДОЛГОСР.ПРОГНОЗА" localSheetId="0">'[10]2002(v2)'!#REF!</definedName>
    <definedName name="ПОКАЗАТЕЛИ_ДОЛГОСР.ПРОГНОЗА">'[10]2002(v2)'!#REF!</definedName>
    <definedName name="пппп" localSheetId="3">'[9]2002(v1)'!#REF!</definedName>
    <definedName name="пппп" localSheetId="0">'[9]2002(v1)'!#REF!</definedName>
    <definedName name="пппп">'[9]2002(v1)'!#REF!</definedName>
    <definedName name="прапр" localSheetId="3">[7]ПРОГНОЗ_1!#REF!</definedName>
    <definedName name="прапр" localSheetId="0">[7]ПРОГНОЗ_1!#REF!</definedName>
    <definedName name="прапр">[7]ПРОГНОЗ_1!#REF!</definedName>
    <definedName name="прво" localSheetId="3">#REF!</definedName>
    <definedName name="прво" localSheetId="0">#REF!</definedName>
    <definedName name="прво">#REF!</definedName>
    <definedName name="привет" localSheetId="3">#REF!</definedName>
    <definedName name="привет" localSheetId="0">#REF!</definedName>
    <definedName name="привет">#REF!</definedName>
    <definedName name="присмотр" localSheetId="3" hidden="1">#REF!</definedName>
    <definedName name="присмотр" localSheetId="0" hidden="1">#REF!</definedName>
    <definedName name="присмотр" hidden="1">#REF!</definedName>
    <definedName name="про" localSheetId="3">#REF!</definedName>
    <definedName name="про" localSheetId="0">#REF!</definedName>
    <definedName name="про">#REF!</definedName>
    <definedName name="проалвдфщшкопрнео" localSheetId="3">#REF!</definedName>
    <definedName name="проалвдфщшкопрнео" localSheetId="0">#REF!</definedName>
    <definedName name="проалвдфщшкопрнео">#REF!</definedName>
    <definedName name="Прогноз97" localSheetId="3">[11]ПРОГНОЗ_1!#REF!</definedName>
    <definedName name="Прогноз97" localSheetId="0">[11]ПРОГНОЗ_1!#REF!</definedName>
    <definedName name="Прогноз97">[11]ПРОГНОЗ_1!#REF!</definedName>
    <definedName name="раз" localSheetId="3">#REF!</definedName>
    <definedName name="раз" localSheetId="0">#REF!</definedName>
    <definedName name="раз">#REF!</definedName>
    <definedName name="раолдраод" localSheetId="3">#REF!</definedName>
    <definedName name="раолдраод" localSheetId="0">#REF!</definedName>
    <definedName name="раолдраод">#REF!</definedName>
    <definedName name="ропор" localSheetId="3">#REF!</definedName>
    <definedName name="ропор" localSheetId="0">#REF!</definedName>
    <definedName name="ропор">#REF!</definedName>
    <definedName name="ррр" localSheetId="3">#REF!</definedName>
    <definedName name="ррр" localSheetId="0">#REF!</definedName>
    <definedName name="ррр">#REF!</definedName>
    <definedName name="сентябрь" localSheetId="3" hidden="1">#REF!</definedName>
    <definedName name="сентябрь" localSheetId="0" hidden="1">#REF!</definedName>
    <definedName name="сентябрь" hidden="1">#REF!</definedName>
    <definedName name="сол" localSheetId="3" hidden="1">#REF!</definedName>
    <definedName name="сол" localSheetId="0" hidden="1">#REF!</definedName>
    <definedName name="сол" hidden="1">#REF!</definedName>
    <definedName name="СЮТ" localSheetId="3">#REF!</definedName>
    <definedName name="СЮТ" localSheetId="0">#REF!</definedName>
    <definedName name="СЮТ">#REF!</definedName>
    <definedName name="уцкецукецк" localSheetId="3">'[9]2002(v1)'!#REF!</definedName>
    <definedName name="уцкецукецк" localSheetId="0">'[9]2002(v1)'!#REF!</definedName>
    <definedName name="уцкецукецк">'[9]2002(v1)'!#REF!</definedName>
    <definedName name="фварварффврвр" localSheetId="3">'[5]Гр5(о)'!#REF!</definedName>
    <definedName name="фварварффврвр" localSheetId="0">'[5]Гр5(о)'!#REF!</definedName>
    <definedName name="фварварффврвр">'[5]Гр5(о)'!#REF!</definedName>
    <definedName name="фварфварфр" localSheetId="3">#REF!</definedName>
    <definedName name="фварфварфр" localSheetId="0">#REF!</definedName>
    <definedName name="фварфварфр">#REF!</definedName>
    <definedName name="фврафврварфвра" localSheetId="3">[6]ПРОГНОЗ_1!#REF!</definedName>
    <definedName name="фврафврварфвра" localSheetId="0">[6]ПРОГНОЗ_1!#REF!</definedName>
    <definedName name="фврафврварфвра">[6]ПРОГНОЗ_1!#REF!</definedName>
    <definedName name="февраль" localSheetId="3" hidden="1">#REF!</definedName>
    <definedName name="февраль" localSheetId="0" hidden="1">#REF!</definedName>
    <definedName name="февраль" hidden="1">#REF!</definedName>
    <definedName name="фф" localSheetId="3">'[12]Гр5(о)'!#REF!</definedName>
    <definedName name="фф" localSheetId="0">'[12]Гр5(о)'!#REF!</definedName>
    <definedName name="фф">'[12]Гр5(о)'!#REF!</definedName>
    <definedName name="ффккуеуцкеукеуеуцке" localSheetId="3">#REF!</definedName>
    <definedName name="ффккуеуцкеукеуеуцке" localSheetId="0">#REF!</definedName>
    <definedName name="ффккуеуцкеукеуеуцке">#REF!</definedName>
    <definedName name="ффф" localSheetId="3">#REF!</definedName>
    <definedName name="ффф" localSheetId="0">#REF!</definedName>
    <definedName name="ффф">#REF!</definedName>
    <definedName name="цуецуецу" localSheetId="3">#REF!</definedName>
    <definedName name="цуецуецу" localSheetId="0">#REF!</definedName>
    <definedName name="цуецуецу">#REF!</definedName>
    <definedName name="цук" localSheetId="3">'[10]2002(v2)'!#REF!</definedName>
    <definedName name="цук" localSheetId="0">'[10]2002(v2)'!#REF!</definedName>
    <definedName name="цук">'[10]2002(v2)'!#REF!</definedName>
    <definedName name="цукеукеук" localSheetId="3">[7]ПРОГНОЗ_1!#REF!</definedName>
    <definedName name="цукеукеук" localSheetId="0">[7]ПРОГНОЗ_1!#REF!</definedName>
    <definedName name="цукеукеук">[7]ПРОГНОЗ_1!#REF!</definedName>
    <definedName name="цукецку" localSheetId="3">[11]ПРОГНОЗ_1!#REF!</definedName>
    <definedName name="цукецку" localSheetId="0">[11]ПРОГНОЗ_1!#REF!</definedName>
    <definedName name="цукецку">[11]ПРОГНОЗ_1!#REF!</definedName>
    <definedName name="цукецуке" localSheetId="3">#REF!</definedName>
    <definedName name="цукецуке" localSheetId="0">#REF!</definedName>
    <definedName name="цукецуке">#REF!</definedName>
    <definedName name="цукецукеуце" localSheetId="3">'[8]Гр5(о)'!#REF!</definedName>
    <definedName name="цукецукеуце" localSheetId="0">'[8]Гр5(о)'!#REF!</definedName>
    <definedName name="цукецукеуце">'[8]Гр5(о)'!#REF!</definedName>
    <definedName name="цуцуе" localSheetId="3">'[3]Гр5(о)'!#REF!</definedName>
    <definedName name="цуцуе" localSheetId="0">'[3]Гр5(о)'!#REF!</definedName>
    <definedName name="цуцуе">'[3]Гр5(о)'!#REF!</definedName>
    <definedName name="чварьлврл" localSheetId="3">[2]ПРОГНОЗ_1!#REF!</definedName>
    <definedName name="чварьлврл" localSheetId="0">[2]ПРОГНОЗ_1!#REF!</definedName>
    <definedName name="чварьлврл">[2]ПРОГНОЗ_1!#REF!</definedName>
    <definedName name="шщзо" localSheetId="3">'[3]Гр5(о)'!#REF!</definedName>
    <definedName name="шщзо" localSheetId="0">'[3]Гр5(о)'!#REF!</definedName>
    <definedName name="шщзо">'[3]Гр5(о)'!#REF!</definedName>
    <definedName name="ыаоапо" localSheetId="3">#REF!</definedName>
    <definedName name="ыаоапо" localSheetId="0">#REF!</definedName>
    <definedName name="ыаоапо">#REF!</definedName>
    <definedName name="ыапоапо" localSheetId="3">#REF!</definedName>
    <definedName name="ыапоапо" localSheetId="0">#REF!</definedName>
    <definedName name="ыапоапо">#REF!</definedName>
    <definedName name="ыапоыпао" localSheetId="3">#REF!</definedName>
    <definedName name="ыапоыпао" localSheetId="0">#REF!</definedName>
    <definedName name="ыапоыпао">#REF!</definedName>
    <definedName name="ыпаоапоы" localSheetId="3">#REF!</definedName>
    <definedName name="ыпаоапоы" localSheetId="0">#REF!</definedName>
    <definedName name="ыпаоапоы">#REF!</definedName>
    <definedName name="ыпаоыапо" localSheetId="3">[1]ПРОГНОЗ_1!#REF!</definedName>
    <definedName name="ыпаоыапо" localSheetId="0">[1]ПРОГНОЗ_1!#REF!</definedName>
    <definedName name="ыпаоыапо">[1]ПРОГНОЗ_1!#REF!</definedName>
    <definedName name="ЫЫЫ" localSheetId="3" hidden="1">#REF!</definedName>
    <definedName name="ЫЫЫ" hidden="1">#REF!</definedName>
  </definedNames>
  <calcPr calcId="152511"/>
  <customWorkbookViews>
    <customWorkbookView name="Лещенко Александра Александровна - Личное представление" guid="{413FE589-EB44-4ED3-8D71-DDB7E5500C49}" mergeInterval="0" personalView="1" maximized="1" xWindow="-8" yWindow="-8" windowWidth="1936" windowHeight="1056" tabRatio="945" activeSheetId="5"/>
    <customWorkbookView name="Попова Екатерина Николаевна - Личное представление" guid="{3811DC27-6C9C-4281-989A-478EAFEC2147}" mergeInterval="0" personalView="1" maximized="1" xWindow="-8" yWindow="-8" windowWidth="1936" windowHeight="1056" tabRatio="944" activeSheetId="12"/>
    <customWorkbookView name="Райков Евгений Владимирович - Личное представление" guid="{B38BA802-59E1-473D-82D6-51BB59191DC1}" mergeInterval="0" personalView="1" maximized="1" xWindow="-8" yWindow="-8" windowWidth="1936" windowHeight="1056" tabRatio="945" activeSheetId="13"/>
    <customWorkbookView name="Быкова Дарья Львовна - Личное представление" guid="{4DDEBF15-3C9F-44C3-B78F-AE382BE678C1}" mergeInterval="0" personalView="1" maximized="1" xWindow="-8" yWindow="-8" windowWidth="1936" windowHeight="1056" tabRatio="939" activeSheetId="5" showComments="commIndAndComment"/>
    <customWorkbookView name="Миронова Елена Сергеевна - Личное представление" guid="{5B9D9E33-AFE5-4826-BC15-28975AB1E5F8}" mergeInterval="0" personalView="1" xWindow="75" yWindow="6" windowWidth="1802" windowHeight="1012" tabRatio="943" activeSheetId="6"/>
    <customWorkbookView name="Соколова Татьяна Викторовна - Личное представление" guid="{4660ED57-C31A-43C4-A05C-DF263EC238D0}" mergeInterval="0" personalView="1" maximized="1" xWindow="-9" yWindow="-9" windowWidth="1938" windowHeight="1050" tabRatio="939" activeSheetId="8"/>
    <customWorkbookView name="Засядько Наталья Викторовна - Личное представление" guid="{B72699BC-299D-42B7-A978-9B23F399AA23}" mergeInterval="0" personalView="1" maximized="1" xWindow="-8" yWindow="-8" windowWidth="1936" windowHeight="1056" tabRatio="945" activeSheetId="5"/>
  </customWorkbookViews>
</workbook>
</file>

<file path=xl/calcChain.xml><?xml version="1.0" encoding="utf-8"?>
<calcChain xmlns="http://schemas.openxmlformats.org/spreadsheetml/2006/main">
  <c r="E11" i="37" l="1"/>
  <c r="F26" i="40" l="1"/>
  <c r="G27" i="40"/>
  <c r="F27" i="40"/>
  <c r="G15" i="40"/>
  <c r="AC79" i="37" l="1"/>
  <c r="AC78" i="37"/>
  <c r="AB79" i="37"/>
  <c r="AB78" i="37"/>
  <c r="AA79" i="37"/>
  <c r="AC68" i="37"/>
  <c r="AC70" i="37"/>
  <c r="AB65" i="37"/>
  <c r="AB68" i="37"/>
  <c r="AB70" i="37"/>
  <c r="AA68" i="37"/>
  <c r="AA70" i="37"/>
  <c r="AC65" i="37"/>
  <c r="AA65" i="37"/>
  <c r="AC48" i="37"/>
  <c r="AB48" i="37"/>
  <c r="AA48" i="37"/>
  <c r="AC46" i="37"/>
  <c r="AC47" i="37"/>
  <c r="AB46" i="37"/>
  <c r="AB47" i="37"/>
  <c r="AA46" i="37"/>
  <c r="AA47" i="37"/>
  <c r="AC44" i="37"/>
  <c r="AC45" i="37"/>
  <c r="AB44" i="37"/>
  <c r="AB45" i="37"/>
  <c r="AA45" i="37"/>
  <c r="AA44" i="37"/>
  <c r="AC43" i="37"/>
  <c r="AB43" i="37"/>
  <c r="AA43" i="37"/>
  <c r="AC38" i="37"/>
  <c r="AC39" i="37"/>
  <c r="AC40" i="37"/>
  <c r="AC41" i="37"/>
  <c r="AC42" i="37"/>
  <c r="AB38" i="37"/>
  <c r="AB39" i="37"/>
  <c r="AB40" i="37"/>
  <c r="AB41" i="37"/>
  <c r="AB42" i="37"/>
  <c r="AA38" i="37"/>
  <c r="AA39" i="37"/>
  <c r="AA40" i="37"/>
  <c r="AA41" i="37"/>
  <c r="AA42" i="37"/>
  <c r="AC37" i="37"/>
  <c r="AB37" i="37"/>
  <c r="AA37" i="37"/>
  <c r="AC34" i="37"/>
  <c r="AC35" i="37"/>
  <c r="AC36" i="37"/>
  <c r="AB34" i="37"/>
  <c r="AB35" i="37"/>
  <c r="AB36" i="37"/>
  <c r="AA34" i="37"/>
  <c r="AA35" i="37"/>
  <c r="AA36" i="37"/>
  <c r="AC33" i="37"/>
  <c r="AC31" i="37"/>
  <c r="AC32" i="37"/>
  <c r="AB33" i="37"/>
  <c r="AB31" i="37"/>
  <c r="AB32" i="37"/>
  <c r="AA33" i="37"/>
  <c r="AA31" i="37"/>
  <c r="AA32" i="37"/>
  <c r="AC30" i="37"/>
  <c r="AB30" i="37"/>
  <c r="AA30" i="37"/>
  <c r="AA29" i="37"/>
  <c r="AC28" i="37"/>
  <c r="AB28" i="37"/>
  <c r="AA28" i="37"/>
  <c r="AA26" i="37"/>
  <c r="AC25" i="37"/>
  <c r="AB25" i="37"/>
  <c r="AC19" i="37"/>
  <c r="AB19" i="37"/>
  <c r="AA19" i="37"/>
  <c r="AC18" i="37"/>
  <c r="AB18" i="37"/>
  <c r="AA18" i="37"/>
  <c r="AC13" i="37"/>
  <c r="AB13" i="37"/>
  <c r="AA12" i="37"/>
  <c r="AA11" i="37"/>
  <c r="L45" i="37" l="1"/>
  <c r="K45" i="37"/>
  <c r="J45" i="37"/>
  <c r="I45" i="37"/>
  <c r="H45" i="37"/>
  <c r="G45" i="37"/>
  <c r="F45" i="37"/>
  <c r="D45" i="37"/>
  <c r="E45" i="37"/>
  <c r="L65" i="37"/>
  <c r="K65" i="37"/>
  <c r="J65" i="37"/>
  <c r="H65" i="37"/>
  <c r="G65" i="37"/>
  <c r="F65" i="37"/>
  <c r="D65" i="37"/>
  <c r="E65" i="37"/>
  <c r="E48" i="37" l="1"/>
  <c r="K48" i="37"/>
  <c r="H48" i="37"/>
  <c r="D48" i="37"/>
  <c r="F27" i="41" l="1"/>
  <c r="E14" i="41"/>
  <c r="D17" i="41"/>
  <c r="E17" i="41"/>
  <c r="F17" i="41"/>
  <c r="E27" i="41"/>
  <c r="F28" i="41"/>
  <c r="E29" i="41"/>
  <c r="F29" i="41"/>
  <c r="F34" i="41"/>
  <c r="F37" i="41"/>
  <c r="F38" i="41"/>
  <c r="E41" i="41"/>
  <c r="E40" i="41" s="1"/>
  <c r="E39" i="41" s="1"/>
  <c r="F41" i="41"/>
  <c r="E42" i="41"/>
  <c r="F42" i="41"/>
  <c r="F36" i="41" l="1"/>
  <c r="F35" i="41" s="1"/>
  <c r="F40" i="41"/>
  <c r="F39" i="41" s="1"/>
  <c r="F15" i="39" l="1"/>
  <c r="L52" i="41" l="1"/>
  <c r="K52" i="41"/>
  <c r="J52" i="41"/>
  <c r="L48" i="41"/>
  <c r="K48" i="41"/>
  <c r="J48" i="41"/>
  <c r="I42" i="41"/>
  <c r="H42" i="41"/>
  <c r="I41" i="41"/>
  <c r="H41" i="41"/>
  <c r="J50" i="41" l="1"/>
  <c r="L50" i="41"/>
  <c r="K50" i="41"/>
  <c r="I50" i="41"/>
  <c r="H50" i="41"/>
  <c r="G50" i="41"/>
  <c r="K42" i="41"/>
  <c r="L42" i="41"/>
  <c r="L41" i="41"/>
  <c r="K41" i="41"/>
  <c r="I40" i="41"/>
  <c r="I39" i="41" s="1"/>
  <c r="H40" i="41"/>
  <c r="H39" i="41" s="1"/>
  <c r="L38" i="41"/>
  <c r="L37" i="41"/>
  <c r="L36" i="41" s="1"/>
  <c r="L35" i="41" s="1"/>
  <c r="I36" i="41"/>
  <c r="I35" i="41" s="1"/>
  <c r="H36" i="41"/>
  <c r="H35" i="41" s="1"/>
  <c r="G36" i="41"/>
  <c r="G35" i="41" s="1"/>
  <c r="L34" i="41"/>
  <c r="I32" i="41"/>
  <c r="I31" i="41" s="1"/>
  <c r="H32" i="41"/>
  <c r="H31" i="41" s="1"/>
  <c r="G32" i="41"/>
  <c r="G31" i="41" s="1"/>
  <c r="L29" i="41"/>
  <c r="K29" i="41"/>
  <c r="L28" i="41"/>
  <c r="L27" i="41"/>
  <c r="K27" i="41"/>
  <c r="I26" i="41"/>
  <c r="H26" i="41"/>
  <c r="H25" i="41" s="1"/>
  <c r="G26" i="41"/>
  <c r="G25" i="41" s="1"/>
  <c r="I25" i="41"/>
  <c r="L17" i="41"/>
  <c r="J17" i="41"/>
  <c r="K17" i="41"/>
  <c r="K14" i="41"/>
  <c r="I12" i="41"/>
  <c r="H12" i="41"/>
  <c r="G12" i="41"/>
  <c r="H33" i="40"/>
  <c r="H32" i="40"/>
  <c r="H30" i="40"/>
  <c r="H29" i="40"/>
  <c r="H27" i="40"/>
  <c r="G26" i="40"/>
  <c r="J24" i="40"/>
  <c r="H24" i="40"/>
  <c r="J23" i="40"/>
  <c r="H23" i="40"/>
  <c r="J22" i="40"/>
  <c r="H22" i="40"/>
  <c r="J21" i="40"/>
  <c r="H21" i="40"/>
  <c r="J20" i="40"/>
  <c r="H20" i="40"/>
  <c r="J19" i="40"/>
  <c r="H19" i="40"/>
  <c r="T18" i="40"/>
  <c r="J18" i="40"/>
  <c r="H18" i="40"/>
  <c r="T17" i="40"/>
  <c r="J17" i="40"/>
  <c r="H17" i="40"/>
  <c r="T16" i="40"/>
  <c r="J16" i="40"/>
  <c r="H16" i="40"/>
  <c r="U15" i="40"/>
  <c r="T15" i="40"/>
  <c r="J15" i="40"/>
  <c r="H15" i="40"/>
  <c r="T14" i="40"/>
  <c r="J14" i="40"/>
  <c r="H14" i="40"/>
  <c r="G13" i="40"/>
  <c r="F13" i="40"/>
  <c r="H9" i="40"/>
  <c r="P13" i="40" l="1"/>
  <c r="L40" i="41"/>
  <c r="L39" i="41" s="1"/>
  <c r="I24" i="41"/>
  <c r="K40" i="41"/>
  <c r="K39" i="41" s="1"/>
  <c r="H24" i="41"/>
  <c r="T19" i="40"/>
  <c r="T20" i="40" s="1"/>
  <c r="V15" i="40"/>
  <c r="E40" i="37" l="1"/>
  <c r="E28" i="41" s="1"/>
  <c r="U14" i="40" l="1"/>
  <c r="K28" i="41"/>
  <c r="K5" i="39"/>
  <c r="V14" i="40" l="1"/>
  <c r="K70" i="37"/>
  <c r="J70" i="37"/>
  <c r="G70" i="37"/>
  <c r="E70" i="37"/>
  <c r="E34" i="41" s="1"/>
  <c r="K34" i="41" s="1"/>
  <c r="D70" i="37"/>
  <c r="D34" i="41" s="1"/>
  <c r="J34" i="41" s="1"/>
  <c r="D38" i="41"/>
  <c r="J38" i="41" s="1"/>
  <c r="K68" i="37"/>
  <c r="J68" i="37"/>
  <c r="H68" i="37"/>
  <c r="G68" i="37"/>
  <c r="J55" i="37"/>
  <c r="G55" i="37"/>
  <c r="D55" i="37"/>
  <c r="D42" i="41" s="1"/>
  <c r="J42" i="41" s="1"/>
  <c r="J54" i="37"/>
  <c r="G54" i="37"/>
  <c r="D54" i="37"/>
  <c r="D41" i="41" s="1"/>
  <c r="K47" i="37"/>
  <c r="H47" i="37"/>
  <c r="D47" i="37"/>
  <c r="J43" i="37"/>
  <c r="J42" i="37" s="1"/>
  <c r="G43" i="37"/>
  <c r="G42" i="37" s="1"/>
  <c r="K40" i="37"/>
  <c r="J40" i="37"/>
  <c r="H40" i="37"/>
  <c r="G40" i="37"/>
  <c r="D40" i="37"/>
  <c r="J39" i="37"/>
  <c r="G39" i="37"/>
  <c r="K28" i="37"/>
  <c r="H28" i="37"/>
  <c r="E28" i="37"/>
  <c r="F11" i="37"/>
  <c r="K78" i="37"/>
  <c r="J78" i="37"/>
  <c r="K74" i="37"/>
  <c r="J74" i="37"/>
  <c r="K63" i="37"/>
  <c r="J63" i="37"/>
  <c r="K52" i="37"/>
  <c r="K42" i="37"/>
  <c r="K38" i="37"/>
  <c r="K33" i="37"/>
  <c r="J33" i="37"/>
  <c r="J25" i="37"/>
  <c r="K23" i="37"/>
  <c r="J23" i="37"/>
  <c r="K14" i="37"/>
  <c r="J14" i="37"/>
  <c r="H78" i="37"/>
  <c r="G78" i="37"/>
  <c r="H74" i="37"/>
  <c r="G74" i="37"/>
  <c r="H63" i="37"/>
  <c r="G63" i="37"/>
  <c r="H52" i="37"/>
  <c r="H42" i="37"/>
  <c r="H33" i="37"/>
  <c r="G33" i="37"/>
  <c r="G25" i="37"/>
  <c r="H23" i="37"/>
  <c r="G23" i="37"/>
  <c r="H14" i="37"/>
  <c r="G14" i="37"/>
  <c r="E78" i="37"/>
  <c r="D78" i="37"/>
  <c r="D52" i="41" s="1"/>
  <c r="E74" i="37"/>
  <c r="D74" i="37"/>
  <c r="E63" i="37"/>
  <c r="D63" i="37"/>
  <c r="E52" i="37"/>
  <c r="E42" i="37"/>
  <c r="E30" i="41" s="1"/>
  <c r="E35" i="37"/>
  <c r="E33" i="37" s="1"/>
  <c r="E51" i="41" s="1"/>
  <c r="D35" i="37"/>
  <c r="D33" i="37" s="1"/>
  <c r="D51" i="41" s="1"/>
  <c r="D25" i="37"/>
  <c r="D16" i="41" s="1"/>
  <c r="J16" i="41" s="1"/>
  <c r="E23" i="37"/>
  <c r="E15" i="41" s="1"/>
  <c r="K15" i="41" s="1"/>
  <c r="D23" i="37"/>
  <c r="D15" i="41" s="1"/>
  <c r="J15" i="41" s="1"/>
  <c r="E14" i="37"/>
  <c r="E13" i="41" s="1"/>
  <c r="D14" i="37"/>
  <c r="D13" i="41" s="1"/>
  <c r="G15" i="39"/>
  <c r="U14" i="39"/>
  <c r="T14" i="39"/>
  <c r="S14" i="39"/>
  <c r="Q14" i="39"/>
  <c r="P14" i="39"/>
  <c r="O14" i="39"/>
  <c r="N14" i="39"/>
  <c r="M14" i="39"/>
  <c r="L14" i="39"/>
  <c r="K14" i="39"/>
  <c r="J14" i="39"/>
  <c r="I14" i="39"/>
  <c r="E14" i="39"/>
  <c r="D14" i="39"/>
  <c r="C14" i="39"/>
  <c r="B14" i="39"/>
  <c r="V13" i="39"/>
  <c r="R13" i="39"/>
  <c r="H13" i="39"/>
  <c r="V12" i="39"/>
  <c r="R12" i="39"/>
  <c r="E38" i="41" s="1"/>
  <c r="H12" i="39"/>
  <c r="V11" i="39"/>
  <c r="R11" i="39"/>
  <c r="E68" i="37" s="1"/>
  <c r="H11" i="39"/>
  <c r="D68" i="37" s="1"/>
  <c r="V10" i="39"/>
  <c r="R10" i="39"/>
  <c r="H10" i="39"/>
  <c r="V9" i="39"/>
  <c r="R9" i="39"/>
  <c r="H9" i="39"/>
  <c r="V8" i="39"/>
  <c r="R8" i="39"/>
  <c r="E47" i="37" s="1"/>
  <c r="H8" i="39"/>
  <c r="V7" i="39"/>
  <c r="R7" i="39"/>
  <c r="V6" i="39"/>
  <c r="R6" i="39"/>
  <c r="H6" i="39"/>
  <c r="D41" i="37" s="1"/>
  <c r="V5" i="39"/>
  <c r="R5" i="39"/>
  <c r="H5" i="39"/>
  <c r="V4" i="39"/>
  <c r="V14" i="39" s="1"/>
  <c r="R4" i="39"/>
  <c r="G4" i="39"/>
  <c r="G7" i="39" s="1"/>
  <c r="G14" i="39" s="1"/>
  <c r="E52" i="41" l="1"/>
  <c r="E50" i="41" s="1"/>
  <c r="AA78" i="37"/>
  <c r="D33" i="41"/>
  <c r="E33" i="41"/>
  <c r="K33" i="41" s="1"/>
  <c r="K32" i="41" s="1"/>
  <c r="K31" i="41" s="1"/>
  <c r="K30" i="41"/>
  <c r="K26" i="41" s="1"/>
  <c r="K25" i="41" s="1"/>
  <c r="E26" i="41"/>
  <c r="E25" i="41" s="1"/>
  <c r="H38" i="37"/>
  <c r="H37" i="37" s="1"/>
  <c r="D50" i="41"/>
  <c r="K37" i="37"/>
  <c r="K27" i="37" s="1"/>
  <c r="K25" i="37" s="1"/>
  <c r="K13" i="37" s="1"/>
  <c r="E32" i="41"/>
  <c r="E31" i="41" s="1"/>
  <c r="U18" i="40"/>
  <c r="V18" i="40" s="1"/>
  <c r="D29" i="41"/>
  <c r="J29" i="41" s="1"/>
  <c r="F48" i="41"/>
  <c r="D40" i="41"/>
  <c r="D39" i="41" s="1"/>
  <c r="D37" i="41"/>
  <c r="G52" i="37"/>
  <c r="G41" i="41"/>
  <c r="G40" i="41" s="1"/>
  <c r="G39" i="41" s="1"/>
  <c r="G24" i="41" s="1"/>
  <c r="M24" i="41" s="1"/>
  <c r="E37" i="41"/>
  <c r="D32" i="41"/>
  <c r="D31" i="41" s="1"/>
  <c r="U17" i="40"/>
  <c r="V17" i="40" s="1"/>
  <c r="K38" i="41"/>
  <c r="D28" i="41"/>
  <c r="J28" i="41" s="1"/>
  <c r="J33" i="41"/>
  <c r="J32" i="41" s="1"/>
  <c r="J31" i="41" s="1"/>
  <c r="G38" i="37"/>
  <c r="D52" i="37"/>
  <c r="J52" i="37"/>
  <c r="E38" i="37"/>
  <c r="R14" i="39"/>
  <c r="E48" i="41" s="1"/>
  <c r="J38" i="37"/>
  <c r="H4" i="39"/>
  <c r="H7" i="39"/>
  <c r="D43" i="37" s="1"/>
  <c r="D42" i="37" s="1"/>
  <c r="I68" i="37"/>
  <c r="I65" i="37" s="1"/>
  <c r="D30" i="41" l="1"/>
  <c r="J30" i="41" s="1"/>
  <c r="H27" i="37"/>
  <c r="H25" i="37" s="1"/>
  <c r="H13" i="37" s="1"/>
  <c r="J41" i="41"/>
  <c r="J40" i="41" s="1"/>
  <c r="J39" i="41" s="1"/>
  <c r="E36" i="41"/>
  <c r="E35" i="41" s="1"/>
  <c r="E24" i="41" s="1"/>
  <c r="K37" i="41"/>
  <c r="K36" i="41" s="1"/>
  <c r="K35" i="41" s="1"/>
  <c r="K24" i="41" s="1"/>
  <c r="U16" i="40"/>
  <c r="D36" i="41"/>
  <c r="D35" i="41" s="1"/>
  <c r="J37" i="41"/>
  <c r="J36" i="41" s="1"/>
  <c r="J35" i="41" s="1"/>
  <c r="H14" i="39"/>
  <c r="D11" i="37" s="1"/>
  <c r="D48" i="41" s="1"/>
  <c r="D39" i="37"/>
  <c r="D27" i="41" s="1"/>
  <c r="D26" i="41" s="1"/>
  <c r="D25" i="41" s="1"/>
  <c r="F14" i="39"/>
  <c r="E37" i="37"/>
  <c r="E27" i="37" s="1"/>
  <c r="G37" i="37"/>
  <c r="J37" i="37"/>
  <c r="J19" i="37" s="1"/>
  <c r="J18" i="37" s="1"/>
  <c r="J13" i="37" s="1"/>
  <c r="R8" i="38"/>
  <c r="J43" i="38"/>
  <c r="I43" i="38"/>
  <c r="H43" i="38"/>
  <c r="G43" i="38"/>
  <c r="I41" i="38"/>
  <c r="I40" i="38"/>
  <c r="H40" i="38"/>
  <c r="J34" i="38"/>
  <c r="J33" i="38" s="1"/>
  <c r="J26" i="38"/>
  <c r="J25" i="38"/>
  <c r="J22" i="38"/>
  <c r="J20" i="38" s="1"/>
  <c r="J12" i="38"/>
  <c r="I12" i="38"/>
  <c r="H12" i="38"/>
  <c r="H13" i="38" s="1"/>
  <c r="G12" i="38"/>
  <c r="G13" i="38" s="1"/>
  <c r="E25" i="37" l="1"/>
  <c r="AA25" i="37" s="1"/>
  <c r="AA27" i="37"/>
  <c r="D24" i="41"/>
  <c r="V16" i="40"/>
  <c r="V19" i="40" s="1"/>
  <c r="U19" i="40"/>
  <c r="U20" i="40" s="1"/>
  <c r="G19" i="37"/>
  <c r="G18" i="37" s="1"/>
  <c r="G13" i="37" s="1"/>
  <c r="D38" i="37"/>
  <c r="D37" i="37" s="1"/>
  <c r="D19" i="37" s="1"/>
  <c r="D18" i="37" s="1"/>
  <c r="D14" i="41" s="1"/>
  <c r="D12" i="41" s="1"/>
  <c r="J17" i="38"/>
  <c r="J8" i="38" s="1"/>
  <c r="I13" i="38"/>
  <c r="J39" i="38"/>
  <c r="E16" i="41" l="1"/>
  <c r="K16" i="41" s="1"/>
  <c r="K12" i="41" s="1"/>
  <c r="E13" i="37"/>
  <c r="D13" i="37"/>
  <c r="D90" i="37" s="1"/>
  <c r="J27" i="41"/>
  <c r="J26" i="41" s="1"/>
  <c r="J25" i="41" s="1"/>
  <c r="J24" i="41" s="1"/>
  <c r="Q6" i="37"/>
  <c r="P6" i="37"/>
  <c r="E12" i="41" l="1"/>
  <c r="E90" i="37"/>
  <c r="AA13" i="37"/>
  <c r="J14" i="41"/>
  <c r="J12" i="41" s="1"/>
  <c r="R6" i="37"/>
  <c r="R7" i="37"/>
  <c r="Q7" i="37"/>
  <c r="P7" i="37"/>
  <c r="X42" i="37" l="1"/>
  <c r="F17" i="36"/>
  <c r="A4" i="37"/>
  <c r="R17" i="38"/>
  <c r="N78" i="37"/>
  <c r="M78" i="37"/>
  <c r="L78" i="37"/>
  <c r="I78" i="37"/>
  <c r="F78" i="37"/>
  <c r="F52" i="41" s="1"/>
  <c r="L74" i="37"/>
  <c r="I74" i="37"/>
  <c r="F74" i="37"/>
  <c r="L63" i="37"/>
  <c r="I63" i="37"/>
  <c r="F63" i="37"/>
  <c r="Y52" i="37"/>
  <c r="W52" i="37"/>
  <c r="S52" i="37"/>
  <c r="L52" i="37"/>
  <c r="I52" i="37"/>
  <c r="F52" i="37"/>
  <c r="Y51" i="37"/>
  <c r="X51" i="37"/>
  <c r="W51" i="37"/>
  <c r="S51" i="37"/>
  <c r="X50" i="37"/>
  <c r="S50" i="37"/>
  <c r="Y50" i="37" s="1"/>
  <c r="X49" i="37"/>
  <c r="W49" i="37"/>
  <c r="S49" i="37"/>
  <c r="Y49" i="37" s="1"/>
  <c r="X47" i="37"/>
  <c r="W47" i="37"/>
  <c r="S47" i="37"/>
  <c r="Y47" i="37" s="1"/>
  <c r="X46" i="37"/>
  <c r="W46" i="37"/>
  <c r="S46" i="37"/>
  <c r="Y46" i="37" s="1"/>
  <c r="S45" i="37"/>
  <c r="Y44" i="37"/>
  <c r="X44" i="37"/>
  <c r="W44" i="37"/>
  <c r="S44" i="37"/>
  <c r="Y43" i="37"/>
  <c r="X43" i="37"/>
  <c r="W43" i="37"/>
  <c r="S43" i="37"/>
  <c r="S42" i="37"/>
  <c r="Y42" i="37" s="1"/>
  <c r="L42" i="37"/>
  <c r="L38" i="37" s="1"/>
  <c r="I42" i="37"/>
  <c r="I38" i="37" s="1"/>
  <c r="F42" i="37"/>
  <c r="F30" i="41" s="1"/>
  <c r="F26" i="41" s="1"/>
  <c r="F25" i="41" s="1"/>
  <c r="Y41" i="37"/>
  <c r="X41" i="37"/>
  <c r="W41" i="37"/>
  <c r="S41" i="37"/>
  <c r="N37" i="37"/>
  <c r="M37" i="37"/>
  <c r="F35" i="37"/>
  <c r="L33" i="37"/>
  <c r="I33" i="37"/>
  <c r="F33" i="37"/>
  <c r="F51" i="41" s="1"/>
  <c r="F50" i="41" s="1"/>
  <c r="N25" i="37"/>
  <c r="M25" i="37"/>
  <c r="L23" i="37"/>
  <c r="I23" i="37"/>
  <c r="F23" i="37"/>
  <c r="F15" i="41" s="1"/>
  <c r="L15" i="41" s="1"/>
  <c r="L20" i="37"/>
  <c r="I20" i="37"/>
  <c r="L14" i="37"/>
  <c r="I14" i="37"/>
  <c r="F14" i="37"/>
  <c r="F13" i="41" s="1"/>
  <c r="N13" i="37"/>
  <c r="M13" i="37"/>
  <c r="B15" i="36"/>
  <c r="F38" i="37" l="1"/>
  <c r="L30" i="41"/>
  <c r="L26" i="41" s="1"/>
  <c r="L25" i="41" s="1"/>
  <c r="B48" i="38"/>
  <c r="A3" i="38"/>
  <c r="X52" i="37" l="1"/>
  <c r="W42" i="37" l="1"/>
  <c r="W50" i="37" l="1"/>
  <c r="P16" i="38" l="1"/>
  <c r="H34" i="38" s="1"/>
  <c r="H33" i="38" s="1"/>
  <c r="I37" i="37"/>
  <c r="T6" i="37" s="1"/>
  <c r="Q16" i="38" l="1"/>
  <c r="I34" i="38" s="1"/>
  <c r="I33" i="38" s="1"/>
  <c r="T16" i="38"/>
  <c r="L21" i="37"/>
  <c r="L18" i="37" s="1"/>
  <c r="I21" i="37"/>
  <c r="I18" i="37" s="1"/>
  <c r="F18" i="37"/>
  <c r="F14" i="41" s="1"/>
  <c r="L37" i="37"/>
  <c r="U6" i="37" s="1"/>
  <c r="F25" i="37"/>
  <c r="F16" i="41" s="1"/>
  <c r="L14" i="41" l="1"/>
  <c r="F12" i="41"/>
  <c r="F13" i="37"/>
  <c r="F68" i="37" s="1"/>
  <c r="U16" i="38"/>
  <c r="L30" i="37"/>
  <c r="L25" i="37" s="1"/>
  <c r="L13" i="37" s="1"/>
  <c r="W13" i="37" s="1"/>
  <c r="I25" i="37"/>
  <c r="I13" i="37" s="1"/>
  <c r="T13" i="37" s="1"/>
  <c r="P14" i="38"/>
  <c r="F33" i="41" l="1"/>
  <c r="F32" i="41" s="1"/>
  <c r="F31" i="41" s="1"/>
  <c r="F24" i="41" s="1"/>
  <c r="L16" i="41"/>
  <c r="L12" i="41" s="1"/>
  <c r="T14" i="38"/>
  <c r="H26" i="38"/>
  <c r="H25" i="38" s="1"/>
  <c r="Y45" i="37" l="1"/>
  <c r="F37" i="37"/>
  <c r="Q14" i="38"/>
  <c r="I26" i="38" s="1"/>
  <c r="I25" i="38" s="1"/>
  <c r="O14" i="38"/>
  <c r="G26" i="38" s="1"/>
  <c r="G25" i="38" s="1"/>
  <c r="X45" i="37"/>
  <c r="S13" i="37"/>
  <c r="T5" i="37"/>
  <c r="O16" i="38" l="1"/>
  <c r="G34" i="38" s="1"/>
  <c r="G33" i="38" s="1"/>
  <c r="L33" i="41"/>
  <c r="L32" i="41" s="1"/>
  <c r="L31" i="41" s="1"/>
  <c r="L24" i="41" s="1"/>
  <c r="S14" i="38"/>
  <c r="U14" i="38"/>
  <c r="V13" i="37"/>
  <c r="U5" i="37"/>
  <c r="P13" i="37"/>
  <c r="S5" i="37"/>
  <c r="S16" i="38" l="1"/>
  <c r="S6" i="37"/>
  <c r="F90" i="37"/>
  <c r="Q13" i="37"/>
  <c r="Q8" i="38"/>
  <c r="I19" i="38" s="1"/>
  <c r="Q13" i="38"/>
  <c r="I22" i="38" s="1"/>
  <c r="P13" i="38"/>
  <c r="H22" i="38" s="1"/>
  <c r="P8" i="38"/>
  <c r="H18" i="38" s="1"/>
  <c r="W45" i="37"/>
  <c r="S4" i="37" l="1"/>
  <c r="O8" i="38"/>
  <c r="G40" i="38" s="1"/>
  <c r="O13" i="38"/>
  <c r="G22" i="38" s="1"/>
  <c r="I39" i="38"/>
  <c r="I20" i="38"/>
  <c r="I42" i="38"/>
  <c r="I8" i="38"/>
  <c r="U13" i="38"/>
  <c r="H20" i="38"/>
  <c r="H39" i="38"/>
  <c r="T13" i="38"/>
  <c r="H8" i="38"/>
  <c r="H41" i="38"/>
  <c r="U4" i="37"/>
  <c r="U7" i="37" s="1"/>
  <c r="U13" i="37"/>
  <c r="T4" i="37"/>
  <c r="T7" i="37" s="1"/>
  <c r="R13" i="37"/>
  <c r="P17" i="38"/>
  <c r="Q17" i="38"/>
  <c r="G39" i="38" l="1"/>
  <c r="G20" i="38"/>
  <c r="G17" i="38" s="1"/>
  <c r="G8" i="38" s="1"/>
  <c r="O20" i="38" s="1"/>
  <c r="S13" i="38"/>
  <c r="O13" i="37"/>
  <c r="S7" i="37"/>
  <c r="O17" i="38"/>
</calcChain>
</file>

<file path=xl/comments1.xml><?xml version="1.0" encoding="utf-8"?>
<comments xmlns="http://schemas.openxmlformats.org/spreadsheetml/2006/main">
  <authors>
    <author>Попова Екатерина Николаевна</author>
    <author>Засядько Наталья Викторовна</author>
    <author>Лещенко Александра Александровна</author>
    <author>Соколова Татьяна Викторовна</author>
  </authors>
  <commentList>
    <comment ref="F18" authorId="0" shapeId="0">
      <text>
        <r>
          <rPr>
            <b/>
            <sz val="9"/>
            <color indexed="81"/>
            <rFont val="Tahoma"/>
            <family val="2"/>
            <charset val="204"/>
          </rPr>
          <t>Попова Екатерина Николаевна:</t>
        </r>
        <r>
          <rPr>
            <sz val="9"/>
            <color indexed="81"/>
            <rFont val="Tahoma"/>
            <family val="2"/>
            <charset val="204"/>
          </rPr>
          <t xml:space="preserve">
</t>
        </r>
        <r>
          <rPr>
            <sz val="14"/>
            <color indexed="81"/>
            <rFont val="Tahoma"/>
            <family val="2"/>
            <charset val="204"/>
          </rPr>
          <t>ДопЭК 810</t>
        </r>
      </text>
    </comment>
    <comment ref="F23" authorId="0" shapeId="0">
      <text>
        <r>
          <rPr>
            <b/>
            <sz val="9"/>
            <color indexed="81"/>
            <rFont val="Tahoma"/>
            <family val="2"/>
            <charset val="204"/>
          </rPr>
          <t>Попова Екатерина Николаевна:</t>
        </r>
        <r>
          <rPr>
            <sz val="9"/>
            <color indexed="81"/>
            <rFont val="Tahoma"/>
            <family val="2"/>
            <charset val="204"/>
          </rPr>
          <t xml:space="preserve">
</t>
        </r>
        <r>
          <rPr>
            <sz val="16"/>
            <color indexed="81"/>
            <rFont val="Tahoma"/>
            <family val="2"/>
            <charset val="204"/>
          </rPr>
          <t>ДопЭК 860</t>
        </r>
      </text>
    </comment>
    <comment ref="F25" authorId="0" shapeId="0">
      <text>
        <r>
          <rPr>
            <b/>
            <sz val="9"/>
            <color indexed="81"/>
            <rFont val="Tahoma"/>
            <family val="2"/>
            <charset val="204"/>
          </rPr>
          <t>Попова Екатерина Николаевна:</t>
        </r>
        <r>
          <rPr>
            <sz val="9"/>
            <color indexed="81"/>
            <rFont val="Tahoma"/>
            <family val="2"/>
            <charset val="204"/>
          </rPr>
          <t xml:space="preserve">
</t>
        </r>
        <r>
          <rPr>
            <sz val="14"/>
            <color indexed="81"/>
            <rFont val="Tahoma"/>
            <family val="2"/>
            <charset val="204"/>
          </rPr>
          <t>ДопЭК 820</t>
        </r>
      </text>
    </comment>
    <comment ref="F30" authorId="1" shapeId="0">
      <text>
        <r>
          <rPr>
            <b/>
            <sz val="9"/>
            <color indexed="81"/>
            <rFont val="Tahoma"/>
            <family val="2"/>
            <charset val="204"/>
          </rPr>
          <t>Засядько Наталья Викторовна:</t>
        </r>
        <r>
          <rPr>
            <sz val="9"/>
            <color indexed="81"/>
            <rFont val="Tahoma"/>
            <family val="2"/>
            <charset val="204"/>
          </rPr>
          <t xml:space="preserve">
</t>
        </r>
        <r>
          <rPr>
            <sz val="14"/>
            <color indexed="81"/>
            <rFont val="Tahoma"/>
            <family val="2"/>
            <charset val="204"/>
          </rPr>
          <t>доп.ЭК 820 (безвозмездные поступления - пожертвования; род. плата за содержание учащегося в ГОЛ; выплаты учащимся, состоящим в ТОШ и др.);
доп.ЭК 810 (невыясненные платежи, возмещение ущерба, оплата недостачи по результатам ревизии)</t>
        </r>
      </text>
    </comment>
    <comment ref="F39" authorId="2"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991)
</t>
        </r>
      </text>
    </comment>
    <comment ref="F40" authorId="2"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911,912,913,914,918,919,921,952)</t>
        </r>
      </text>
    </comment>
    <comment ref="O40" authorId="3" shapeId="0">
      <text>
        <r>
          <rPr>
            <b/>
            <sz val="9"/>
            <color indexed="81"/>
            <rFont val="Tahoma"/>
            <family val="2"/>
            <charset val="204"/>
          </rPr>
          <t>Соколова Татьяна Викторовна:</t>
        </r>
        <r>
          <rPr>
            <sz val="9"/>
            <color indexed="81"/>
            <rFont val="Tahoma"/>
            <family val="2"/>
            <charset val="204"/>
          </rPr>
          <t xml:space="preserve">
912 МЗ командировка</t>
        </r>
      </text>
    </comment>
    <comment ref="O41" authorId="3" shapeId="0">
      <text>
        <r>
          <rPr>
            <b/>
            <sz val="9"/>
            <color indexed="81"/>
            <rFont val="Tahoma"/>
            <family val="2"/>
            <charset val="204"/>
          </rPr>
          <t>Соколова Татьяна Викторовна:</t>
        </r>
        <r>
          <rPr>
            <sz val="9"/>
            <color indexed="81"/>
            <rFont val="Tahoma"/>
            <family val="2"/>
            <charset val="204"/>
          </rPr>
          <t xml:space="preserve">
912,966 - в случае сопровождения внештатным сотрудником.ИЦ сопровождение</t>
        </r>
      </text>
    </comment>
    <comment ref="F42" authorId="2"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992)</t>
        </r>
      </text>
    </comment>
  </commentList>
</comments>
</file>

<file path=xl/comments2.xml><?xml version="1.0" encoding="utf-8"?>
<comments xmlns="http://schemas.openxmlformats.org/spreadsheetml/2006/main">
  <authors>
    <author>Лещенко Александра Александровна</author>
  </authors>
  <commentList>
    <comment ref="D22"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991)
</t>
        </r>
      </text>
    </comment>
    <comment ref="D23"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911,912,913,914,918,919,921,952)</t>
        </r>
      </text>
    </comment>
    <comment ref="D25"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992)</t>
        </r>
      </text>
    </comment>
  </commentList>
</comments>
</file>

<file path=xl/sharedStrings.xml><?xml version="1.0" encoding="utf-8"?>
<sst xmlns="http://schemas.openxmlformats.org/spreadsheetml/2006/main" count="993" uniqueCount="447">
  <si>
    <t>Х</t>
  </si>
  <si>
    <t>Наименование показателя</t>
  </si>
  <si>
    <t>065</t>
  </si>
  <si>
    <t>1.1</t>
  </si>
  <si>
    <t>1.2</t>
  </si>
  <si>
    <t>1.3</t>
  </si>
  <si>
    <t>1.4</t>
  </si>
  <si>
    <t>4.1</t>
  </si>
  <si>
    <t>4.2</t>
  </si>
  <si>
    <t>х</t>
  </si>
  <si>
    <t>1.4.1</t>
  </si>
  <si>
    <t>1.4.2</t>
  </si>
  <si>
    <t>Сумма</t>
  </si>
  <si>
    <t>УТВЕРЖДАЮ</t>
  </si>
  <si>
    <t>(наименование должности лица, утверждающего документ)</t>
  </si>
  <si>
    <t>(подпись)</t>
  </si>
  <si>
    <t>(расшифровка подписи)</t>
  </si>
  <si>
    <t>ПЛАН</t>
  </si>
  <si>
    <t xml:space="preserve">от </t>
  </si>
  <si>
    <t>Коды</t>
  </si>
  <si>
    <t>Дата</t>
  </si>
  <si>
    <t>Орган, осуществляющий</t>
  </si>
  <si>
    <t>по Сводному реестру</t>
  </si>
  <si>
    <t>глава по БК</t>
  </si>
  <si>
    <t>ИНН</t>
  </si>
  <si>
    <t>КПП</t>
  </si>
  <si>
    <t>Единица измерения: руб.</t>
  </si>
  <si>
    <t>по ОКЕИ</t>
  </si>
  <si>
    <t>383</t>
  </si>
  <si>
    <t>Раздел 1. Поступления и выплаты</t>
  </si>
  <si>
    <t>Код строки</t>
  </si>
  <si>
    <t>Код по бюджетной классификации Российской Федерации</t>
  </si>
  <si>
    <t>Сумма, руб. (с точностью до двух знаков после запятой - 0,00)</t>
  </si>
  <si>
    <t>на 2022 г.</t>
  </si>
  <si>
    <t>на 2023 г.</t>
  </si>
  <si>
    <t>на 2024г.</t>
  </si>
  <si>
    <t>за пределами планового периода</t>
  </si>
  <si>
    <t>текущий финансовый год</t>
  </si>
  <si>
    <t>первый год планового периода</t>
  </si>
  <si>
    <t>второй год планового периода</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</si>
  <si>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</si>
  <si>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t>
  </si>
  <si>
    <t>поступления от приносящей доход деятельности</t>
  </si>
  <si>
    <t>субсидии</t>
  </si>
  <si>
    <t xml:space="preserve">Остаток средств на начало текущего финансового года </t>
  </si>
  <si>
    <t>0001</t>
  </si>
  <si>
    <t>заполняем в январе</t>
  </si>
  <si>
    <t>Остаток средств на конец текущего финансового года</t>
  </si>
  <si>
    <t>0002</t>
  </si>
  <si>
    <t>по итогам года</t>
  </si>
  <si>
    <t>Доходы, всего:</t>
  </si>
  <si>
    <t>в том числе:
доходы от собственности, всего</t>
  </si>
  <si>
    <t>в том числе:
доходы, получаемые в виде арендной либо иной платы за передачу в возмездное пользование муниципального имущества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</si>
  <si>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</si>
  <si>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</si>
  <si>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</si>
  <si>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</si>
  <si>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</si>
  <si>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ДопЭК 810 (СШ 29 содержание детей+присмотр и уход (а именно род.плата в ДОУ)</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</si>
  <si>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</si>
  <si>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ДопЭК 810 (платные образовательные курсы+питание сотрудников по садам)</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</si>
  <si>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</si>
  <si>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</si>
  <si>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ДопЭК 860 финансирование на текущую дату</t>
  </si>
  <si>
    <t>в том числе:
суммы принудительного изъятия</t>
  </si>
  <si>
    <t>безвозмездные денежные поступления, всего</t>
  </si>
  <si>
    <t>ДопЭК 820+ДопЭК 810 (невыясненные платежи)</t>
  </si>
  <si>
    <t>в том числе:</t>
  </si>
  <si>
    <t xml:space="preserve">
целевые субсидии</t>
  </si>
  <si>
    <t>Субсидия на иные цели без учета кап.вложений</t>
  </si>
  <si>
    <t>субсидии на осуществление капитальных вложений</t>
  </si>
  <si>
    <t>Субсидия на иные цели только ДопКР 971</t>
  </si>
  <si>
    <t>гранты</t>
  </si>
  <si>
    <t>Берем у Филатовой поступления по ДопЭК 820 (гранты) на текущую дату</t>
  </si>
  <si>
    <t>прочие поступления</t>
  </si>
  <si>
    <t>На начало года берем план по расчетам, по итогам года берем факт поступления у Филатовой</t>
  </si>
  <si>
    <t>прочие доходы, всего</t>
  </si>
  <si>
    <t>доходы от операций с активами, всего</t>
  </si>
  <si>
    <t>прочие поступления, всего</t>
  </si>
  <si>
    <t>из них:
увеличение остатков денежных средств за счет возврата дебиторской задолженности прошлых лет</t>
  </si>
  <si>
    <t xml:space="preserve">возвраты по л/сч </t>
  </si>
  <si>
    <t>Расходы, всего</t>
  </si>
  <si>
    <t>в том числе:
на выплаты персоналу, всего</t>
  </si>
  <si>
    <t>в том числе:
оплата труда</t>
  </si>
  <si>
    <t>Доп.КР 991</t>
  </si>
  <si>
    <t>Расход л/сч</t>
  </si>
  <si>
    <t>Отклонение</t>
  </si>
  <si>
    <t>прочие выплаты персоналу, в том числе компенсационного характера</t>
  </si>
  <si>
    <t>Доп.КР 911,912,913,914,918,919,921,952</t>
  </si>
  <si>
    <t>4. МЗ</t>
  </si>
  <si>
    <t>5. ИЦ</t>
  </si>
  <si>
    <t>2. СД</t>
  </si>
  <si>
    <t>иные выплаты, за исключением фонда оплаты труда учреждения, для выполнения отдельных полномочий</t>
  </si>
  <si>
    <t>КВР 111</t>
  </si>
  <si>
    <t>взносы по обязательному социальному страхованию на выплаты по оплате труда работников и иные выплаты работникам учреждений, всего</t>
  </si>
  <si>
    <t>КВР 112</t>
  </si>
  <si>
    <t>в том числе:
на выплаты по оплате труда</t>
  </si>
  <si>
    <t>Доп.КР 992</t>
  </si>
  <si>
    <t>КВР 113</t>
  </si>
  <si>
    <t>на иные выплаты работникам</t>
  </si>
  <si>
    <t>ДопКР 985 (выплаты, которые производит налоговый отдел на СИЗ)</t>
  </si>
  <si>
    <t>КВР 119</t>
  </si>
  <si>
    <t>социальные и иные выплаты населению, всего</t>
  </si>
  <si>
    <t>КВР 244</t>
  </si>
  <si>
    <t>в том числе:
социальные выплаты гражданам, кроме публичных нормативных социальных выплат</t>
  </si>
  <si>
    <t>КВР 321 (917)</t>
  </si>
  <si>
    <t>из них:
пособия, компенсации и иные социальные выплаты гражданам, кроме публичных нормативных обязательств</t>
  </si>
  <si>
    <t>Доп.КР 917,915,994,993 (выплаты детям с ОВЗ на дому КБ)</t>
  </si>
  <si>
    <t>КВР 831</t>
  </si>
  <si>
    <t>выплата стипендий, осуществление иных расходов на социальную поддержку обучающихся за счет средств стипендиального фонда</t>
  </si>
  <si>
    <t>КВР 852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</si>
  <si>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</si>
  <si>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Доп.КР 962 (премия главы, расходы проходят по Управлению)</t>
  </si>
  <si>
    <t>КВР 853</t>
  </si>
  <si>
    <t>иные выплаты населению</t>
  </si>
  <si>
    <t>КВР 323</t>
  </si>
  <si>
    <t>уплата налогов, сборов и иных платежей, всего</t>
  </si>
  <si>
    <t>КВР 321 (993)</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</si>
  <si>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</si>
  <si>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</si>
  <si>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Доп.КР 967</t>
  </si>
  <si>
    <t>уплата штрафов (в том числе административных), пеней, иных платежей</t>
  </si>
  <si>
    <t>Доп.КР 964, 968, 000</t>
  </si>
  <si>
    <t>безвозмездные перечисления организациям и физическим лицам, всего</t>
  </si>
  <si>
    <t>из них:
гранты, предоставляемые другим организациям и физическим лицам</t>
  </si>
  <si>
    <t>гранты, предоставляемые автономным учреждениям</t>
  </si>
  <si>
    <t>гранты, предоставляемые иным некомерческим организациям (за исключением бюджетных и автономных учреждений)</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</si>
  <si>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</si>
  <si>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</si>
  <si>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</si>
  <si>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</si>
  <si>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по исполнительным листам</t>
  </si>
  <si>
    <t xml:space="preserve">расходы на закупку товаров, работ, услуг, всего </t>
  </si>
  <si>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</si>
  <si>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</si>
  <si>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</si>
  <si>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</si>
  <si>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закупку товаров, работ, услуг в целях создания, разхвития, эксплуатации и вывода из эксплуатации государственных информационных систем</t>
  </si>
  <si>
    <t>закупку энергетических ресурсов</t>
  </si>
  <si>
    <t>ДпКр 931,932</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</si>
  <si>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</si>
  <si>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</si>
  <si>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</si>
  <si>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</si>
  <si>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Показатель отражается со знаком "минус".</t>
  </si>
  <si>
    <t>в том числе:
налог на прибыль</t>
  </si>
  <si>
    <t>Аня Филатова налог на прибыль</t>
  </si>
  <si>
    <t xml:space="preserve">налог на добавленную стоимость </t>
  </si>
  <si>
    <t xml:space="preserve">прочие налоги, уменьшающие доход </t>
  </si>
  <si>
    <t>Прочие выплаты, всего</t>
  </si>
  <si>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</si>
  <si>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из них:
возврат в бюджет средств субсидии</t>
  </si>
  <si>
    <t>возвраты в доход бюджета со знаком -</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</si>
  <si>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</si>
  <si>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</si>
  <si>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</si>
  <si>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</si>
  <si>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</si>
  <si>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</si>
  <si>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</si>
  <si>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</si>
  <si>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&lt;4&gt;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</si>
  <si>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</si>
  <si>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&lt;6&gt;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</si>
  <si>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</si>
  <si>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</si>
  <si>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Раздел 2. Сведения по выплатам на закупки товаров, работ, услуг.</t>
  </si>
  <si>
    <t>ЗАПОЛНЯЕМ ЗДЕСЬ!!!!</t>
  </si>
  <si>
    <t>N п/п</t>
  </si>
  <si>
    <t>Коды строк</t>
  </si>
  <si>
    <t>Год начала закупки</t>
  </si>
  <si>
    <t>Код по бюджетной классификации Российской Федерации &lt;9.1&gt;</t>
  </si>
  <si>
    <t>Уникальный код &lt;9.2&gt;</t>
  </si>
  <si>
    <t>на 2024 г.</t>
  </si>
  <si>
    <t>всего на закупки</t>
  </si>
  <si>
    <t>(текущий финансовый год)</t>
  </si>
  <si>
    <t>(первый год планового периода)</t>
  </si>
  <si>
    <t>(второй год планового периода)</t>
  </si>
  <si>
    <t>КОНТРОЛЬНЫЕ СУММЫ!!!</t>
  </si>
  <si>
    <t xml:space="preserve">Выплаты на закупку товаров, работ, услуг, всего </t>
  </si>
  <si>
    <t>Заключено договоров БЮДЖЕТНЫМ учреждением</t>
  </si>
  <si>
    <t>по контрактам (договорам), заключенным до начала текущего финансового года без применения норм Федерального закона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закона от 18.07.2011 N 223-ФЗ "О закупках товаров, работ, услуг отдельными видами юридических лиц" (далее - Федеральный закон N 223-ФЗ)</t>
  </si>
  <si>
    <t xml:space="preserve">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t>
  </si>
  <si>
    <t xml:space="preserve">по контрактам (договорам), заключенным до начала текущего финансового года с учетом требований Федерального закона N 44-ФЗ и Федерального закона N 223-ФЗ </t>
  </si>
  <si>
    <r>
      <t xml:space="preserve">Должен быть </t>
    </r>
    <r>
      <rPr>
        <b/>
        <u/>
        <sz val="16"/>
        <color rgb="FFFF0000"/>
        <rFont val="Times New Roman"/>
        <family val="1"/>
        <charset val="204"/>
      </rPr>
      <t>0</t>
    </r>
  </si>
  <si>
    <t>в 2023 на 2023</t>
  </si>
  <si>
    <t>1.3.1</t>
  </si>
  <si>
    <t>в том числе:
в соответствии с Федеральным законом №44-ФЗ</t>
  </si>
  <si>
    <r>
      <t xml:space="preserve">по соответствующему году закупки за счет субсидий, предоставляемых на финансовое обеспечение выполнения государственного </t>
    </r>
    <r>
      <rPr>
        <b/>
        <sz val="15"/>
        <color rgb="FFFF0000"/>
        <rFont val="Times New Roman"/>
        <family val="1"/>
        <charset val="204"/>
      </rPr>
      <t>(муниципального) задания</t>
    </r>
  </si>
  <si>
    <t>из них &lt;9.1&gt;:</t>
  </si>
  <si>
    <t>26310.1</t>
  </si>
  <si>
    <r>
      <t xml:space="preserve">по соответствующему году закупки за счет субсидий, предоставляемых в соответствии с абзацем вторым пункта 1 статьи 78.1 Бюджетного кодекса Российской Федерации </t>
    </r>
    <r>
      <rPr>
        <b/>
        <sz val="13"/>
        <color rgb="FFFF0000"/>
        <rFont val="Times New Roman"/>
        <family val="1"/>
        <charset val="204"/>
      </rPr>
      <t>(СУБСИДИЯ НА ИНЫЕ ЦЕЛИ)</t>
    </r>
  </si>
  <si>
    <t>из них &lt;9.2&gt;:</t>
  </si>
  <si>
    <t>26310.2</t>
  </si>
  <si>
    <t>1.3.2</t>
  </si>
  <si>
    <t>в соответствии с Федеральным законом №223-ФЗ</t>
  </si>
  <si>
    <r>
      <t xml:space="preserve">по соответствующему году закупки от поступлений от оказания услуг (выполнения работ) </t>
    </r>
    <r>
      <rPr>
        <b/>
        <sz val="13"/>
        <color rgb="FFFF0000"/>
        <rFont val="Times New Roman"/>
        <family val="1"/>
        <charset val="204"/>
      </rPr>
      <t>на платной основе</t>
    </r>
    <r>
      <rPr>
        <sz val="10"/>
        <rFont val="Times New Roman"/>
        <family val="1"/>
        <charset val="204"/>
      </rPr>
      <t xml:space="preserve"> и от иной приносящей доход деятельности</t>
    </r>
  </si>
  <si>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t>
  </si>
  <si>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</si>
  <si>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</si>
  <si>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</si>
  <si>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</si>
  <si>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t xml:space="preserve">в соответствии с Федеральным законом N 223-ФЗ </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</si>
  <si>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</si>
  <si>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</si>
  <si>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</si>
  <si>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</si>
  <si>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1.4.3</t>
  </si>
  <si>
    <t xml:space="preserve">за счет субсидий, предоставляемых на осуществление капитальных вложений </t>
  </si>
  <si>
    <t>26430.1</t>
  </si>
  <si>
    <t>26430.2</t>
  </si>
  <si>
    <t>1.4.4</t>
  </si>
  <si>
    <t>за счет прочих источников финансового обеспечения</t>
  </si>
  <si>
    <t>1.4.4.1</t>
  </si>
  <si>
    <t>26451.1</t>
  </si>
  <si>
    <t>26451.2</t>
  </si>
  <si>
    <t>1.4.4.2</t>
  </si>
  <si>
    <t>в соответствии с Федеральным законом N 223-ФЗ</t>
  </si>
  <si>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</si>
  <si>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</si>
  <si>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</si>
  <si>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Исполнитель (ФИО, должность)</t>
  </si>
  <si>
    <t xml:space="preserve">тел. </t>
  </si>
  <si>
    <t>"__" __________ 20__ г.</t>
  </si>
  <si>
    <t>Учреждение:</t>
  </si>
  <si>
    <t>финансово-хозяйственной деятельности на 2022 г.</t>
  </si>
  <si>
    <t>(на 2022 и плановый период 2023 и 2024 годов)</t>
  </si>
  <si>
    <t>Директор</t>
  </si>
  <si>
    <t>План по АЦК</t>
  </si>
  <si>
    <t>Мун. задание</t>
  </si>
  <si>
    <t>Иные цели</t>
  </si>
  <si>
    <t>Внебюджет</t>
  </si>
  <si>
    <t>на 2022 г. 
очередной финансовый год</t>
  </si>
  <si>
    <t>на 2023 г. 
1-й год планового периода</t>
  </si>
  <si>
    <t>на 2024 г. 
2-й год планового периода</t>
  </si>
  <si>
    <t>в 2024 на 2024</t>
  </si>
  <si>
    <t>МБОУ "Средняя школа № 41"</t>
  </si>
  <si>
    <t>02.1.E4.52100</t>
  </si>
  <si>
    <t>ДопКр 922,925,927,933,934,941,942,943,947,951,953,954,955,956,957,963,966,971,981,982,983,985,986,987,995,996</t>
  </si>
  <si>
    <t>ДопКр 912,966</t>
  </si>
  <si>
    <r>
      <t xml:space="preserve">по контрактам (договорам), заключенным до начала текущего финансового года (2022 год) </t>
    </r>
    <r>
      <rPr>
        <b/>
        <sz val="15"/>
        <color rgb="FFFF0000"/>
        <rFont val="Times New Roman"/>
        <family val="1"/>
        <charset val="204"/>
      </rPr>
      <t>(муниципальное задания)</t>
    </r>
  </si>
  <si>
    <r>
      <t xml:space="preserve">по контрактам (договорам), заключенным до начала текущего финансового года (2022 год) </t>
    </r>
    <r>
      <rPr>
        <b/>
        <sz val="15"/>
        <color rgb="FFFF0000"/>
        <rFont val="Times New Roman"/>
        <family val="1"/>
        <charset val="204"/>
      </rPr>
      <t>(СУБСИДИЯ НА ИНЫЕ ЦЕЛИ)</t>
    </r>
  </si>
  <si>
    <r>
      <t xml:space="preserve">по контрактам (договорам), заключенным до начала текущего финансового года (2022 год) </t>
    </r>
    <r>
      <rPr>
        <b/>
        <sz val="15"/>
        <color rgb="FFFF0000"/>
        <rFont val="Times New Roman"/>
        <family val="1"/>
        <charset val="204"/>
      </rPr>
      <t>на платной основе и от иной приносящей доход деятельности</t>
    </r>
  </si>
  <si>
    <t>Муниципальное бюджетное общеобразовательное учреждение "Средняя школа №41"</t>
  </si>
  <si>
    <r>
      <t xml:space="preserve">функции и полномочия учредителя </t>
    </r>
    <r>
      <rPr>
        <u/>
        <sz val="11"/>
        <color theme="1"/>
        <rFont val="Times New Roman"/>
        <family val="1"/>
        <charset val="204"/>
      </rPr>
      <t>МУ "Управление общего и дошкольного образования"</t>
    </r>
  </si>
  <si>
    <t>Мун.задание</t>
  </si>
  <si>
    <t>КВР</t>
  </si>
  <si>
    <t>0210210210</t>
  </si>
  <si>
    <t>0210210490</t>
  </si>
  <si>
    <t>0210253030</t>
  </si>
  <si>
    <t>0000000000</t>
  </si>
  <si>
    <t>0210275640</t>
  </si>
  <si>
    <t>0210274090</t>
  </si>
  <si>
    <t>ИТОГО МЗ</t>
  </si>
  <si>
    <t>0210201210</t>
  </si>
  <si>
    <t>0210201320</t>
  </si>
  <si>
    <t>0220075660</t>
  </si>
  <si>
    <t>02200L3040</t>
  </si>
  <si>
    <t>0220400140</t>
  </si>
  <si>
    <t>0230103110</t>
  </si>
  <si>
    <t>0230276490</t>
  </si>
  <si>
    <t>ИТОГО ИЦ</t>
  </si>
  <si>
    <t>810</t>
  </si>
  <si>
    <t>820</t>
  </si>
  <si>
    <t>860</t>
  </si>
  <si>
    <t>ИТОГО ВИ</t>
  </si>
  <si>
    <t>Все на 111</t>
  </si>
  <si>
    <t>Все на 111 и 119</t>
  </si>
  <si>
    <t>МЗ</t>
  </si>
  <si>
    <t>Директор МКУ "ОК УОиДО"</t>
  </si>
  <si>
    <t>Л.Э Ерохина</t>
  </si>
  <si>
    <t>Заместитель директора МКУ "ОК УОиДО" по экономике и финансам</t>
  </si>
  <si>
    <t>В.В.Гоннова</t>
  </si>
  <si>
    <t>Мартынова Н.В.</t>
  </si>
  <si>
    <t>43-72-00*3225</t>
  </si>
  <si>
    <t xml:space="preserve">Форма по ОКУД </t>
  </si>
  <si>
    <t>0503766</t>
  </si>
  <si>
    <t>CentralAccHead</t>
  </si>
  <si>
    <t>PRP</t>
  </si>
  <si>
    <t>Сведения
об исполнении плана финансово-хозяйственной деятельности</t>
  </si>
  <si>
    <t>CentralAccHeadPost</t>
  </si>
  <si>
    <t>01.10.2022</t>
  </si>
  <si>
    <t>RDT</t>
  </si>
  <si>
    <t>CentralAccOrg</t>
  </si>
  <si>
    <t>КВАРТАЛ</t>
  </si>
  <si>
    <t>RESERVE1</t>
  </si>
  <si>
    <t>Вид деятельности</t>
  </si>
  <si>
    <t>Executor</t>
  </si>
  <si>
    <t>RESERVE2</t>
  </si>
  <si>
    <t>ExecutorPhone</t>
  </si>
  <si>
    <t>ROD</t>
  </si>
  <si>
    <t>Код по БК</t>
  </si>
  <si>
    <t>Аналитический код</t>
  </si>
  <si>
    <t>Утверждено плановых назначений, руб.</t>
  </si>
  <si>
    <t>Исполнено, руб.</t>
  </si>
  <si>
    <t>Не исполнено, руб.</t>
  </si>
  <si>
    <t>Код причины неисполнения</t>
  </si>
  <si>
    <t>ExecutorPost</t>
  </si>
  <si>
    <t>VID</t>
  </si>
  <si>
    <t>2</t>
  </si>
  <si>
    <t>3</t>
  </si>
  <si>
    <t>4</t>
  </si>
  <si>
    <t>5</t>
  </si>
  <si>
    <t>6</t>
  </si>
  <si>
    <t>7</t>
  </si>
  <si>
    <t>8</t>
  </si>
  <si>
    <t>INN</t>
  </si>
  <si>
    <t>VRO</t>
  </si>
  <si>
    <t xml:space="preserve">1. Доходы учреждения, всего
</t>
  </si>
  <si>
    <t>010</t>
  </si>
  <si>
    <t>IST</t>
  </si>
  <si>
    <t>А.Х. Григорян</t>
  </si>
  <si>
    <t>glbuhg</t>
  </si>
  <si>
    <t>из них не исполнено</t>
  </si>
  <si>
    <t>PRD</t>
  </si>
  <si>
    <t>glbuhg2</t>
  </si>
  <si>
    <t>2. Расходы учреждения, всего</t>
  </si>
  <si>
    <t>200</t>
  </si>
  <si>
    <t>А.Г. Колин</t>
  </si>
  <si>
    <t>ruk</t>
  </si>
  <si>
    <t>ruk2</t>
  </si>
  <si>
    <t>Должен быть 0</t>
  </si>
  <si>
    <t>321</t>
  </si>
  <si>
    <t>01-01</t>
  </si>
  <si>
    <t>917</t>
  </si>
  <si>
    <t>минуса выравниваем внутри 3-х ДопКР</t>
  </si>
  <si>
    <t>112</t>
  </si>
  <si>
    <t>01-02</t>
  </si>
  <si>
    <t>911</t>
  </si>
  <si>
    <t>01-03</t>
  </si>
  <si>
    <t>913</t>
  </si>
  <si>
    <t>244</t>
  </si>
  <si>
    <t>07-01</t>
  </si>
  <si>
    <t>971</t>
  </si>
  <si>
    <t>07-02</t>
  </si>
  <si>
    <t>944</t>
  </si>
  <si>
    <t>07-00</t>
  </si>
  <si>
    <t>993</t>
  </si>
  <si>
    <t>минуса выравниваем внутри 2-х ДопКР</t>
  </si>
  <si>
    <t>323</t>
  </si>
  <si>
    <t>912,952,966</t>
  </si>
  <si>
    <t>113</t>
  </si>
  <si>
    <t>912,921,952,954</t>
  </si>
  <si>
    <t>08-02</t>
  </si>
  <si>
    <t>971,981</t>
  </si>
  <si>
    <t>Результат исполнения (дефицит / профицит)</t>
  </si>
  <si>
    <t>450</t>
  </si>
  <si>
    <t>ruk3</t>
  </si>
  <si>
    <t>3. Источники финансирования дефицита средств учреждения, всего</t>
  </si>
  <si>
    <t>500</t>
  </si>
  <si>
    <t>в том числе внутренние источники</t>
  </si>
  <si>
    <t>520</t>
  </si>
  <si>
    <t>в том числе внешние источники</t>
  </si>
  <si>
    <t>620</t>
  </si>
  <si>
    <t>Документ подписан ЭЦП:</t>
  </si>
  <si>
    <t>Кем подписан</t>
  </si>
  <si>
    <t>Дата подписания</t>
  </si>
  <si>
    <t>Серийный номер сертификата</t>
  </si>
  <si>
    <t>Кем выдан сертификат</t>
  </si>
  <si>
    <t>Кому выдан сертификат</t>
  </si>
  <si>
    <t>Дата начала действия</t>
  </si>
  <si>
    <t>Дата окончания действия</t>
  </si>
  <si>
    <t>Отпечаток сертификата</t>
  </si>
  <si>
    <t>Описание сертификата</t>
  </si>
  <si>
    <t>Вспомогательная таблица для заполнения ПАРУСА</t>
  </si>
  <si>
    <t>1. Доходы учреждения</t>
  </si>
  <si>
    <t>Плановые значения</t>
  </si>
  <si>
    <t>Исполнение плановых значений</t>
  </si>
  <si>
    <t>Отклонения</t>
  </si>
  <si>
    <t>ИЦ</t>
  </si>
  <si>
    <t xml:space="preserve"> Наименование показателя</t>
  </si>
  <si>
    <t>Код 
строки</t>
  </si>
  <si>
    <t>Код 
аналитики</t>
  </si>
  <si>
    <t>Утверждено 
плановых
назначений</t>
  </si>
  <si>
    <t>Исполнено плановых значений</t>
  </si>
  <si>
    <t>Сумма отклонений</t>
  </si>
  <si>
    <r>
      <t>Доходы</t>
    </r>
    <r>
      <rPr>
        <sz val="11"/>
        <rFont val="Times New Roman"/>
        <family val="1"/>
        <charset val="204"/>
      </rPr>
      <t xml:space="preserve"> - всего  </t>
    </r>
  </si>
  <si>
    <t>ДОХОДЫ ОТ СОБСТВЕННОСТИ</t>
  </si>
  <si>
    <t>030</t>
  </si>
  <si>
    <t>120</t>
  </si>
  <si>
    <t>ДОХОДЫ ОТ ОКАЗАНИЯ ПЛАТНЫХ УСЛУГ (РАБОТ), КОМПЕНСАЦИИ ЗАТРАТ</t>
  </si>
  <si>
    <t>040</t>
  </si>
  <si>
    <t>130</t>
  </si>
  <si>
    <t>ШТРАФЫ, ПЕНИ, НЕУСТОЙКИ, ВОЗМЕЩЕНИЯ УЩЕРБА</t>
  </si>
  <si>
    <t>050</t>
  </si>
  <si>
    <t>140</t>
  </si>
  <si>
    <t>БЕЗВОЗМЕЗДНЫЕ ДЕНЕЖНЫЕ ПОСТУПЛЕНИЯ</t>
  </si>
  <si>
    <t>060</t>
  </si>
  <si>
    <t>150</t>
  </si>
  <si>
    <t>ПРОЧИЕ ДОХОДЫ</t>
  </si>
  <si>
    <t>100</t>
  </si>
  <si>
    <t>180</t>
  </si>
  <si>
    <t>2. Расходы учреждения</t>
  </si>
  <si>
    <r>
      <t>Расходы</t>
    </r>
    <r>
      <rPr>
        <sz val="11"/>
        <rFont val="Times New Roman"/>
        <family val="1"/>
        <charset val="204"/>
      </rPr>
      <t xml:space="preserve"> - всего 
    в том числе:</t>
    </r>
  </si>
  <si>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ФОНДАМИ_x000D_
(стр. 110 + стр. 130)</t>
  </si>
  <si>
    <t>РАСХОДЫ НА ВЫПЛАТЫ ПЕРСОНАЛУ КАЗЕННЫХ УЧРЕЖДЕНИЙ_x000D_
(стр. 111 + стр. 112 + стр. 113 + стр. 119)</t>
  </si>
  <si>
    <t>110</t>
  </si>
  <si>
    <t>Фонд оплаты труда учреждений</t>
  </si>
  <si>
    <t>111</t>
  </si>
  <si>
    <t>Иные выплаты персоналу учреждений, за исключением фонда оплаты труда</t>
  </si>
  <si>
    <t>911,912,913,914,918,919,921,952,954,955</t>
  </si>
  <si>
    <t>Иные выплаты, за исключением фонда оплаты труда учреждений, лицам, привлекаемым согласно законодательству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</si>
  <si>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t>
  </si>
  <si>
    <t>119</t>
  </si>
  <si>
    <t>ЗАКУПКА ТОВАРОВ, РАБОТ И УСЛУГ ДЛЯ ОБЕСПЕЧЕНИЯ ГОСУДАРСТВЕННЫХ (МУНИЦИПАЛЬНЫХ) НУЖД_x000D_
(стр. 220 + стр. 240)</t>
  </si>
  <si>
    <t>ИНЫЕ ЗАКУПКИ ТОВАРОВ, РАБОТ И УСЛУГ ДЛЯ ОБЕСПЕЧЕНИЯ ГОСУДАРСТВЕННЫХ (МУНИЦИПАЛЬНЫХ) НУЖД_x000D_
(стр. 241 + стр. 243 + стр. 244 + стр. 245)</t>
  </si>
  <si>
    <t>240</t>
  </si>
  <si>
    <t>Прочая закупка товаров, работ и услуг</t>
  </si>
  <si>
    <t>922,924,925,927,931,933,934,941,942,943,947,951,953,954,955,956,963,966,971,981,982,983,985,986,987,995,996</t>
  </si>
  <si>
    <t>Закупка энергетических ресурсов</t>
  </si>
  <si>
    <t>247</t>
  </si>
  <si>
    <t>СОЦИАЛЬНОЕ ОБЕСПЕЧЕНИЕ И ИНЫЕ ВЫПЛАТЫ НАСЕЛЕНИЮ_x000D_
(стр. 320 + стр. 340 + стр. 350 + стр. 360)</t>
  </si>
  <si>
    <t>300</t>
  </si>
  <si>
    <t>СОЦИАЛЬНЫЕ ВЫПЛАТЫ ГРАЖДАНАМ, КРОМЕ ПУБЛИЧНЫХ НОРМАТИВНЫХ СОЦИАЛЬНЫХ ВЫПЛАТ_x000D_
(стр. 321 + стр. 323)</t>
  </si>
  <si>
    <t>320</t>
  </si>
  <si>
    <t>Пособия, компенсации и иные социальные выплаты гражданам, кроме публичных нормативных обязательств</t>
  </si>
  <si>
    <t>915,917,991,993,994</t>
  </si>
  <si>
    <t>Приобретение товаров, работ, услуг в пользу граждан в целях их социального обеспечения</t>
  </si>
  <si>
    <t>ИНЫЕ БЮДЖЕТНЫЕ АССИГНОВАНИЯ_x000D_
(стр. 810 + стр. 830 + стр. 850 + стр. 860)</t>
  </si>
  <si>
    <t>800</t>
  </si>
  <si>
    <t>УПЛАТА НАЛОГОВ, СБОРОВ И ИНЫХ ПЛАТЕЖЕЙ_x000D_
(стр. 851 + стр. 852 + стр. 853)</t>
  </si>
  <si>
    <t>850</t>
  </si>
  <si>
    <t>Уплата прочих налогов, сборов</t>
  </si>
  <si>
    <t>852</t>
  </si>
  <si>
    <t>Уплата иных платежей</t>
  </si>
  <si>
    <t>853</t>
  </si>
  <si>
    <t>000,964</t>
  </si>
  <si>
    <t>Остатки прошлых лет</t>
  </si>
  <si>
    <t>Изменение остатков средств</t>
  </si>
  <si>
    <t>700</t>
  </si>
  <si>
    <t>x</t>
  </si>
  <si>
    <t>Остатки на начало года</t>
  </si>
  <si>
    <t>Возвраты</t>
  </si>
  <si>
    <t>Движение денежных средств</t>
  </si>
  <si>
    <t>590</t>
  </si>
  <si>
    <t>поступление денежных средств прочие</t>
  </si>
  <si>
    <t>591</t>
  </si>
  <si>
    <t>510</t>
  </si>
  <si>
    <t>ВОЗВРАТЫ</t>
  </si>
  <si>
    <t>выбытие денежных средств</t>
  </si>
  <si>
    <t>592</t>
  </si>
  <si>
    <t>610</t>
  </si>
  <si>
    <r>
      <t xml:space="preserve">Внешние источник
</t>
    </r>
    <r>
      <rPr>
        <sz val="11"/>
        <rFont val="Times New Roman"/>
        <family val="1"/>
        <charset val="204"/>
      </rPr>
      <t xml:space="preserve">                из них:</t>
    </r>
  </si>
  <si>
    <t>Показатели по поступлениям и выплатам учреждения на 2022 год и плановый период 2023-2024 (по состоянию на 30.12.2022)</t>
  </si>
  <si>
    <t>«30» декабря 2022 г.</t>
  </si>
  <si>
    <t>Показатели выплат по расходам на закупку товаров, работ, услуг учреждения на 2022-2024 гг. (по состоянию на 30.12.2022)</t>
  </si>
  <si>
    <t>приобретение товаров, работ и услуг в пользу граждан в целях их социального обеспечения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</si>
</sst>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quot;р.&quot;_-;\-* #,##0.00&quot;р.&quot;_-;_-* &quot;-&quot;??&quot;р.&quot;_-;_-@_-"/>
    <numFmt numFmtId="43" formatCode="_-* #,##0.00_р_._-;\-* #,##0.00_р_._-;_-* &quot;-&quot;??_р_._-;_-@_-"/>
    <numFmt numFmtId="164" formatCode="_(* #,##0.00_);_(* \(#,##0.00\);_(* &quot;-&quot;??_);_(@_)"/>
    <numFmt numFmtId="165" formatCode="#,##0.00_ ;[Red]\-#,##0.00\ "/>
    <numFmt numFmtId="166" formatCode="_-* #,##0.00_р_._-;\-* #,##0.00_р_._-;_-* \-??_р_._-;_-@_-"/>
    <numFmt numFmtId="167" formatCode="#,##0.00;\ \-\ #,##0.00;\ \-"/>
    <numFmt numFmtId="168" formatCode="#,##0.00_ ;\-#,##0.00\ "/>
  </numFmts>
  <fonts count="70"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Times New Roman"/>
      <family val="1"/>
      <charset val="204"/>
    </font>
    <font>
      <sz val="10"/>
      <name val="Times New Roman"/>
      <family val="1"/>
      <charset val="204"/>
    </font>
    <font>
      <sz val="10"/>
      <name val="Arial"/>
      <family val="2"/>
      <charset val="204"/>
    </font>
    <font>
      <sz val="10"/>
      <name val="Arial Cyr"/>
      <charset val="204"/>
    </font>
    <font>
      <sz val="12"/>
      <name val="Times New Roman"/>
      <family val="1"/>
      <charset val="204"/>
    </font>
    <font>
      <sz val="14"/>
      <name val="Times New Roman"/>
      <family val="1"/>
      <charset val="204"/>
    </font>
    <font>
      <sz val="11"/>
      <name val="Times New Roman"/>
      <family val="1"/>
      <charset val="204"/>
    </font>
    <font>
      <b/>
      <sz val="14"/>
      <name val="Times New Roman"/>
      <family val="1"/>
      <charset val="204"/>
    </font>
    <font>
      <sz val="10"/>
      <color indexed="8"/>
      <name val="Times New Roman"/>
      <family val="2"/>
      <charset val="204"/>
    </font>
    <font>
      <sz val="13"/>
      <name val="Times New Roman"/>
      <family val="1"/>
      <charset val="204"/>
    </font>
    <font>
      <sz val="10"/>
      <name val="Arial"/>
      <family val="2"/>
      <charset val="204"/>
    </font>
    <font>
      <i/>
      <sz val="11"/>
      <name val="Times New Roman"/>
      <family val="1"/>
      <charset val="204"/>
    </font>
    <font>
      <sz val="11"/>
      <color indexed="8"/>
      <name val="Calibri"/>
      <family val="2"/>
      <charset val="204"/>
    </font>
    <font>
      <sz val="11"/>
      <color theme="1"/>
      <name val="Calibri"/>
      <family val="2"/>
      <charset val="204"/>
      <scheme val="minor"/>
    </font>
    <font>
      <sz val="12"/>
      <color theme="1"/>
      <name val="Times New Roman"/>
      <family val="2"/>
      <charset val="204"/>
    </font>
    <font>
      <sz val="11"/>
      <color theme="1"/>
      <name val="Calibri"/>
      <family val="2"/>
      <scheme val="minor"/>
    </font>
    <font>
      <b/>
      <sz val="11"/>
      <color rgb="FFFF0000"/>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1"/>
      <color rgb="FFFF0000"/>
      <name val="Times New Roman"/>
      <family val="1"/>
      <charset val="204"/>
    </font>
    <font>
      <sz val="11"/>
      <color rgb="FF000000"/>
      <name val="Calibri"/>
      <family val="2"/>
      <charset val="1"/>
    </font>
    <font>
      <sz val="11"/>
      <color rgb="FF000000"/>
      <name val="Calibri"/>
      <family val="2"/>
      <charset val="204"/>
    </font>
    <font>
      <sz val="8"/>
      <name val="Arial"/>
      <family val="2"/>
      <charset val="1"/>
    </font>
    <font>
      <sz val="8"/>
      <name val="Arial"/>
      <family val="2"/>
      <charset val="204"/>
    </font>
    <font>
      <b/>
      <sz val="11"/>
      <color rgb="FF3F3F3F"/>
      <name val="Calibri"/>
      <family val="2"/>
      <charset val="204"/>
    </font>
    <font>
      <sz val="9"/>
      <color theme="1"/>
      <name val="Times New Roman"/>
      <family val="1"/>
      <charset val="204"/>
    </font>
    <font>
      <u/>
      <sz val="11"/>
      <color theme="10"/>
      <name val="Calibri"/>
      <family val="2"/>
      <scheme val="minor"/>
    </font>
    <font>
      <u/>
      <sz val="11"/>
      <color theme="1"/>
      <name val="Times New Roman"/>
      <family val="1"/>
      <charset val="204"/>
    </font>
    <font>
      <b/>
      <u/>
      <sz val="11"/>
      <name val="Times New Roman"/>
      <family val="1"/>
      <charset val="204"/>
    </font>
    <font>
      <u/>
      <sz val="10"/>
      <color theme="10"/>
      <name val="Arial"/>
      <family val="2"/>
      <charset val="204"/>
    </font>
    <font>
      <u/>
      <sz val="11"/>
      <name val="Times New Roman"/>
      <family val="1"/>
      <charset val="204"/>
    </font>
    <font>
      <sz val="14"/>
      <color indexed="81"/>
      <name val="Tahoma"/>
      <family val="2"/>
      <charset val="204"/>
    </font>
    <font>
      <sz val="16"/>
      <color indexed="81"/>
      <name val="Tahoma"/>
      <family val="2"/>
      <charset val="204"/>
    </font>
    <font>
      <b/>
      <u/>
      <sz val="30"/>
      <color rgb="FFFF0000"/>
      <name val="Times New Roman"/>
      <family val="1"/>
      <charset val="204"/>
    </font>
    <font>
      <b/>
      <sz val="11"/>
      <color theme="4" tint="-0.249977111117893"/>
      <name val="Times New Roman"/>
      <family val="1"/>
      <charset val="204"/>
    </font>
    <font>
      <b/>
      <sz val="13"/>
      <color theme="4" tint="-0.249977111117893"/>
      <name val="Times New Roman"/>
      <family val="1"/>
      <charset val="204"/>
    </font>
    <font>
      <b/>
      <sz val="15"/>
      <color rgb="FFFF0000"/>
      <name val="Times New Roman"/>
      <family val="1"/>
      <charset val="204"/>
    </font>
    <font>
      <b/>
      <u/>
      <sz val="11"/>
      <color rgb="FFFF0000"/>
      <name val="Times New Roman"/>
      <family val="1"/>
      <charset val="204"/>
    </font>
    <font>
      <b/>
      <u/>
      <sz val="16"/>
      <color rgb="FFFF0000"/>
      <name val="Times New Roman"/>
      <family val="1"/>
      <charset val="204"/>
    </font>
    <font>
      <b/>
      <sz val="13"/>
      <color rgb="FFFF0000"/>
      <name val="Times New Roman"/>
      <family val="1"/>
      <charset val="204"/>
    </font>
    <font>
      <sz val="11"/>
      <name val="Calibri"/>
      <family val="2"/>
      <charset val="204"/>
    </font>
    <font>
      <b/>
      <u/>
      <sz val="16"/>
      <name val="Times New Roman"/>
      <family val="1"/>
      <charset val="204"/>
    </font>
    <font>
      <sz val="8"/>
      <name val="Arial Cyr"/>
    </font>
    <font>
      <sz val="12"/>
      <name val="Arial Cyr"/>
    </font>
    <font>
      <sz val="7"/>
      <color indexed="8"/>
      <name val="Arial"/>
      <family val="2"/>
      <charset val="204"/>
    </font>
    <font>
      <sz val="8"/>
      <color indexed="8"/>
      <name val="Arial"/>
      <family val="2"/>
      <charset val="204"/>
    </font>
    <font>
      <sz val="8"/>
      <color indexed="8"/>
      <name val="Calibri"/>
      <family val="2"/>
      <charset val="204"/>
    </font>
    <font>
      <b/>
      <sz val="10"/>
      <color indexed="8"/>
      <name val="Arial"/>
      <family val="2"/>
      <charset val="204"/>
    </font>
    <font>
      <sz val="9"/>
      <color indexed="8"/>
      <name val="Arial"/>
      <family val="2"/>
      <charset val="204"/>
    </font>
    <font>
      <b/>
      <sz val="8"/>
      <color indexed="8"/>
      <name val="Arial"/>
      <family val="2"/>
      <charset val="204"/>
    </font>
    <font>
      <i/>
      <sz val="12"/>
      <color indexed="8"/>
      <name val="Arial"/>
      <family val="2"/>
      <charset val="204"/>
    </font>
    <font>
      <i/>
      <sz val="8"/>
      <color indexed="8"/>
      <name val="Arial"/>
      <family val="2"/>
      <charset val="204"/>
    </font>
    <font>
      <b/>
      <i/>
      <sz val="8"/>
      <color indexed="8"/>
      <name val="Arial"/>
      <family val="2"/>
      <charset val="204"/>
    </font>
    <font>
      <b/>
      <sz val="20"/>
      <name val="Times New Roman"/>
      <family val="1"/>
      <charset val="204"/>
    </font>
  </fonts>
  <fills count="2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2F2F2"/>
        <bgColor rgb="FFFFFFCC"/>
      </patternFill>
    </fill>
    <fill>
      <patternFill patternType="solid">
        <fgColor rgb="FF66FF9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indexed="42"/>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lightGray"/>
    </fill>
    <fill>
      <patternFill patternType="lightGray">
        <bgColor indexed="27"/>
      </patternFill>
    </fill>
    <fill>
      <patternFill patternType="lightGray">
        <bgColor indexed="22"/>
      </patternFill>
    </fill>
    <fill>
      <patternFill patternType="solid">
        <fgColor indexed="9"/>
        <bgColor indexed="64"/>
      </patternFill>
    </fill>
    <fill>
      <patternFill patternType="solid">
        <fgColor rgb="FFFFCCFF"/>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top/>
      <bottom style="hair">
        <color indexed="64"/>
      </bottom>
      <diagonal/>
    </border>
  </borders>
  <cellStyleXfs count="197">
    <xf numFmtId="0" fontId="0" fillId="0" borderId="0"/>
    <xf numFmtId="44" fontId="18" fillId="0" borderId="0" applyFont="0" applyFill="0" applyBorder="0" applyAlignment="0" applyProtection="0"/>
    <xf numFmtId="0" fontId="28" fillId="0" borderId="0"/>
    <xf numFmtId="0" fontId="28" fillId="0" borderId="0"/>
    <xf numFmtId="0" fontId="28" fillId="0" borderId="0"/>
    <xf numFmtId="0" fontId="30" fillId="0" borderId="0"/>
    <xf numFmtId="0" fontId="18" fillId="0" borderId="0"/>
    <xf numFmtId="0" fontId="17" fillId="0" borderId="0"/>
    <xf numFmtId="0" fontId="18" fillId="0" borderId="0"/>
    <xf numFmtId="0" fontId="28" fillId="0" borderId="0"/>
    <xf numFmtId="0" fontId="17" fillId="0" borderId="0"/>
    <xf numFmtId="0" fontId="23" fillId="0" borderId="0"/>
    <xf numFmtId="0" fontId="29" fillId="0" borderId="0"/>
    <xf numFmtId="0" fontId="28" fillId="0" borderId="0"/>
    <xf numFmtId="0" fontId="17" fillId="0" borderId="0"/>
    <xf numFmtId="0" fontId="17" fillId="0" borderId="0"/>
    <xf numFmtId="0" fontId="28" fillId="0" borderId="0"/>
    <xf numFmtId="0" fontId="28" fillId="0" borderId="0"/>
    <xf numFmtId="0" fontId="17" fillId="0" borderId="0"/>
    <xf numFmtId="0" fontId="25"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64" fontId="17" fillId="0" borderId="0" applyFont="0" applyFill="0" applyBorder="0" applyAlignment="0" applyProtection="0"/>
    <xf numFmtId="43" fontId="28" fillId="0" borderId="0" applyFont="0" applyFill="0" applyBorder="0" applyAlignment="0" applyProtection="0"/>
    <xf numFmtId="164" fontId="1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0" fontId="14" fillId="0" borderId="0"/>
    <xf numFmtId="0" fontId="14"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2" fillId="0" borderId="0"/>
    <xf numFmtId="0" fontId="11" fillId="0" borderId="0"/>
    <xf numFmtId="0" fontId="10" fillId="0" borderId="0"/>
    <xf numFmtId="0" fontId="10" fillId="0" borderId="0"/>
    <xf numFmtId="0" fontId="30" fillId="0" borderId="0"/>
    <xf numFmtId="0" fontId="9" fillId="0" borderId="0"/>
    <xf numFmtId="0" fontId="8" fillId="0" borderId="0"/>
    <xf numFmtId="43" fontId="30"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17" fillId="0" borderId="0"/>
    <xf numFmtId="0" fontId="36" fillId="0" borderId="0"/>
    <xf numFmtId="166" fontId="36" fillId="0" borderId="0" applyBorder="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7" fillId="0" borderId="0"/>
    <xf numFmtId="0" fontId="18" fillId="0" borderId="0"/>
    <xf numFmtId="0" fontId="39" fillId="0" borderId="0">
      <alignment horizontal="left"/>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9" fillId="0" borderId="0">
      <alignment horizontal="left"/>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6" fontId="36" fillId="0" borderId="0" applyBorder="0" applyProtection="0"/>
    <xf numFmtId="166" fontId="36" fillId="0" borderId="0" applyBorder="0" applyProtection="0"/>
    <xf numFmtId="0" fontId="40" fillId="8" borderId="30" applyProtection="0"/>
    <xf numFmtId="0" fontId="5" fillId="0" borderId="0"/>
    <xf numFmtId="0" fontId="4" fillId="0" borderId="0"/>
    <xf numFmtId="0" fontId="29" fillId="0" borderId="0"/>
    <xf numFmtId="0" fontId="4" fillId="0" borderId="0"/>
    <xf numFmtId="0" fontId="42" fillId="0" borderId="0" applyNumberFormat="0" applyFill="0" applyBorder="0" applyAlignment="0" applyProtection="0"/>
    <xf numFmtId="0" fontId="45" fillId="0" borderId="0" applyNumberFormat="0" applyFill="0" applyBorder="0" applyAlignment="0" applyProtection="0"/>
    <xf numFmtId="43" fontId="30" fillId="0" borderId="0" applyFont="0" applyFill="0" applyBorder="0" applyAlignment="0" applyProtection="0"/>
    <xf numFmtId="0" fontId="3" fillId="0" borderId="0"/>
    <xf numFmtId="0" fontId="2" fillId="0" borderId="0"/>
    <xf numFmtId="0" fontId="1" fillId="0" borderId="0"/>
  </cellStyleXfs>
  <cellXfs count="606">
    <xf numFmtId="0" fontId="0" fillId="0" borderId="0" xfId="0"/>
    <xf numFmtId="0" fontId="16" fillId="0" borderId="0" xfId="6" applyFont="1" applyFill="1"/>
    <xf numFmtId="0" fontId="16" fillId="0" borderId="0" xfId="6" applyFont="1"/>
    <xf numFmtId="0" fontId="16" fillId="0" borderId="0" xfId="6" applyFont="1" applyFill="1" applyBorder="1"/>
    <xf numFmtId="0" fontId="21" fillId="0" borderId="0" xfId="0" applyFont="1" applyAlignment="1">
      <alignment horizontal="center"/>
    </xf>
    <xf numFmtId="0" fontId="21" fillId="0" borderId="0" xfId="0" applyFont="1"/>
    <xf numFmtId="0" fontId="15" fillId="0" borderId="1" xfId="0"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1" fillId="0" borderId="11" xfId="0" applyFont="1" applyFill="1" applyBorder="1" applyAlignment="1">
      <alignment vertical="center" wrapText="1"/>
    </xf>
    <xf numFmtId="0" fontId="21" fillId="0" borderId="11" xfId="0"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0" fontId="32" fillId="0" borderId="0" xfId="5" applyFont="1" applyAlignment="1">
      <alignment vertical="center" wrapText="1"/>
    </xf>
    <xf numFmtId="0" fontId="32" fillId="0" borderId="0" xfId="5" applyFont="1"/>
    <xf numFmtId="44" fontId="21" fillId="0" borderId="0" xfId="1" applyFont="1" applyAlignment="1">
      <alignment horizontal="right" vertical="center" wrapText="1"/>
    </xf>
    <xf numFmtId="44" fontId="21" fillId="0" borderId="0" xfId="1" applyFont="1" applyAlignment="1">
      <alignment vertical="center" wrapText="1"/>
    </xf>
    <xf numFmtId="0" fontId="32" fillId="0" borderId="1" xfId="5" applyFont="1" applyBorder="1" applyAlignment="1">
      <alignment horizontal="center" vertical="center" wrapText="1"/>
    </xf>
    <xf numFmtId="0" fontId="32" fillId="0" borderId="0" xfId="5" applyFont="1" applyAlignment="1">
      <alignment horizontal="right" vertical="center"/>
    </xf>
    <xf numFmtId="14" fontId="32" fillId="0" borderId="1" xfId="5" applyNumberFormat="1" applyFont="1" applyFill="1" applyBorder="1" applyAlignment="1">
      <alignment horizontal="center" vertical="center" wrapText="1"/>
    </xf>
    <xf numFmtId="0" fontId="32" fillId="4" borderId="1" xfId="5" applyFont="1" applyFill="1" applyBorder="1" applyAlignment="1">
      <alignment horizontal="center" vertical="center" wrapText="1"/>
    </xf>
    <xf numFmtId="49" fontId="32" fillId="0" borderId="1" xfId="5" applyNumberFormat="1" applyFont="1" applyFill="1" applyBorder="1" applyAlignment="1">
      <alignment horizontal="center" vertical="center" wrapText="1"/>
    </xf>
    <xf numFmtId="0" fontId="21" fillId="0" borderId="0" xfId="0" applyFont="1" applyFill="1" applyAlignment="1"/>
    <xf numFmtId="0" fontId="21" fillId="0" borderId="0" xfId="0" applyFont="1" applyFill="1" applyAlignment="1">
      <alignment horizontal="center"/>
    </xf>
    <xf numFmtId="0" fontId="21" fillId="0" borderId="0" xfId="0" applyFont="1" applyFill="1"/>
    <xf numFmtId="0" fontId="21" fillId="0" borderId="0" xfId="0" applyFont="1" applyFill="1" applyAlignment="1">
      <alignment horizontal="center" vertical="center"/>
    </xf>
    <xf numFmtId="0" fontId="21" fillId="0" borderId="1" xfId="0" applyFont="1" applyFill="1" applyBorder="1" applyAlignment="1">
      <alignment horizontal="center" vertical="center" wrapText="1"/>
    </xf>
    <xf numFmtId="4" fontId="21" fillId="0" borderId="0" xfId="0" applyNumberFormat="1" applyFont="1" applyFill="1"/>
    <xf numFmtId="0" fontId="21" fillId="0" borderId="2" xfId="0" applyFont="1" applyFill="1" applyBorder="1" applyAlignment="1">
      <alignment horizontal="center" vertical="center" wrapText="1"/>
    </xf>
    <xf numFmtId="0" fontId="21" fillId="0" borderId="6" xfId="0" applyFont="1" applyFill="1" applyBorder="1" applyAlignment="1">
      <alignment wrapText="1"/>
    </xf>
    <xf numFmtId="49" fontId="21" fillId="0" borderId="5" xfId="0" applyNumberFormat="1" applyFont="1" applyFill="1" applyBorder="1" applyAlignment="1">
      <alignment horizontal="center" vertical="center" wrapText="1"/>
    </xf>
    <xf numFmtId="0" fontId="21" fillId="0" borderId="5" xfId="0" applyFont="1" applyFill="1" applyBorder="1" applyAlignment="1">
      <alignment horizontal="center" vertical="center" wrapText="1"/>
    </xf>
    <xf numFmtId="4" fontId="21" fillId="0" borderId="5" xfId="0" applyNumberFormat="1" applyFont="1" applyFill="1" applyBorder="1" applyAlignment="1">
      <alignment horizontal="center" vertical="center" wrapText="1"/>
    </xf>
    <xf numFmtId="4" fontId="21" fillId="0" borderId="14" xfId="0" applyNumberFormat="1" applyFont="1" applyFill="1" applyBorder="1" applyAlignment="1">
      <alignment horizontal="center" vertical="center" wrapText="1"/>
    </xf>
    <xf numFmtId="4" fontId="21" fillId="0" borderId="13" xfId="0" applyNumberFormat="1" applyFont="1" applyFill="1" applyBorder="1" applyAlignment="1">
      <alignment horizontal="center" vertical="center" wrapText="1"/>
    </xf>
    <xf numFmtId="0" fontId="21" fillId="0" borderId="3" xfId="0" applyFont="1" applyFill="1" applyBorder="1" applyAlignment="1">
      <alignment wrapText="1"/>
    </xf>
    <xf numFmtId="49" fontId="21" fillId="0" borderId="2" xfId="0" applyNumberFormat="1" applyFont="1" applyFill="1" applyBorder="1" applyAlignment="1">
      <alignment horizontal="center" vertical="center" wrapText="1"/>
    </xf>
    <xf numFmtId="4" fontId="21" fillId="0" borderId="2"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0" fontId="15" fillId="7" borderId="29" xfId="0" applyFont="1" applyFill="1" applyBorder="1" applyAlignment="1">
      <alignment vertical="center" wrapText="1"/>
    </xf>
    <xf numFmtId="0" fontId="15" fillId="7" borderId="28" xfId="0" applyFont="1" applyFill="1" applyBorder="1" applyAlignment="1">
      <alignment horizontal="center" vertical="center" wrapText="1"/>
    </xf>
    <xf numFmtId="4" fontId="15" fillId="7" borderId="28" xfId="0" applyNumberFormat="1" applyFont="1" applyFill="1" applyBorder="1" applyAlignment="1">
      <alignment horizontal="center" vertical="center" wrapText="1"/>
    </xf>
    <xf numFmtId="4" fontId="15" fillId="9" borderId="0" xfId="0" applyNumberFormat="1" applyFont="1" applyFill="1"/>
    <xf numFmtId="4" fontId="15" fillId="9" borderId="0" xfId="0" applyNumberFormat="1" applyFont="1" applyFill="1" applyAlignment="1">
      <alignment horizontal="center"/>
    </xf>
    <xf numFmtId="0" fontId="15" fillId="9" borderId="0" xfId="0" applyFont="1" applyFill="1"/>
    <xf numFmtId="0" fontId="26" fillId="3" borderId="5" xfId="0" applyFont="1" applyFill="1" applyBorder="1" applyAlignment="1">
      <alignment vertical="center" wrapText="1"/>
    </xf>
    <xf numFmtId="0" fontId="26" fillId="3" borderId="5" xfId="0" applyFont="1" applyFill="1" applyBorder="1" applyAlignment="1">
      <alignment horizontal="center" vertical="center" wrapText="1"/>
    </xf>
    <xf numFmtId="4" fontId="21" fillId="3" borderId="1" xfId="0" applyNumberFormat="1" applyFont="1" applyFill="1" applyBorder="1" applyAlignment="1">
      <alignment horizontal="center" vertical="center" wrapText="1"/>
    </xf>
    <xf numFmtId="4" fontId="26" fillId="3" borderId="5" xfId="0" applyNumberFormat="1" applyFont="1" applyFill="1" applyBorder="1" applyAlignment="1">
      <alignment horizontal="center" vertical="center" wrapText="1"/>
    </xf>
    <xf numFmtId="4" fontId="26" fillId="0" borderId="0" xfId="0" applyNumberFormat="1" applyFont="1" applyFill="1"/>
    <xf numFmtId="0" fontId="26" fillId="0" borderId="0" xfId="0" applyFont="1" applyFill="1" applyAlignment="1">
      <alignment horizontal="center"/>
    </xf>
    <xf numFmtId="0" fontId="26" fillId="0" borderId="0" xfId="0" applyFont="1" applyFill="1"/>
    <xf numFmtId="0" fontId="21" fillId="0" borderId="1" xfId="0" applyFont="1" applyFill="1" applyBorder="1" applyAlignment="1">
      <alignment vertical="center" wrapText="1"/>
    </xf>
    <xf numFmtId="43" fontId="21" fillId="0" borderId="0" xfId="0" applyNumberFormat="1" applyFont="1" applyFill="1" applyAlignment="1">
      <alignment horizontal="center"/>
    </xf>
    <xf numFmtId="0" fontId="26" fillId="3" borderId="1" xfId="0" applyFont="1" applyFill="1" applyBorder="1" applyAlignment="1">
      <alignment vertical="center" wrapText="1"/>
    </xf>
    <xf numFmtId="0" fontId="26" fillId="3" borderId="1" xfId="0" applyFont="1" applyFill="1" applyBorder="1" applyAlignment="1">
      <alignment horizontal="center" vertical="center" wrapText="1"/>
    </xf>
    <xf numFmtId="4" fontId="26" fillId="3" borderId="1" xfId="0" applyNumberFormat="1" applyFont="1" applyFill="1" applyBorder="1" applyAlignment="1">
      <alignment horizontal="center" vertical="center" wrapText="1"/>
    </xf>
    <xf numFmtId="0" fontId="21" fillId="3" borderId="1" xfId="0" applyFont="1" applyFill="1" applyBorder="1" applyAlignment="1">
      <alignment vertical="center" wrapText="1"/>
    </xf>
    <xf numFmtId="0" fontId="21" fillId="3" borderId="1" xfId="0" applyFont="1" applyFill="1" applyBorder="1" applyAlignment="1">
      <alignment horizontal="center" vertical="center" wrapText="1"/>
    </xf>
    <xf numFmtId="0" fontId="21" fillId="3" borderId="0" xfId="0" applyFont="1" applyFill="1"/>
    <xf numFmtId="0" fontId="21" fillId="3" borderId="0" xfId="0" applyFont="1" applyFill="1" applyAlignment="1">
      <alignment horizontal="center"/>
    </xf>
    <xf numFmtId="0" fontId="21" fillId="0" borderId="1" xfId="0" applyFont="1" applyFill="1" applyBorder="1" applyAlignment="1">
      <alignment wrapText="1"/>
    </xf>
    <xf numFmtId="4" fontId="21" fillId="0" borderId="11" xfId="0" applyNumberFormat="1" applyFont="1" applyFill="1" applyBorder="1" applyAlignment="1">
      <alignment horizontal="center" vertical="center" wrapText="1"/>
    </xf>
    <xf numFmtId="0" fontId="44" fillId="7" borderId="29" xfId="0" applyFont="1" applyFill="1" applyBorder="1" applyAlignment="1">
      <alignment vertical="center" wrapText="1"/>
    </xf>
    <xf numFmtId="0" fontId="44" fillId="7" borderId="28" xfId="0" applyFont="1" applyFill="1" applyBorder="1" applyAlignment="1">
      <alignment horizontal="center" vertical="center" wrapText="1"/>
    </xf>
    <xf numFmtId="4" fontId="44" fillId="7" borderId="28" xfId="0" applyNumberFormat="1" applyFont="1" applyFill="1" applyBorder="1" applyAlignment="1">
      <alignment horizontal="center" vertical="center" wrapText="1"/>
    </xf>
    <xf numFmtId="43" fontId="44" fillId="0" borderId="0" xfId="24" applyFont="1" applyFill="1" applyAlignment="1">
      <alignment horizontal="left"/>
    </xf>
    <xf numFmtId="4" fontId="44" fillId="0" borderId="0" xfId="0" applyNumberFormat="1" applyFont="1" applyFill="1" applyAlignment="1">
      <alignment horizontal="center"/>
    </xf>
    <xf numFmtId="4" fontId="44" fillId="0" borderId="0" xfId="0" applyNumberFormat="1" applyFont="1" applyFill="1"/>
    <xf numFmtId="0" fontId="44" fillId="0" borderId="0" xfId="0" applyFont="1" applyFill="1"/>
    <xf numFmtId="0" fontId="21" fillId="3" borderId="5" xfId="0" applyFont="1" applyFill="1" applyBorder="1" applyAlignment="1">
      <alignment vertical="center" wrapText="1"/>
    </xf>
    <xf numFmtId="0" fontId="21" fillId="3" borderId="5" xfId="0" applyFont="1" applyFill="1" applyBorder="1" applyAlignment="1">
      <alignment horizontal="center" vertical="center" wrapText="1"/>
    </xf>
    <xf numFmtId="4" fontId="21" fillId="3" borderId="5" xfId="0" applyNumberFormat="1" applyFont="1" applyFill="1" applyBorder="1" applyAlignment="1">
      <alignment horizontal="center" vertical="center" wrapText="1"/>
    </xf>
    <xf numFmtId="0" fontId="15" fillId="0" borderId="1" xfId="6" applyFont="1" applyFill="1" applyBorder="1" applyAlignment="1">
      <alignment horizontal="center" vertical="center"/>
    </xf>
    <xf numFmtId="2" fontId="15" fillId="0" borderId="1" xfId="6" applyNumberFormat="1" applyFont="1" applyFill="1" applyBorder="1" applyAlignment="1">
      <alignment horizontal="center" vertical="center"/>
    </xf>
    <xf numFmtId="1" fontId="15" fillId="0" borderId="1" xfId="6" applyNumberFormat="1" applyFont="1" applyFill="1" applyBorder="1" applyAlignment="1">
      <alignment horizontal="center" vertical="center"/>
    </xf>
    <xf numFmtId="0" fontId="15" fillId="0" borderId="8" xfId="6" applyFont="1" applyFill="1" applyBorder="1" applyAlignment="1">
      <alignment horizontal="center" vertical="center"/>
    </xf>
    <xf numFmtId="43" fontId="15" fillId="0" borderId="1" xfId="24" applyFont="1" applyFill="1" applyBorder="1"/>
    <xf numFmtId="43" fontId="15" fillId="0" borderId="1" xfId="24" applyFont="1" applyFill="1" applyBorder="1" applyAlignment="1">
      <alignment vertical="center"/>
    </xf>
    <xf numFmtId="165" fontId="15" fillId="0" borderId="1" xfId="24" applyNumberFormat="1" applyFont="1" applyFill="1" applyBorder="1" applyAlignment="1">
      <alignment vertical="center"/>
    </xf>
    <xf numFmtId="4" fontId="21" fillId="0" borderId="1" xfId="0" applyNumberFormat="1" applyFont="1" applyFill="1" applyBorder="1" applyAlignment="1">
      <alignment vertical="center" wrapText="1"/>
    </xf>
    <xf numFmtId="0" fontId="15" fillId="0" borderId="5" xfId="6" applyFont="1" applyFill="1" applyBorder="1" applyAlignment="1">
      <alignment horizontal="center" vertical="center"/>
    </xf>
    <xf numFmtId="43" fontId="15" fillId="0" borderId="5" xfId="24" applyFont="1" applyFill="1" applyBorder="1"/>
    <xf numFmtId="43" fontId="15" fillId="0" borderId="5" xfId="24" applyFont="1" applyFill="1" applyBorder="1" applyAlignment="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center" vertical="center" wrapText="1"/>
    </xf>
    <xf numFmtId="4" fontId="26" fillId="0" borderId="1" xfId="0" applyNumberFormat="1" applyFont="1" applyFill="1" applyBorder="1" applyAlignment="1">
      <alignment vertical="center" wrapText="1"/>
    </xf>
    <xf numFmtId="4" fontId="2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21" fillId="0" borderId="1" xfId="0" applyFont="1" applyFill="1" applyBorder="1"/>
    <xf numFmtId="0" fontId="21" fillId="0" borderId="0" xfId="0" applyFont="1" applyFill="1" applyAlignment="1">
      <alignment wrapText="1"/>
    </xf>
    <xf numFmtId="0" fontId="21" fillId="7" borderId="28" xfId="0" applyFont="1" applyFill="1" applyBorder="1" applyAlignment="1">
      <alignment wrapText="1"/>
    </xf>
    <xf numFmtId="0" fontId="21" fillId="7" borderId="28" xfId="0" applyFont="1" applyFill="1" applyBorder="1" applyAlignment="1">
      <alignment horizontal="center" vertical="center" wrapText="1"/>
    </xf>
    <xf numFmtId="0" fontId="21" fillId="0" borderId="5" xfId="0" applyFont="1" applyFill="1" applyBorder="1" applyAlignment="1">
      <alignment vertical="center" wrapText="1"/>
    </xf>
    <xf numFmtId="0" fontId="21" fillId="0" borderId="11" xfId="0" applyFont="1" applyFill="1" applyBorder="1" applyAlignment="1">
      <alignment wrapText="1"/>
    </xf>
    <xf numFmtId="0" fontId="21" fillId="7" borderId="22" xfId="0" applyFont="1" applyFill="1" applyBorder="1" applyAlignment="1">
      <alignment wrapText="1"/>
    </xf>
    <xf numFmtId="0" fontId="21" fillId="7" borderId="23" xfId="0" applyFont="1" applyFill="1" applyBorder="1" applyAlignment="1">
      <alignment horizontal="center" vertical="center" wrapText="1"/>
    </xf>
    <xf numFmtId="4" fontId="15" fillId="7" borderId="12" xfId="0" applyNumberFormat="1" applyFont="1" applyFill="1" applyBorder="1" applyAlignment="1">
      <alignment horizontal="center" vertical="center" wrapText="1"/>
    </xf>
    <xf numFmtId="0" fontId="21" fillId="0" borderId="3" xfId="0" applyFont="1" applyFill="1" applyBorder="1" applyAlignment="1">
      <alignment vertical="center" wrapText="1"/>
    </xf>
    <xf numFmtId="0" fontId="20" fillId="0" borderId="0" xfId="6" applyFont="1" applyBorder="1" applyAlignment="1">
      <alignment horizontal="left" wrapText="1"/>
    </xf>
    <xf numFmtId="0" fontId="20" fillId="0" borderId="19" xfId="6" applyFont="1" applyBorder="1" applyAlignment="1">
      <alignment horizontal="left" wrapText="1"/>
    </xf>
    <xf numFmtId="0" fontId="20" fillId="0" borderId="0" xfId="6" applyFont="1" applyBorder="1" applyAlignment="1">
      <alignment horizontal="right"/>
    </xf>
    <xf numFmtId="0" fontId="20" fillId="0" borderId="19" xfId="6" applyFont="1" applyBorder="1" applyAlignment="1">
      <alignment vertical="top" wrapText="1"/>
    </xf>
    <xf numFmtId="0" fontId="16" fillId="2" borderId="0" xfId="6" applyFont="1" applyFill="1" applyAlignment="1">
      <alignment horizontal="left"/>
    </xf>
    <xf numFmtId="0" fontId="19" fillId="0" borderId="0" xfId="6" applyFont="1" applyAlignment="1">
      <alignment horizontal="left"/>
    </xf>
    <xf numFmtId="0" fontId="21" fillId="0" borderId="0" xfId="0" applyFont="1" applyFill="1" applyAlignment="1">
      <alignment horizontal="left"/>
    </xf>
    <xf numFmtId="0" fontId="24" fillId="0" borderId="0" xfId="0" applyFont="1" applyAlignment="1">
      <alignment vertical="center"/>
    </xf>
    <xf numFmtId="0" fontId="46" fillId="0" borderId="0" xfId="0" applyFont="1" applyFill="1"/>
    <xf numFmtId="0" fontId="46" fillId="0" borderId="0" xfId="0" applyFont="1"/>
    <xf numFmtId="0" fontId="15" fillId="0" borderId="0" xfId="0" applyFont="1" applyBorder="1" applyAlignment="1">
      <alignment horizontal="center" vertical="center"/>
    </xf>
    <xf numFmtId="0" fontId="46" fillId="0" borderId="0" xfId="0" applyFont="1" applyBorder="1"/>
    <xf numFmtId="0" fontId="15" fillId="0" borderId="0" xfId="0" applyFont="1" applyBorder="1" applyAlignment="1">
      <alignment horizontal="center" vertical="center" wrapText="1"/>
    </xf>
    <xf numFmtId="0" fontId="46" fillId="0" borderId="1" xfId="0" applyFont="1" applyBorder="1" applyAlignment="1">
      <alignment horizontal="center" vertical="center" wrapText="1"/>
    </xf>
    <xf numFmtId="49" fontId="46" fillId="0" borderId="1" xfId="0" applyNumberFormat="1" applyFont="1" applyFill="1" applyBorder="1" applyAlignment="1">
      <alignment horizontal="center" vertical="center" wrapText="1"/>
    </xf>
    <xf numFmtId="0" fontId="50" fillId="6" borderId="0" xfId="0" applyFont="1" applyFill="1" applyBorder="1" applyAlignment="1">
      <alignment horizontal="center"/>
    </xf>
    <xf numFmtId="0" fontId="46" fillId="6" borderId="1" xfId="0" applyFont="1" applyFill="1" applyBorder="1" applyAlignment="1">
      <alignment horizontal="center" vertical="center" wrapText="1"/>
    </xf>
    <xf numFmtId="0" fontId="21" fillId="6" borderId="1" xfId="0" applyFont="1" applyFill="1" applyBorder="1" applyAlignment="1">
      <alignment vertical="center" wrapText="1"/>
    </xf>
    <xf numFmtId="0" fontId="21" fillId="6" borderId="1" xfId="0" applyFont="1" applyFill="1" applyBorder="1" applyAlignment="1">
      <alignment horizontal="center" vertical="center" wrapText="1"/>
    </xf>
    <xf numFmtId="4" fontId="21" fillId="6" borderId="1" xfId="0" applyNumberFormat="1" applyFont="1" applyFill="1" applyBorder="1" applyAlignment="1">
      <alignment vertical="center" wrapText="1"/>
    </xf>
    <xf numFmtId="4" fontId="51" fillId="2" borderId="11" xfId="0" applyNumberFormat="1" applyFont="1" applyFill="1" applyBorder="1"/>
    <xf numFmtId="4" fontId="50" fillId="2" borderId="11" xfId="0" applyNumberFormat="1" applyFont="1" applyFill="1" applyBorder="1"/>
    <xf numFmtId="4" fontId="50" fillId="2" borderId="0" xfId="0" applyNumberFormat="1" applyFont="1" applyFill="1" applyBorder="1"/>
    <xf numFmtId="0" fontId="21" fillId="10" borderId="1" xfId="0" applyFont="1" applyFill="1" applyBorder="1" applyAlignment="1">
      <alignment vertical="center" wrapText="1"/>
    </xf>
    <xf numFmtId="0" fontId="21" fillId="0" borderId="0" xfId="0" applyFont="1" applyBorder="1" applyAlignment="1">
      <alignment horizontal="center"/>
    </xf>
    <xf numFmtId="0" fontId="46" fillId="10" borderId="0" xfId="0" applyFont="1" applyFill="1"/>
    <xf numFmtId="0" fontId="16" fillId="10" borderId="15" xfId="0" applyFont="1" applyFill="1" applyBorder="1" applyAlignment="1">
      <alignment horizontal="right" vertical="center" wrapText="1"/>
    </xf>
    <xf numFmtId="43" fontId="21" fillId="10" borderId="14" xfId="24" applyFont="1" applyFill="1" applyBorder="1" applyAlignment="1">
      <alignment horizontal="center"/>
    </xf>
    <xf numFmtId="43" fontId="21" fillId="10" borderId="14" xfId="24" applyFont="1" applyFill="1" applyBorder="1"/>
    <xf numFmtId="4" fontId="21" fillId="10" borderId="13" xfId="0" applyNumberFormat="1" applyFont="1" applyFill="1" applyBorder="1"/>
    <xf numFmtId="4" fontId="21" fillId="10" borderId="0" xfId="0" applyNumberFormat="1" applyFont="1" applyFill="1" applyBorder="1"/>
    <xf numFmtId="0" fontId="16" fillId="10" borderId="7" xfId="0" applyFont="1" applyFill="1" applyBorder="1" applyAlignment="1">
      <alignment horizontal="right" vertical="center" wrapText="1"/>
    </xf>
    <xf numFmtId="43" fontId="21" fillId="10" borderId="11" xfId="24" applyFont="1" applyFill="1" applyBorder="1"/>
    <xf numFmtId="43" fontId="46" fillId="10" borderId="1" xfId="24" applyFont="1" applyFill="1" applyBorder="1"/>
    <xf numFmtId="0" fontId="46" fillId="10" borderId="9" xfId="0" applyFont="1" applyFill="1" applyBorder="1"/>
    <xf numFmtId="0" fontId="46" fillId="10" borderId="0" xfId="0" applyFont="1" applyFill="1" applyAlignment="1">
      <alignment horizontal="center"/>
    </xf>
    <xf numFmtId="4" fontId="21" fillId="10" borderId="1" xfId="0" applyNumberFormat="1" applyFont="1" applyFill="1" applyBorder="1" applyAlignment="1">
      <alignment vertical="center" wrapText="1"/>
    </xf>
    <xf numFmtId="0" fontId="16" fillId="10" borderId="31" xfId="0" applyFont="1" applyFill="1" applyBorder="1" applyAlignment="1">
      <alignment horizontal="right" vertical="center" wrapText="1"/>
    </xf>
    <xf numFmtId="43" fontId="21" fillId="10" borderId="2" xfId="24" applyFont="1" applyFill="1" applyBorder="1"/>
    <xf numFmtId="43" fontId="46" fillId="10" borderId="2" xfId="24" applyFont="1" applyFill="1" applyBorder="1"/>
    <xf numFmtId="0" fontId="46" fillId="10" borderId="17" xfId="0" applyFont="1" applyFill="1" applyBorder="1"/>
    <xf numFmtId="0" fontId="53" fillId="10" borderId="15" xfId="0" applyFont="1" applyFill="1" applyBorder="1" applyAlignment="1">
      <alignment horizontal="center" vertical="center"/>
    </xf>
    <xf numFmtId="0" fontId="46" fillId="10" borderId="1" xfId="0" applyFont="1" applyFill="1" applyBorder="1" applyAlignment="1">
      <alignment horizontal="center" vertical="center"/>
    </xf>
    <xf numFmtId="0" fontId="46" fillId="10" borderId="0" xfId="0" applyFont="1" applyFill="1" applyBorder="1"/>
    <xf numFmtId="49" fontId="46" fillId="0" borderId="11" xfId="0" applyNumberFormat="1" applyFont="1" applyFill="1" applyBorder="1" applyAlignment="1">
      <alignment horizontal="center" vertical="center" wrapText="1"/>
    </xf>
    <xf numFmtId="4" fontId="21" fillId="0" borderId="8" xfId="0" applyNumberFormat="1" applyFont="1" applyFill="1" applyBorder="1" applyAlignment="1">
      <alignment vertical="center" wrapText="1"/>
    </xf>
    <xf numFmtId="4" fontId="21" fillId="0" borderId="0" xfId="0" applyNumberFormat="1" applyFont="1" applyFill="1" applyBorder="1" applyAlignment="1">
      <alignment vertical="center" wrapText="1"/>
    </xf>
    <xf numFmtId="0" fontId="46" fillId="0" borderId="0" xfId="0" applyFont="1" applyFill="1" applyBorder="1"/>
    <xf numFmtId="4" fontId="55" fillId="0" borderId="1" xfId="0" applyNumberFormat="1" applyFont="1" applyFill="1" applyBorder="1"/>
    <xf numFmtId="0" fontId="53" fillId="0" borderId="0" xfId="0" applyFont="1" applyFill="1" applyBorder="1" applyAlignment="1">
      <alignment horizontal="center" vertical="center"/>
    </xf>
    <xf numFmtId="0" fontId="16" fillId="0" borderId="7" xfId="0" applyFont="1" applyFill="1" applyBorder="1" applyAlignment="1">
      <alignment horizontal="right" vertical="center" wrapText="1"/>
    </xf>
    <xf numFmtId="43" fontId="21" fillId="0" borderId="1" xfId="24" applyFont="1" applyFill="1" applyBorder="1"/>
    <xf numFmtId="4" fontId="55" fillId="0" borderId="11" xfId="0" applyNumberFormat="1" applyFont="1" applyFill="1" applyBorder="1"/>
    <xf numFmtId="0" fontId="21" fillId="0" borderId="4" xfId="0" applyFont="1" applyBorder="1" applyAlignment="1">
      <alignment wrapText="1"/>
    </xf>
    <xf numFmtId="4" fontId="31" fillId="0" borderId="29" xfId="0" applyNumberFormat="1" applyFont="1" applyBorder="1"/>
    <xf numFmtId="0" fontId="53" fillId="0" borderId="0" xfId="0" applyFont="1" applyBorder="1" applyAlignment="1">
      <alignment horizontal="center" vertical="center"/>
    </xf>
    <xf numFmtId="4" fontId="31" fillId="0" borderId="0" xfId="0" applyNumberFormat="1" applyFont="1" applyBorder="1"/>
    <xf numFmtId="4" fontId="46" fillId="0" borderId="0" xfId="0" applyNumberFormat="1" applyFont="1"/>
    <xf numFmtId="4" fontId="21" fillId="0" borderId="0" xfId="0" applyNumberFormat="1" applyFont="1"/>
    <xf numFmtId="0" fontId="21" fillId="0" borderId="0" xfId="0" applyFont="1" applyAlignment="1">
      <alignment wrapText="1"/>
    </xf>
    <xf numFmtId="49" fontId="44" fillId="3" borderId="1" xfId="0" applyNumberFormat="1" applyFont="1" applyFill="1" applyBorder="1" applyAlignment="1">
      <alignment horizontal="center" vertical="center" wrapText="1"/>
    </xf>
    <xf numFmtId="0" fontId="21" fillId="3" borderId="0" xfId="0" applyFont="1" applyFill="1" applyAlignment="1">
      <alignment wrapText="1"/>
    </xf>
    <xf numFmtId="0" fontId="56" fillId="0" borderId="0" xfId="0" applyFont="1" applyAlignment="1">
      <alignment horizontal="center" vertical="center" wrapText="1"/>
    </xf>
    <xf numFmtId="0" fontId="44" fillId="0" borderId="0" xfId="0" applyFont="1" applyAlignment="1">
      <alignment horizontal="center" vertical="center"/>
    </xf>
    <xf numFmtId="4" fontId="21" fillId="0" borderId="4" xfId="0" applyNumberFormat="1" applyFont="1" applyBorder="1" applyAlignment="1">
      <alignment vertical="center" wrapText="1"/>
    </xf>
    <xf numFmtId="4" fontId="21" fillId="0" borderId="0" xfId="0" applyNumberFormat="1" applyFont="1" applyBorder="1" applyAlignment="1">
      <alignment vertical="center" wrapText="1"/>
    </xf>
    <xf numFmtId="2" fontId="57" fillId="0" borderId="0" xfId="0" applyNumberFormat="1" applyFont="1" applyBorder="1" applyAlignment="1">
      <alignment horizontal="center" vertical="center" wrapText="1"/>
    </xf>
    <xf numFmtId="4" fontId="21" fillId="3" borderId="8" xfId="0" applyNumberFormat="1" applyFont="1" applyFill="1" applyBorder="1" applyAlignment="1">
      <alignment vertical="center" wrapText="1"/>
    </xf>
    <xf numFmtId="49" fontId="44" fillId="0" borderId="1" xfId="0" applyNumberFormat="1" applyFont="1" applyBorder="1" applyAlignment="1">
      <alignment horizontal="center" vertical="center" wrapText="1"/>
    </xf>
    <xf numFmtId="0" fontId="21" fillId="0" borderId="1" xfId="0" applyFont="1" applyBorder="1" applyAlignment="1">
      <alignment wrapText="1"/>
    </xf>
    <xf numFmtId="0" fontId="46" fillId="10" borderId="1" xfId="0" applyFont="1" applyFill="1" applyBorder="1" applyAlignment="1">
      <alignment horizontal="center" vertical="center" wrapText="1"/>
    </xf>
    <xf numFmtId="0" fontId="21" fillId="10" borderId="1" xfId="0" applyFont="1" applyFill="1" applyBorder="1" applyAlignment="1">
      <alignment wrapText="1"/>
    </xf>
    <xf numFmtId="0" fontId="21" fillId="0" borderId="0" xfId="0" applyFont="1" applyAlignment="1">
      <alignment horizontal="center" vertical="center"/>
    </xf>
    <xf numFmtId="0" fontId="21" fillId="0" borderId="0" xfId="0" applyFont="1" applyBorder="1"/>
    <xf numFmtId="0" fontId="20" fillId="2" borderId="0" xfId="6" applyFont="1" applyFill="1" applyBorder="1" applyAlignment="1">
      <alignment horizontal="left" wrapText="1"/>
    </xf>
    <xf numFmtId="0" fontId="16" fillId="2" borderId="0" xfId="0" applyFont="1" applyFill="1"/>
    <xf numFmtId="0" fontId="20" fillId="2" borderId="19" xfId="6" applyFont="1" applyFill="1" applyBorder="1" applyAlignment="1">
      <alignment horizontal="left" wrapText="1"/>
    </xf>
    <xf numFmtId="0" fontId="20" fillId="2" borderId="0" xfId="6" applyFont="1" applyFill="1" applyBorder="1" applyAlignment="1">
      <alignment horizontal="right"/>
    </xf>
    <xf numFmtId="0" fontId="20" fillId="2" borderId="0" xfId="0" applyFont="1" applyFill="1"/>
    <xf numFmtId="0" fontId="21" fillId="0" borderId="0" xfId="0" applyFont="1" applyAlignment="1">
      <alignment vertical="center"/>
    </xf>
    <xf numFmtId="0" fontId="19" fillId="2" borderId="0" xfId="6" applyFont="1" applyFill="1"/>
    <xf numFmtId="0" fontId="19" fillId="2" borderId="0" xfId="6" applyFont="1" applyFill="1" applyAlignment="1">
      <alignment horizontal="left"/>
    </xf>
    <xf numFmtId="0" fontId="32" fillId="0" borderId="0" xfId="5" applyFont="1" applyAlignment="1">
      <alignment wrapText="1"/>
    </xf>
    <xf numFmtId="0" fontId="43" fillId="0" borderId="0" xfId="5" applyFont="1" applyFill="1" applyAlignment="1">
      <alignment vertical="center" wrapText="1"/>
    </xf>
    <xf numFmtId="0" fontId="32" fillId="0" borderId="0" xfId="5" applyFont="1" applyFill="1" applyAlignment="1">
      <alignment vertical="center" wrapText="1"/>
    </xf>
    <xf numFmtId="0" fontId="20" fillId="2" borderId="0" xfId="6" applyFont="1" applyFill="1" applyBorder="1" applyAlignment="1">
      <alignment wrapText="1"/>
    </xf>
    <xf numFmtId="4" fontId="21" fillId="0" borderId="0" xfId="0" applyNumberFormat="1" applyFont="1" applyFill="1" applyAlignment="1">
      <alignment horizontal="center" vertical="center"/>
    </xf>
    <xf numFmtId="0" fontId="21" fillId="0" borderId="7" xfId="0" applyFont="1" applyFill="1" applyBorder="1" applyAlignment="1">
      <alignment horizontal="center"/>
    </xf>
    <xf numFmtId="0" fontId="21" fillId="0" borderId="1" xfId="0" applyFont="1" applyFill="1" applyBorder="1" applyAlignment="1">
      <alignment horizontal="center"/>
    </xf>
    <xf numFmtId="0" fontId="21" fillId="0" borderId="9" xfId="0" applyFont="1" applyFill="1" applyBorder="1"/>
    <xf numFmtId="0" fontId="21" fillId="0" borderId="0" xfId="0" applyFont="1" applyFill="1" applyAlignment="1">
      <alignment horizontal="right"/>
    </xf>
    <xf numFmtId="4" fontId="21" fillId="0" borderId="7" xfId="0" applyNumberFormat="1" applyFont="1" applyFill="1" applyBorder="1" applyAlignment="1">
      <alignment vertical="center"/>
    </xf>
    <xf numFmtId="4" fontId="21" fillId="0" borderId="1" xfId="0" applyNumberFormat="1" applyFont="1" applyFill="1" applyBorder="1" applyAlignment="1">
      <alignment vertical="center"/>
    </xf>
    <xf numFmtId="4" fontId="21" fillId="0" borderId="9" xfId="0" applyNumberFormat="1" applyFont="1" applyFill="1" applyBorder="1" applyAlignment="1">
      <alignment vertical="center"/>
    </xf>
    <xf numFmtId="4" fontId="21" fillId="0" borderId="3" xfId="0" applyNumberFormat="1" applyFont="1" applyFill="1" applyBorder="1" applyAlignment="1">
      <alignment vertical="center"/>
    </xf>
    <xf numFmtId="4" fontId="21" fillId="0" borderId="2" xfId="0" applyNumberFormat="1" applyFont="1" applyFill="1" applyBorder="1" applyAlignment="1">
      <alignment vertical="center"/>
    </xf>
    <xf numFmtId="4" fontId="35" fillId="0" borderId="2" xfId="0" applyNumberFormat="1" applyFont="1" applyFill="1" applyBorder="1" applyAlignment="1">
      <alignment vertical="center"/>
    </xf>
    <xf numFmtId="4" fontId="35" fillId="0" borderId="17" xfId="0" applyNumberFormat="1" applyFont="1" applyFill="1" applyBorder="1" applyAlignment="1">
      <alignment vertical="center"/>
    </xf>
    <xf numFmtId="4" fontId="55" fillId="0" borderId="5" xfId="0" applyNumberFormat="1" applyFont="1" applyFill="1" applyBorder="1"/>
    <xf numFmtId="0" fontId="21" fillId="0" borderId="1" xfId="0" applyFont="1" applyFill="1" applyBorder="1" applyAlignment="1">
      <alignment horizontal="center" vertical="center" wrapText="1"/>
    </xf>
    <xf numFmtId="0" fontId="21" fillId="0" borderId="11" xfId="0" applyFont="1" applyFill="1" applyBorder="1" applyAlignment="1">
      <alignment horizontal="center" vertical="center" wrapText="1"/>
    </xf>
    <xf numFmtId="4" fontId="21" fillId="0" borderId="1" xfId="0" applyNumberFormat="1" applyFont="1" applyBorder="1" applyAlignment="1">
      <alignment vertical="center" wrapText="1"/>
    </xf>
    <xf numFmtId="0" fontId="21" fillId="0" borderId="5" xfId="0" applyFont="1" applyBorder="1" applyAlignment="1">
      <alignment horizontal="center" vertical="center" wrapText="1"/>
    </xf>
    <xf numFmtId="0" fontId="46" fillId="0" borderId="1" xfId="0" applyFont="1" applyBorder="1" applyAlignment="1">
      <alignment horizontal="center" vertical="center" wrapText="1"/>
    </xf>
    <xf numFmtId="0" fontId="21" fillId="0" borderId="1" xfId="0" applyFont="1" applyBorder="1" applyAlignment="1">
      <alignment horizontal="center" vertical="center" wrapText="1"/>
    </xf>
    <xf numFmtId="4" fontId="21" fillId="0" borderId="5" xfId="0" applyNumberFormat="1" applyFont="1" applyBorder="1" applyAlignment="1">
      <alignment vertical="center" wrapText="1"/>
    </xf>
    <xf numFmtId="4" fontId="21" fillId="0" borderId="8" xfId="0" applyNumberFormat="1" applyFont="1" applyBorder="1" applyAlignment="1">
      <alignment vertical="center" wrapText="1"/>
    </xf>
    <xf numFmtId="4" fontId="21" fillId="3" borderId="1" xfId="0" applyNumberFormat="1" applyFont="1" applyFill="1" applyBorder="1" applyAlignment="1">
      <alignment vertical="center" wrapText="1"/>
    </xf>
    <xf numFmtId="0" fontId="21" fillId="3" borderId="1" xfId="0" applyFont="1" applyFill="1" applyBorder="1" applyAlignment="1">
      <alignment horizontal="center" vertical="center" wrapText="1"/>
    </xf>
    <xf numFmtId="49" fontId="46" fillId="10" borderId="1" xfId="0" applyNumberFormat="1"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1" fillId="0" borderId="5" xfId="0" applyFont="1" applyBorder="1" applyAlignment="1">
      <alignment horizontal="center" vertical="center" wrapText="1"/>
    </xf>
    <xf numFmtId="4" fontId="21" fillId="5" borderId="1" xfId="0" applyNumberFormat="1" applyFont="1" applyFill="1" applyBorder="1" applyAlignment="1">
      <alignment vertical="center" wrapText="1"/>
    </xf>
    <xf numFmtId="4" fontId="21" fillId="0" borderId="5" xfId="0" applyNumberFormat="1" applyFont="1" applyBorder="1" applyAlignment="1">
      <alignment horizontal="right" vertical="center" wrapText="1"/>
    </xf>
    <xf numFmtId="0" fontId="16" fillId="0" borderId="15" xfId="0" applyFont="1" applyFill="1" applyBorder="1" applyAlignment="1">
      <alignment horizontal="right" vertical="center" wrapText="1"/>
    </xf>
    <xf numFmtId="43" fontId="21" fillId="0" borderId="14" xfId="24" applyFont="1" applyFill="1" applyBorder="1"/>
    <xf numFmtId="43" fontId="21" fillId="0" borderId="13" xfId="24" applyFont="1" applyFill="1" applyBorder="1"/>
    <xf numFmtId="4" fontId="55" fillId="0" borderId="16" xfId="0" applyNumberFormat="1" applyFont="1" applyFill="1" applyBorder="1"/>
    <xf numFmtId="43" fontId="21" fillId="0" borderId="9" xfId="24" applyFont="1" applyFill="1" applyBorder="1"/>
    <xf numFmtId="4" fontId="55" fillId="0" borderId="26" xfId="0" applyNumberFormat="1" applyFont="1" applyFill="1" applyBorder="1"/>
    <xf numFmtId="43" fontId="21" fillId="0" borderId="25" xfId="24" applyFont="1" applyFill="1" applyBorder="1"/>
    <xf numFmtId="43" fontId="21" fillId="0" borderId="2" xfId="24" applyFont="1" applyFill="1" applyBorder="1"/>
    <xf numFmtId="4" fontId="21" fillId="0" borderId="17" xfId="0" applyNumberFormat="1" applyFont="1" applyFill="1" applyBorder="1"/>
    <xf numFmtId="4" fontId="55" fillId="0" borderId="20" xfId="0" applyNumberFormat="1" applyFont="1" applyFill="1" applyBorder="1"/>
    <xf numFmtId="43" fontId="21" fillId="0" borderId="11" xfId="24" applyFont="1" applyFill="1" applyBorder="1" applyAlignment="1">
      <alignment horizontal="center"/>
    </xf>
    <xf numFmtId="0" fontId="32" fillId="0" borderId="0" xfId="5" applyFont="1" applyAlignment="1">
      <alignment vertical="center" wrapText="1"/>
    </xf>
    <xf numFmtId="0" fontId="17" fillId="0" borderId="0" xfId="7"/>
    <xf numFmtId="0" fontId="21" fillId="0" borderId="7" xfId="7" applyFont="1" applyFill="1" applyBorder="1" applyAlignment="1">
      <alignment horizontal="center" vertical="center" wrapText="1"/>
    </xf>
    <xf numFmtId="0" fontId="21" fillId="0" borderId="1" xfId="7" applyFont="1" applyFill="1" applyBorder="1" applyAlignment="1">
      <alignment horizontal="center" vertical="center" wrapText="1"/>
    </xf>
    <xf numFmtId="49" fontId="21" fillId="0" borderId="1" xfId="7" applyNumberFormat="1" applyFont="1" applyFill="1" applyBorder="1" applyAlignment="1">
      <alignment horizontal="center" vertical="center" wrapText="1"/>
    </xf>
    <xf numFmtId="0" fontId="21" fillId="0" borderId="8" xfId="7" applyFont="1" applyFill="1" applyBorder="1" applyAlignment="1">
      <alignment horizontal="center" vertical="center" wrapText="1"/>
    </xf>
    <xf numFmtId="4" fontId="17" fillId="0" borderId="7" xfId="7" applyNumberFormat="1" applyBorder="1"/>
    <xf numFmtId="4" fontId="17" fillId="0" borderId="1" xfId="7" applyNumberFormat="1" applyBorder="1"/>
    <xf numFmtId="4" fontId="17" fillId="11" borderId="9" xfId="7" applyNumberFormat="1" applyFill="1" applyBorder="1"/>
    <xf numFmtId="4" fontId="17" fillId="0" borderId="36" xfId="7" applyNumberFormat="1" applyBorder="1"/>
    <xf numFmtId="4" fontId="17" fillId="0" borderId="9" xfId="7" applyNumberFormat="1" applyBorder="1"/>
    <xf numFmtId="4" fontId="17" fillId="0" borderId="3" xfId="7" applyNumberFormat="1" applyBorder="1"/>
    <xf numFmtId="4" fontId="17" fillId="0" borderId="2" xfId="7" applyNumberFormat="1" applyBorder="1"/>
    <xf numFmtId="4" fontId="17" fillId="11" borderId="17" xfId="7" applyNumberFormat="1" applyFill="1" applyBorder="1"/>
    <xf numFmtId="0" fontId="2" fillId="0" borderId="0" xfId="195"/>
    <xf numFmtId="4" fontId="58" fillId="0" borderId="37" xfId="195" applyNumberFormat="1" applyFont="1" applyBorder="1" applyAlignment="1" applyProtection="1">
      <alignment horizontal="right" vertical="center" wrapText="1"/>
    </xf>
    <xf numFmtId="0" fontId="21" fillId="0" borderId="0" xfId="10" applyFont="1" applyFill="1"/>
    <xf numFmtId="0" fontId="21" fillId="0" borderId="1" xfId="10" applyFont="1" applyFill="1" applyBorder="1" applyAlignment="1">
      <alignment horizontal="center" vertical="center" wrapText="1"/>
    </xf>
    <xf numFmtId="4" fontId="21" fillId="0" borderId="0" xfId="10" applyNumberFormat="1" applyFont="1" applyFill="1"/>
    <xf numFmtId="4" fontId="21" fillId="0" borderId="1" xfId="10" applyNumberFormat="1" applyFont="1" applyFill="1" applyBorder="1" applyAlignment="1">
      <alignment horizontal="center" vertical="center" wrapText="1"/>
    </xf>
    <xf numFmtId="0" fontId="44" fillId="7" borderId="28" xfId="10" applyFont="1" applyFill="1" applyBorder="1" applyAlignment="1">
      <alignment horizontal="center" vertical="center" wrapText="1"/>
    </xf>
    <xf numFmtId="4" fontId="44" fillId="7" borderId="28" xfId="10" applyNumberFormat="1" applyFont="1" applyFill="1" applyBorder="1" applyAlignment="1">
      <alignment horizontal="center" vertical="center" wrapText="1"/>
    </xf>
    <xf numFmtId="0" fontId="44" fillId="0" borderId="0" xfId="10" applyFont="1" applyFill="1"/>
    <xf numFmtId="49" fontId="59" fillId="0" borderId="37" xfId="0" applyNumberFormat="1" applyFont="1" applyBorder="1" applyAlignment="1" applyProtection="1">
      <alignment horizontal="center" vertical="center" wrapText="1"/>
    </xf>
    <xf numFmtId="0" fontId="21" fillId="3" borderId="5" xfId="10" applyFont="1" applyFill="1" applyBorder="1" applyAlignment="1">
      <alignment horizontal="center" vertical="center" wrapText="1"/>
    </xf>
    <xf numFmtId="4" fontId="21" fillId="3" borderId="5" xfId="10" applyNumberFormat="1" applyFont="1" applyFill="1" applyBorder="1" applyAlignment="1">
      <alignment horizontal="center" vertical="center" wrapText="1"/>
    </xf>
    <xf numFmtId="4" fontId="21" fillId="0" borderId="1" xfId="10" applyNumberFormat="1" applyFont="1" applyFill="1" applyBorder="1" applyAlignment="1">
      <alignment vertical="center" wrapText="1"/>
    </xf>
    <xf numFmtId="0" fontId="26" fillId="0" borderId="1" xfId="10" applyFont="1" applyFill="1" applyBorder="1" applyAlignment="1">
      <alignment horizontal="center" vertical="center" wrapText="1"/>
    </xf>
    <xf numFmtId="4" fontId="26" fillId="0" borderId="1" xfId="10" applyNumberFormat="1" applyFont="1" applyFill="1" applyBorder="1" applyAlignment="1">
      <alignment vertical="center" wrapText="1"/>
    </xf>
    <xf numFmtId="0" fontId="26" fillId="0" borderId="0" xfId="10" applyFont="1" applyFill="1"/>
    <xf numFmtId="0" fontId="21" fillId="0" borderId="0" xfId="10" applyFont="1" applyFill="1" applyAlignment="1">
      <alignment horizontal="center"/>
    </xf>
    <xf numFmtId="4" fontId="21" fillId="0" borderId="0" xfId="10" applyNumberFormat="1" applyFont="1" applyFill="1" applyAlignment="1">
      <alignment horizontal="center" vertical="center"/>
    </xf>
    <xf numFmtId="0" fontId="20" fillId="0" borderId="0" xfId="6" applyFont="1" applyBorder="1" applyAlignment="1">
      <alignment horizontal="left" wrapText="1"/>
    </xf>
    <xf numFmtId="4" fontId="21" fillId="0" borderId="0" xfId="0" applyNumberFormat="1" applyFont="1" applyFill="1" applyAlignment="1">
      <alignment horizontal="center"/>
    </xf>
    <xf numFmtId="49" fontId="1" fillId="0" borderId="0" xfId="196" applyNumberFormat="1"/>
    <xf numFmtId="49" fontId="60" fillId="0" borderId="0" xfId="196" applyNumberFormat="1" applyFont="1" applyAlignment="1">
      <alignment horizontal="right"/>
    </xf>
    <xf numFmtId="0" fontId="1" fillId="0" borderId="0" xfId="196"/>
    <xf numFmtId="0" fontId="1" fillId="0" borderId="0" xfId="196" applyProtection="1"/>
    <xf numFmtId="0" fontId="61" fillId="0" borderId="0" xfId="196" applyFont="1" applyAlignment="1" applyProtection="1">
      <alignment horizontal="right"/>
    </xf>
    <xf numFmtId="0" fontId="62" fillId="12" borderId="0" xfId="196" applyFont="1" applyFill="1"/>
    <xf numFmtId="0" fontId="62" fillId="0" borderId="0" xfId="196" applyFont="1"/>
    <xf numFmtId="0" fontId="63" fillId="0" borderId="0" xfId="196" applyFont="1" applyAlignment="1" applyProtection="1">
      <alignment horizontal="center" wrapText="1"/>
    </xf>
    <xf numFmtId="0" fontId="64" fillId="0" borderId="0" xfId="196" applyFont="1" applyAlignment="1" applyProtection="1">
      <alignment horizontal="left" indent="2"/>
    </xf>
    <xf numFmtId="49" fontId="61" fillId="0" borderId="18" xfId="196" applyNumberFormat="1" applyFont="1" applyFill="1" applyBorder="1" applyAlignment="1" applyProtection="1">
      <alignment horizontal="center" vertical="center" wrapText="1"/>
    </xf>
    <xf numFmtId="49" fontId="61" fillId="0" borderId="16" xfId="196" applyNumberFormat="1" applyFont="1" applyFill="1" applyBorder="1" applyAlignment="1" applyProtection="1">
      <alignment horizontal="center" vertical="center" wrapText="1"/>
    </xf>
    <xf numFmtId="49" fontId="61" fillId="0" borderId="1" xfId="196" applyNumberFormat="1" applyFont="1" applyBorder="1" applyAlignment="1" applyProtection="1">
      <alignment horizontal="center" vertical="center" wrapText="1"/>
    </xf>
    <xf numFmtId="49" fontId="61" fillId="0" borderId="8" xfId="196" applyNumberFormat="1" applyFont="1" applyBorder="1" applyAlignment="1" applyProtection="1">
      <alignment horizontal="center" vertical="center" wrapText="1"/>
    </xf>
    <xf numFmtId="49" fontId="61" fillId="0" borderId="18" xfId="196" applyNumberFormat="1" applyFont="1" applyBorder="1" applyAlignment="1" applyProtection="1">
      <alignment horizontal="center" vertical="center" wrapText="1"/>
    </xf>
    <xf numFmtId="49" fontId="61" fillId="0" borderId="26" xfId="196" applyNumberFormat="1" applyFont="1" applyFill="1" applyBorder="1" applyAlignment="1" applyProtection="1">
      <alignment horizontal="center" vertical="center" wrapText="1"/>
    </xf>
    <xf numFmtId="49" fontId="61" fillId="0" borderId="11" xfId="196" applyNumberFormat="1" applyFont="1" applyFill="1" applyBorder="1" applyAlignment="1" applyProtection="1">
      <alignment horizontal="center" vertical="center" wrapText="1"/>
    </xf>
    <xf numFmtId="49" fontId="61" fillId="0" borderId="40" xfId="196" applyNumberFormat="1" applyFont="1" applyFill="1" applyBorder="1" applyAlignment="1" applyProtection="1">
      <alignment horizontal="center" vertical="center" wrapText="1"/>
    </xf>
    <xf numFmtId="49" fontId="65" fillId="13" borderId="18" xfId="196" applyNumberFormat="1" applyFont="1" applyFill="1" applyBorder="1" applyAlignment="1" applyProtection="1">
      <alignment horizontal="left" wrapText="1"/>
    </xf>
    <xf numFmtId="49" fontId="65" fillId="13" borderId="15" xfId="196" applyNumberFormat="1" applyFont="1" applyFill="1" applyBorder="1" applyAlignment="1" applyProtection="1">
      <alignment horizontal="center"/>
    </xf>
    <xf numFmtId="49" fontId="65" fillId="13" borderId="41" xfId="196" applyNumberFormat="1" applyFont="1" applyFill="1" applyBorder="1" applyAlignment="1" applyProtection="1">
      <alignment horizontal="center"/>
    </xf>
    <xf numFmtId="49" fontId="65" fillId="13" borderId="14" xfId="196" applyNumberFormat="1" applyFont="1" applyFill="1" applyBorder="1" applyAlignment="1" applyProtection="1">
      <alignment horizontal="center"/>
    </xf>
    <xf numFmtId="167" fontId="65" fillId="0" borderId="14" xfId="196" applyNumberFormat="1" applyFont="1" applyFill="1" applyBorder="1" applyAlignment="1" applyProtection="1">
      <alignment horizontal="right"/>
      <protection locked="0"/>
    </xf>
    <xf numFmtId="167" fontId="21" fillId="14" borderId="20" xfId="0" applyNumberFormat="1" applyFont="1" applyFill="1" applyBorder="1" applyAlignment="1" applyProtection="1">
      <alignment horizontal="right"/>
    </xf>
    <xf numFmtId="49" fontId="65" fillId="13" borderId="13" xfId="196" applyNumberFormat="1" applyFont="1" applyFill="1" applyBorder="1" applyAlignment="1" applyProtection="1">
      <alignment horizontal="center"/>
    </xf>
    <xf numFmtId="49" fontId="61" fillId="13" borderId="24" xfId="196" applyNumberFormat="1" applyFont="1" applyFill="1" applyBorder="1" applyAlignment="1" applyProtection="1">
      <alignment horizontal="left" indent="2"/>
    </xf>
    <xf numFmtId="49" fontId="61" fillId="13" borderId="10" xfId="196" applyNumberFormat="1" applyFont="1" applyFill="1" applyBorder="1" applyAlignment="1" applyProtection="1">
      <alignment horizontal="center"/>
    </xf>
    <xf numFmtId="49" fontId="61" fillId="13" borderId="26" xfId="196" applyNumberFormat="1" applyFont="1" applyFill="1" applyBorder="1" applyAlignment="1" applyProtection="1">
      <alignment horizontal="center"/>
    </xf>
    <xf numFmtId="49" fontId="61" fillId="13" borderId="11" xfId="196" applyNumberFormat="1" applyFont="1" applyFill="1" applyBorder="1" applyAlignment="1" applyProtection="1">
      <alignment horizontal="center"/>
    </xf>
    <xf numFmtId="4" fontId="61" fillId="13" borderId="11" xfId="196" applyNumberFormat="1" applyFont="1" applyFill="1" applyBorder="1" applyAlignment="1" applyProtection="1">
      <alignment horizontal="right"/>
    </xf>
    <xf numFmtId="49" fontId="61" fillId="13" borderId="25" xfId="196" applyNumberFormat="1" applyFont="1" applyFill="1" applyBorder="1" applyAlignment="1" applyProtection="1">
      <alignment horizontal="center"/>
    </xf>
    <xf numFmtId="49" fontId="61" fillId="0" borderId="16" xfId="196" applyNumberFormat="1" applyFont="1" applyBorder="1" applyAlignment="1" applyProtection="1">
      <alignment horizontal="left" indent="3"/>
    </xf>
    <xf numFmtId="49" fontId="61" fillId="0" borderId="7" xfId="196" applyNumberFormat="1" applyFont="1" applyFill="1" applyBorder="1" applyAlignment="1" applyProtection="1">
      <alignment horizontal="center"/>
    </xf>
    <xf numFmtId="49" fontId="61" fillId="0" borderId="16" xfId="196" applyNumberFormat="1" applyFont="1" applyBorder="1" applyAlignment="1" applyProtection="1">
      <alignment horizontal="center"/>
    </xf>
    <xf numFmtId="49" fontId="61" fillId="0" borderId="1" xfId="196" applyNumberFormat="1" applyFont="1" applyBorder="1" applyAlignment="1" applyProtection="1">
      <alignment horizontal="center"/>
    </xf>
    <xf numFmtId="4" fontId="61" fillId="0" borderId="1" xfId="196" applyNumberFormat="1" applyFont="1" applyBorder="1" applyAlignment="1" applyProtection="1">
      <alignment horizontal="right"/>
    </xf>
    <xf numFmtId="49" fontId="61" fillId="0" borderId="9" xfId="196" applyNumberFormat="1" applyFont="1" applyBorder="1" applyAlignment="1" applyProtection="1">
      <alignment horizontal="center"/>
    </xf>
    <xf numFmtId="49" fontId="65" fillId="13" borderId="16" xfId="196" applyNumberFormat="1" applyFont="1" applyFill="1" applyBorder="1" applyAlignment="1" applyProtection="1">
      <alignment horizontal="left"/>
    </xf>
    <xf numFmtId="49" fontId="65" fillId="13" borderId="7" xfId="196" applyNumberFormat="1" applyFont="1" applyFill="1" applyBorder="1" applyAlignment="1" applyProtection="1">
      <alignment horizontal="center"/>
    </xf>
    <xf numFmtId="49" fontId="65" fillId="13" borderId="16" xfId="196" applyNumberFormat="1" applyFont="1" applyFill="1" applyBorder="1" applyAlignment="1" applyProtection="1">
      <alignment horizontal="center"/>
    </xf>
    <xf numFmtId="49" fontId="65" fillId="13" borderId="1" xfId="196" applyNumberFormat="1" applyFont="1" applyFill="1" applyBorder="1" applyAlignment="1" applyProtection="1">
      <alignment horizontal="center"/>
    </xf>
    <xf numFmtId="167" fontId="65" fillId="0" borderId="1" xfId="196" applyNumberFormat="1" applyFont="1" applyFill="1" applyBorder="1" applyAlignment="1" applyProtection="1">
      <alignment horizontal="right"/>
      <protection locked="0"/>
    </xf>
    <xf numFmtId="49" fontId="65" fillId="13" borderId="9" xfId="196" applyNumberFormat="1" applyFont="1" applyFill="1" applyBorder="1" applyAlignment="1" applyProtection="1">
      <alignment horizontal="center"/>
    </xf>
    <xf numFmtId="0" fontId="1" fillId="0" borderId="1" xfId="196" applyBorder="1"/>
    <xf numFmtId="0" fontId="1" fillId="4" borderId="0" xfId="196" applyFill="1"/>
    <xf numFmtId="49" fontId="61" fillId="0" borderId="32" xfId="196" applyNumberFormat="1" applyFont="1" applyFill="1" applyBorder="1" applyAlignment="1" applyProtection="1">
      <alignment horizontal="left" wrapText="1" indent="3"/>
      <protection locked="0"/>
    </xf>
    <xf numFmtId="49" fontId="61" fillId="0" borderId="15" xfId="196" applyNumberFormat="1" applyFont="1" applyFill="1" applyBorder="1" applyAlignment="1" applyProtection="1">
      <alignment horizontal="center"/>
    </xf>
    <xf numFmtId="49" fontId="61" fillId="0" borderId="41" xfId="196" applyNumberFormat="1" applyFont="1" applyFill="1" applyBorder="1" applyAlignment="1" applyProtection="1">
      <alignment horizontal="center"/>
      <protection locked="0"/>
    </xf>
    <xf numFmtId="49" fontId="61" fillId="0" borderId="14" xfId="196" applyNumberFormat="1" applyFont="1" applyFill="1" applyBorder="1" applyAlignment="1" applyProtection="1">
      <alignment horizontal="center"/>
      <protection locked="0"/>
    </xf>
    <xf numFmtId="167" fontId="61" fillId="0" borderId="14" xfId="196" applyNumberFormat="1" applyFont="1" applyBorder="1" applyAlignment="1" applyProtection="1">
      <alignment horizontal="right"/>
      <protection locked="0"/>
    </xf>
    <xf numFmtId="2" fontId="61" fillId="0" borderId="13" xfId="196" applyNumberFormat="1" applyFont="1" applyBorder="1" applyAlignment="1" applyProtection="1">
      <alignment horizontal="center"/>
      <protection locked="0"/>
    </xf>
    <xf numFmtId="0" fontId="1" fillId="0" borderId="42" xfId="196" applyBorder="1"/>
    <xf numFmtId="49" fontId="1" fillId="0" borderId="42" xfId="196" applyNumberFormat="1" applyBorder="1"/>
    <xf numFmtId="168" fontId="1" fillId="0" borderId="1" xfId="196" applyNumberFormat="1" applyBorder="1"/>
    <xf numFmtId="168" fontId="1" fillId="4" borderId="0" xfId="196" applyNumberFormat="1" applyFill="1"/>
    <xf numFmtId="49" fontId="61" fillId="0" borderId="44" xfId="196" applyNumberFormat="1" applyFont="1" applyFill="1" applyBorder="1" applyAlignment="1" applyProtection="1">
      <alignment horizontal="left" wrapText="1" indent="3"/>
      <protection locked="0"/>
    </xf>
    <xf numFmtId="49" fontId="61" fillId="0" borderId="6" xfId="196" applyNumberFormat="1" applyFont="1" applyFill="1" applyBorder="1" applyAlignment="1" applyProtection="1">
      <alignment horizontal="center"/>
    </xf>
    <xf numFmtId="49" fontId="61" fillId="0" borderId="20" xfId="196" applyNumberFormat="1" applyFont="1" applyFill="1" applyBorder="1" applyAlignment="1" applyProtection="1">
      <alignment horizontal="center"/>
      <protection locked="0"/>
    </xf>
    <xf numFmtId="49" fontId="61" fillId="0" borderId="5" xfId="196" applyNumberFormat="1" applyFont="1" applyFill="1" applyBorder="1" applyAlignment="1" applyProtection="1">
      <alignment horizontal="center"/>
      <protection locked="0"/>
    </xf>
    <xf numFmtId="167" fontId="61" fillId="0" borderId="5" xfId="196" applyNumberFormat="1" applyFont="1" applyBorder="1" applyAlignment="1" applyProtection="1">
      <alignment horizontal="right"/>
      <protection locked="0"/>
    </xf>
    <xf numFmtId="2" fontId="61" fillId="0" borderId="35" xfId="196" applyNumberFormat="1" applyFont="1" applyBorder="1" applyAlignment="1" applyProtection="1">
      <alignment horizontal="center"/>
      <protection locked="0"/>
    </xf>
    <xf numFmtId="0" fontId="1" fillId="0" borderId="0" xfId="196" applyBorder="1"/>
    <xf numFmtId="49" fontId="1" fillId="0" borderId="0" xfId="196" applyNumberFormat="1" applyBorder="1"/>
    <xf numFmtId="168" fontId="1" fillId="0" borderId="0" xfId="196" applyNumberFormat="1"/>
    <xf numFmtId="167" fontId="1" fillId="0" borderId="1" xfId="196" applyNumberFormat="1" applyBorder="1"/>
    <xf numFmtId="49" fontId="61" fillId="0" borderId="46" xfId="196" applyNumberFormat="1" applyFont="1" applyFill="1" applyBorder="1" applyAlignment="1" applyProtection="1">
      <alignment horizontal="left" wrapText="1" indent="3"/>
      <protection locked="0"/>
    </xf>
    <xf numFmtId="49" fontId="61" fillId="0" borderId="27" xfId="196" applyNumberFormat="1" applyFont="1" applyFill="1" applyBorder="1" applyAlignment="1" applyProtection="1">
      <alignment horizontal="center"/>
    </xf>
    <xf numFmtId="49" fontId="61" fillId="0" borderId="47" xfId="196" applyNumberFormat="1" applyFont="1" applyFill="1" applyBorder="1" applyAlignment="1" applyProtection="1">
      <alignment horizontal="center"/>
      <protection locked="0"/>
    </xf>
    <xf numFmtId="49" fontId="61" fillId="0" borderId="48" xfId="196" applyNumberFormat="1" applyFont="1" applyFill="1" applyBorder="1" applyAlignment="1" applyProtection="1">
      <alignment horizontal="center"/>
      <protection locked="0"/>
    </xf>
    <xf numFmtId="167" fontId="61" fillId="0" borderId="48" xfId="196" applyNumberFormat="1" applyFont="1" applyBorder="1" applyAlignment="1" applyProtection="1">
      <alignment horizontal="right"/>
      <protection locked="0"/>
    </xf>
    <xf numFmtId="2" fontId="61" fillId="0" borderId="49" xfId="196" applyNumberFormat="1" applyFont="1" applyBorder="1" applyAlignment="1" applyProtection="1">
      <alignment horizontal="center"/>
      <protection locked="0"/>
    </xf>
    <xf numFmtId="0" fontId="1" fillId="0" borderId="50" xfId="196" applyBorder="1"/>
    <xf numFmtId="49" fontId="1" fillId="0" borderId="50" xfId="196" applyNumberFormat="1" applyBorder="1"/>
    <xf numFmtId="49" fontId="61" fillId="0" borderId="19" xfId="196" applyNumberFormat="1" applyFont="1" applyFill="1" applyBorder="1" applyAlignment="1" applyProtection="1">
      <alignment horizontal="left" wrapText="1" indent="3"/>
      <protection locked="0"/>
    </xf>
    <xf numFmtId="49" fontId="61" fillId="0" borderId="0" xfId="196" applyNumberFormat="1" applyFont="1" applyFill="1" applyBorder="1" applyAlignment="1" applyProtection="1">
      <alignment horizontal="left" wrapText="1" indent="3"/>
      <protection locked="0"/>
    </xf>
    <xf numFmtId="49" fontId="61" fillId="0" borderId="52" xfId="196" applyNumberFormat="1" applyFont="1" applyFill="1" applyBorder="1" applyAlignment="1" applyProtection="1">
      <alignment horizontal="center"/>
    </xf>
    <xf numFmtId="49" fontId="61" fillId="0" borderId="53" xfId="196" applyNumberFormat="1" applyFont="1" applyFill="1" applyBorder="1" applyAlignment="1" applyProtection="1">
      <alignment horizontal="center"/>
      <protection locked="0"/>
    </xf>
    <xf numFmtId="49" fontId="61" fillId="0" borderId="21" xfId="196" applyNumberFormat="1" applyFont="1" applyFill="1" applyBorder="1" applyAlignment="1" applyProtection="1">
      <alignment horizontal="center"/>
      <protection locked="0"/>
    </xf>
    <xf numFmtId="167" fontId="61" fillId="0" borderId="21" xfId="196" applyNumberFormat="1" applyFont="1" applyBorder="1" applyAlignment="1" applyProtection="1">
      <alignment horizontal="right"/>
      <protection locked="0"/>
    </xf>
    <xf numFmtId="2" fontId="61" fillId="0" borderId="54" xfId="196" applyNumberFormat="1" applyFont="1" applyBorder="1" applyAlignment="1" applyProtection="1">
      <alignment horizontal="center"/>
      <protection locked="0"/>
    </xf>
    <xf numFmtId="167" fontId="61" fillId="0" borderId="14" xfId="196" applyNumberFormat="1" applyFont="1" applyFill="1" applyBorder="1" applyAlignment="1" applyProtection="1">
      <alignment horizontal="right"/>
      <protection locked="0"/>
    </xf>
    <xf numFmtId="167" fontId="61" fillId="0" borderId="48" xfId="196" applyNumberFormat="1" applyFont="1" applyFill="1" applyBorder="1" applyAlignment="1" applyProtection="1">
      <alignment horizontal="right"/>
      <protection locked="0"/>
    </xf>
    <xf numFmtId="0" fontId="1" fillId="4" borderId="0" xfId="196" applyFill="1" applyAlignment="1">
      <alignment horizontal="right"/>
    </xf>
    <xf numFmtId="49" fontId="61" fillId="0" borderId="18" xfId="196" applyNumberFormat="1" applyFont="1" applyBorder="1" applyAlignment="1" applyProtection="1">
      <alignment horizontal="left" indent="3"/>
    </xf>
    <xf numFmtId="49" fontId="65" fillId="13" borderId="18" xfId="196" applyNumberFormat="1" applyFont="1" applyFill="1" applyBorder="1" applyAlignment="1" applyProtection="1">
      <alignment horizontal="left"/>
    </xf>
    <xf numFmtId="167" fontId="65" fillId="15" borderId="1" xfId="196" applyNumberFormat="1" applyFont="1" applyFill="1" applyBorder="1" applyAlignment="1" applyProtection="1">
      <alignment horizontal="right"/>
    </xf>
    <xf numFmtId="49" fontId="65" fillId="13" borderId="7" xfId="196" applyNumberFormat="1" applyFont="1" applyFill="1" applyBorder="1" applyAlignment="1" applyProtection="1">
      <alignment horizontal="center" wrapText="1"/>
    </xf>
    <xf numFmtId="49" fontId="61" fillId="13" borderId="18" xfId="196" applyNumberFormat="1" applyFont="1" applyFill="1" applyBorder="1" applyAlignment="1" applyProtection="1">
      <alignment horizontal="left" indent="2"/>
    </xf>
    <xf numFmtId="49" fontId="61" fillId="13" borderId="7" xfId="196" applyNumberFormat="1" applyFont="1" applyFill="1" applyBorder="1" applyAlignment="1" applyProtection="1">
      <alignment horizontal="center"/>
    </xf>
    <xf numFmtId="49" fontId="61" fillId="13" borderId="16" xfId="196" applyNumberFormat="1" applyFont="1" applyFill="1" applyBorder="1" applyAlignment="1" applyProtection="1">
      <alignment horizontal="center"/>
    </xf>
    <xf numFmtId="49" fontId="61" fillId="13" borderId="1" xfId="196" applyNumberFormat="1" applyFont="1" applyFill="1" applyBorder="1" applyAlignment="1" applyProtection="1">
      <alignment horizontal="center"/>
    </xf>
    <xf numFmtId="4" fontId="61" fillId="13" borderId="1" xfId="196" applyNumberFormat="1" applyFont="1" applyFill="1" applyBorder="1" applyAlignment="1" applyProtection="1">
      <alignment horizontal="right"/>
    </xf>
    <xf numFmtId="49" fontId="61" fillId="13" borderId="9" xfId="196" applyNumberFormat="1" applyFont="1" applyFill="1" applyBorder="1" applyAlignment="1" applyProtection="1">
      <alignment horizontal="center"/>
    </xf>
    <xf numFmtId="49" fontId="61" fillId="13" borderId="24" xfId="196" applyNumberFormat="1" applyFont="1" applyFill="1" applyBorder="1" applyAlignment="1" applyProtection="1">
      <alignment horizontal="left" indent="3"/>
    </xf>
    <xf numFmtId="167" fontId="61" fillId="0" borderId="11" xfId="196" applyNumberFormat="1" applyFont="1" applyFill="1" applyBorder="1" applyAlignment="1" applyProtection="1">
      <alignment horizontal="right"/>
      <protection locked="0"/>
    </xf>
    <xf numFmtId="49" fontId="61" fillId="16" borderId="19" xfId="196" applyNumberFormat="1" applyFont="1" applyFill="1" applyBorder="1" applyAlignment="1" applyProtection="1">
      <alignment horizontal="left" wrapText="1" indent="4"/>
      <protection locked="0"/>
    </xf>
    <xf numFmtId="49" fontId="61" fillId="16" borderId="6" xfId="196" applyNumberFormat="1" applyFont="1" applyFill="1" applyBorder="1" applyAlignment="1" applyProtection="1">
      <alignment horizontal="center"/>
    </xf>
    <xf numFmtId="49" fontId="61" fillId="16" borderId="20" xfId="196" applyNumberFormat="1" applyFont="1" applyFill="1" applyBorder="1" applyAlignment="1" applyProtection="1">
      <alignment horizontal="center"/>
      <protection locked="0"/>
    </xf>
    <xf numFmtId="49" fontId="61" fillId="16" borderId="5" xfId="196" applyNumberFormat="1" applyFont="1" applyFill="1" applyBorder="1" applyAlignment="1" applyProtection="1">
      <alignment horizontal="center"/>
      <protection locked="0"/>
    </xf>
    <xf numFmtId="167" fontId="61" fillId="16" borderId="5" xfId="196" applyNumberFormat="1" applyFont="1" applyFill="1" applyBorder="1" applyAlignment="1" applyProtection="1">
      <alignment horizontal="right"/>
      <protection locked="0"/>
    </xf>
    <xf numFmtId="49" fontId="61" fillId="18" borderId="35" xfId="196" applyNumberFormat="1" applyFont="1" applyFill="1" applyBorder="1" applyAlignment="1" applyProtection="1">
      <alignment horizontal="center"/>
    </xf>
    <xf numFmtId="0" fontId="1" fillId="16" borderId="0" xfId="196" applyFill="1"/>
    <xf numFmtId="49" fontId="61" fillId="0" borderId="18" xfId="196" applyNumberFormat="1" applyFont="1" applyBorder="1" applyAlignment="1" applyProtection="1">
      <alignment horizontal="left" indent="4"/>
    </xf>
    <xf numFmtId="49" fontId="61" fillId="0" borderId="10" xfId="196" applyNumberFormat="1" applyFont="1" applyFill="1" applyBorder="1" applyAlignment="1" applyProtection="1">
      <alignment horizontal="center"/>
    </xf>
    <xf numFmtId="49" fontId="61" fillId="0" borderId="26" xfId="196" applyNumberFormat="1" applyFont="1" applyBorder="1" applyAlignment="1" applyProtection="1">
      <alignment horizontal="center"/>
    </xf>
    <xf numFmtId="49" fontId="61" fillId="0" borderId="11" xfId="196" applyNumberFormat="1" applyFont="1" applyBorder="1" applyAlignment="1" applyProtection="1">
      <alignment horizontal="center"/>
    </xf>
    <xf numFmtId="4" fontId="61" fillId="0" borderId="11" xfId="196" applyNumberFormat="1" applyFont="1" applyBorder="1" applyAlignment="1" applyProtection="1">
      <alignment horizontal="right"/>
    </xf>
    <xf numFmtId="49" fontId="61" fillId="0" borderId="25" xfId="196" applyNumberFormat="1" applyFont="1" applyBorder="1" applyAlignment="1" applyProtection="1">
      <alignment horizontal="center"/>
    </xf>
    <xf numFmtId="49" fontId="61" fillId="0" borderId="3" xfId="196" applyNumberFormat="1" applyFont="1" applyFill="1" applyBorder="1" applyAlignment="1" applyProtection="1">
      <alignment horizontal="center"/>
    </xf>
    <xf numFmtId="49" fontId="61" fillId="0" borderId="2" xfId="196" applyNumberFormat="1" applyFont="1" applyBorder="1" applyAlignment="1" applyProtection="1">
      <alignment horizontal="center"/>
    </xf>
    <xf numFmtId="4" fontId="61" fillId="0" borderId="2" xfId="196" applyNumberFormat="1" applyFont="1" applyBorder="1" applyAlignment="1" applyProtection="1">
      <alignment horizontal="right"/>
    </xf>
    <xf numFmtId="49" fontId="61" fillId="0" borderId="17" xfId="196" applyNumberFormat="1" applyFont="1" applyBorder="1" applyAlignment="1" applyProtection="1">
      <alignment horizontal="right"/>
    </xf>
    <xf numFmtId="0" fontId="69" fillId="0" borderId="0" xfId="0" applyFont="1" applyAlignment="1"/>
    <xf numFmtId="0" fontId="21" fillId="19" borderId="0" xfId="0" applyFont="1" applyFill="1" applyAlignment="1">
      <alignment horizontal="left"/>
    </xf>
    <xf numFmtId="0" fontId="15" fillId="19" borderId="0" xfId="0" applyFont="1" applyFill="1" applyBorder="1" applyAlignment="1">
      <alignment horizontal="left" vertical="center" indent="2"/>
    </xf>
    <xf numFmtId="165" fontId="15" fillId="19" borderId="0" xfId="0" applyNumberFormat="1" applyFont="1" applyFill="1" applyBorder="1" applyAlignment="1">
      <alignment horizontal="left" vertical="center" indent="2"/>
    </xf>
    <xf numFmtId="0" fontId="15" fillId="19" borderId="1" xfId="0" applyFont="1" applyFill="1" applyBorder="1" applyAlignment="1">
      <alignment horizontal="center" vertical="center"/>
    </xf>
    <xf numFmtId="165" fontId="15" fillId="19" borderId="1" xfId="0" applyNumberFormat="1" applyFont="1" applyFill="1" applyBorder="1" applyAlignment="1">
      <alignment horizontal="center" vertical="center"/>
    </xf>
    <xf numFmtId="0" fontId="21" fillId="19" borderId="16" xfId="0" applyFont="1" applyFill="1" applyBorder="1" applyAlignment="1" applyProtection="1">
      <alignment horizontal="center" vertical="center"/>
    </xf>
    <xf numFmtId="0" fontId="21" fillId="19" borderId="2" xfId="0" applyFont="1" applyFill="1" applyBorder="1" applyAlignment="1" applyProtection="1">
      <alignment horizontal="center" vertical="center"/>
    </xf>
    <xf numFmtId="49" fontId="21" fillId="19" borderId="2" xfId="0" applyNumberFormat="1" applyFont="1" applyFill="1" applyBorder="1" applyAlignment="1" applyProtection="1">
      <alignment horizontal="center" vertical="center"/>
    </xf>
    <xf numFmtId="165" fontId="21" fillId="19" borderId="2" xfId="0" applyNumberFormat="1" applyFont="1" applyFill="1" applyBorder="1" applyAlignment="1" applyProtection="1">
      <alignment horizontal="center" vertical="center"/>
    </xf>
    <xf numFmtId="0" fontId="15" fillId="13" borderId="66" xfId="0" applyFont="1" applyFill="1" applyBorder="1" applyAlignment="1" applyProtection="1">
      <alignment horizontal="left" wrapText="1"/>
    </xf>
    <xf numFmtId="49" fontId="21" fillId="13" borderId="15" xfId="0" applyNumberFormat="1" applyFont="1" applyFill="1" applyBorder="1" applyAlignment="1" applyProtection="1">
      <alignment horizontal="center"/>
    </xf>
    <xf numFmtId="49" fontId="21" fillId="13" borderId="20" xfId="0" applyNumberFormat="1" applyFont="1" applyFill="1" applyBorder="1" applyAlignment="1" applyProtection="1">
      <alignment horizontal="center"/>
    </xf>
    <xf numFmtId="165" fontId="21" fillId="14" borderId="20" xfId="0" applyNumberFormat="1" applyFont="1" applyFill="1" applyBorder="1" applyAlignment="1" applyProtection="1">
      <alignment horizontal="right"/>
    </xf>
    <xf numFmtId="0" fontId="21" fillId="0" borderId="67" xfId="0" applyFont="1" applyFill="1" applyBorder="1" applyAlignment="1" applyProtection="1">
      <alignment horizontal="left" wrapText="1" indent="1"/>
    </xf>
    <xf numFmtId="49" fontId="21" fillId="0" borderId="7" xfId="0" applyNumberFormat="1" applyFont="1" applyFill="1" applyBorder="1" applyAlignment="1" applyProtection="1">
      <alignment horizontal="center"/>
    </xf>
    <xf numFmtId="49" fontId="21" fillId="0" borderId="5" xfId="0" applyNumberFormat="1" applyFont="1" applyFill="1" applyBorder="1" applyAlignment="1" applyProtection="1">
      <alignment horizontal="center"/>
      <protection locked="0"/>
    </xf>
    <xf numFmtId="167" fontId="21" fillId="19" borderId="20" xfId="0" applyNumberFormat="1" applyFont="1" applyFill="1" applyBorder="1" applyAlignment="1" applyProtection="1">
      <alignment horizontal="right"/>
      <protection locked="0"/>
    </xf>
    <xf numFmtId="165" fontId="21" fillId="19" borderId="20" xfId="0" applyNumberFormat="1" applyFont="1" applyFill="1" applyBorder="1" applyAlignment="1" applyProtection="1">
      <alignment horizontal="right"/>
      <protection locked="0"/>
    </xf>
    <xf numFmtId="0" fontId="21" fillId="19" borderId="0" xfId="0" applyFont="1" applyFill="1" applyAlignment="1" applyProtection="1">
      <alignment horizontal="left" wrapText="1"/>
    </xf>
    <xf numFmtId="165" fontId="21" fillId="19" borderId="0" xfId="0" applyNumberFormat="1" applyFont="1" applyFill="1" applyAlignment="1" applyProtection="1">
      <alignment horizontal="left" wrapText="1"/>
    </xf>
    <xf numFmtId="0" fontId="21" fillId="19" borderId="19" xfId="0" applyFont="1" applyFill="1" applyBorder="1" applyAlignment="1" applyProtection="1">
      <alignment horizontal="left"/>
    </xf>
    <xf numFmtId="0" fontId="15" fillId="19" borderId="0" xfId="0" applyFont="1" applyFill="1" applyBorder="1" applyAlignment="1" applyProtection="1">
      <alignment horizontal="left" indent="2"/>
    </xf>
    <xf numFmtId="165" fontId="15" fillId="19" borderId="0" xfId="0" applyNumberFormat="1" applyFont="1" applyFill="1" applyBorder="1" applyAlignment="1" applyProtection="1">
      <alignment horizontal="left" indent="2"/>
    </xf>
    <xf numFmtId="0" fontId="21" fillId="19" borderId="26" xfId="0" applyFont="1" applyFill="1" applyBorder="1" applyAlignment="1" applyProtection="1">
      <alignment horizontal="center" vertical="center"/>
    </xf>
    <xf numFmtId="49" fontId="21" fillId="13" borderId="32" xfId="0" applyNumberFormat="1" applyFont="1" applyFill="1" applyBorder="1" applyAlignment="1" applyProtection="1">
      <alignment horizontal="center"/>
    </xf>
    <xf numFmtId="49" fontId="21" fillId="13" borderId="14" xfId="0" applyNumberFormat="1" applyFont="1" applyFill="1" applyBorder="1" applyAlignment="1" applyProtection="1">
      <alignment horizontal="center"/>
    </xf>
    <xf numFmtId="167" fontId="21" fillId="14" borderId="14" xfId="0" applyNumberFormat="1" applyFont="1" applyFill="1" applyBorder="1" applyAlignment="1" applyProtection="1">
      <alignment horizontal="right"/>
    </xf>
    <xf numFmtId="165" fontId="21" fillId="14" borderId="14" xfId="0" applyNumberFormat="1" applyFont="1" applyFill="1" applyBorder="1" applyAlignment="1" applyProtection="1">
      <alignment horizontal="right"/>
    </xf>
    <xf numFmtId="168" fontId="0" fillId="0" borderId="0" xfId="0" applyNumberFormat="1"/>
    <xf numFmtId="0" fontId="21" fillId="12" borderId="67" xfId="0" applyFont="1" applyFill="1" applyBorder="1" applyAlignment="1" applyProtection="1">
      <alignment horizontal="left" wrapText="1" indent="1"/>
    </xf>
    <xf numFmtId="49" fontId="21" fillId="12" borderId="7" xfId="0" applyNumberFormat="1" applyFont="1" applyFill="1" applyBorder="1" applyAlignment="1" applyProtection="1">
      <alignment horizontal="center"/>
    </xf>
    <xf numFmtId="49" fontId="21" fillId="12" borderId="4" xfId="0" applyNumberFormat="1" applyFont="1" applyFill="1" applyBorder="1" applyAlignment="1" applyProtection="1">
      <alignment horizontal="center"/>
    </xf>
    <xf numFmtId="167" fontId="21" fillId="12" borderId="5" xfId="0" applyNumberFormat="1" applyFont="1" applyFill="1" applyBorder="1" applyAlignment="1" applyProtection="1">
      <alignment horizontal="right"/>
    </xf>
    <xf numFmtId="165" fontId="21" fillId="12" borderId="5" xfId="0" applyNumberFormat="1" applyFont="1" applyFill="1" applyBorder="1" applyAlignment="1" applyProtection="1">
      <alignment horizontal="right"/>
    </xf>
    <xf numFmtId="49" fontId="21" fillId="19" borderId="4" xfId="0" applyNumberFormat="1" applyFont="1" applyFill="1" applyBorder="1" applyAlignment="1" applyProtection="1">
      <alignment horizontal="center"/>
      <protection locked="0"/>
    </xf>
    <xf numFmtId="167" fontId="21" fillId="19" borderId="5" xfId="0" applyNumberFormat="1" applyFont="1" applyFill="1" applyBorder="1" applyAlignment="1" applyProtection="1">
      <alignment horizontal="right"/>
      <protection locked="0"/>
    </xf>
    <xf numFmtId="4" fontId="58" fillId="0" borderId="37" xfId="0" applyNumberFormat="1" applyFont="1" applyBorder="1" applyAlignment="1" applyProtection="1">
      <alignment horizontal="right" vertical="center" wrapText="1"/>
    </xf>
    <xf numFmtId="165" fontId="21" fillId="0" borderId="0" xfId="0" applyNumberFormat="1" applyFont="1" applyBorder="1" applyAlignment="1">
      <alignment horizontal="center"/>
    </xf>
    <xf numFmtId="0" fontId="26" fillId="13" borderId="69" xfId="0" applyFont="1" applyFill="1" applyBorder="1" applyAlignment="1" applyProtection="1">
      <alignment horizontal="left" wrapText="1" indent="1"/>
    </xf>
    <xf numFmtId="49" fontId="21" fillId="13" borderId="7" xfId="0" applyNumberFormat="1" applyFont="1" applyFill="1" applyBorder="1" applyAlignment="1" applyProtection="1">
      <alignment horizontal="center"/>
    </xf>
    <xf numFmtId="165" fontId="21" fillId="0" borderId="0" xfId="0" applyNumberFormat="1" applyFont="1" applyAlignment="1">
      <alignment horizontal="center"/>
    </xf>
    <xf numFmtId="0" fontId="26" fillId="13" borderId="67" xfId="0" applyFont="1" applyFill="1" applyBorder="1" applyAlignment="1" applyProtection="1">
      <alignment horizontal="left" wrapText="1" indent="1"/>
    </xf>
    <xf numFmtId="49" fontId="21" fillId="13" borderId="6" xfId="0" applyNumberFormat="1" applyFont="1" applyFill="1" applyBorder="1" applyAlignment="1" applyProtection="1">
      <alignment horizontal="center"/>
    </xf>
    <xf numFmtId="167" fontId="21" fillId="14" borderId="1" xfId="0" applyNumberFormat="1" applyFont="1" applyFill="1" applyBorder="1" applyAlignment="1" applyProtection="1">
      <alignment horizontal="right"/>
    </xf>
    <xf numFmtId="165" fontId="21" fillId="14" borderId="1" xfId="0" applyNumberFormat="1" applyFont="1" applyFill="1" applyBorder="1" applyAlignment="1" applyProtection="1">
      <alignment horizontal="right"/>
    </xf>
    <xf numFmtId="0" fontId="21" fillId="13" borderId="69" xfId="0" applyFont="1" applyFill="1" applyBorder="1" applyAlignment="1" applyProtection="1">
      <alignment horizontal="left" wrapText="1" indent="3"/>
    </xf>
    <xf numFmtId="168" fontId="21" fillId="0" borderId="0" xfId="0" applyNumberFormat="1" applyFont="1"/>
    <xf numFmtId="165" fontId="21" fillId="0" borderId="0" xfId="0" applyNumberFormat="1" applyFont="1"/>
    <xf numFmtId="0" fontId="21" fillId="19" borderId="16" xfId="0" applyFont="1" applyFill="1" applyBorder="1" applyAlignment="1" applyProtection="1">
      <alignment horizontal="center" vertical="center"/>
    </xf>
    <xf numFmtId="0" fontId="21" fillId="19" borderId="0" xfId="0" applyFont="1" applyFill="1" applyAlignment="1" applyProtection="1">
      <alignment horizontal="left" wrapText="1"/>
    </xf>
    <xf numFmtId="0" fontId="15" fillId="19" borderId="0" xfId="0" applyFont="1" applyFill="1" applyBorder="1" applyAlignment="1" applyProtection="1">
      <alignment horizontal="left" indent="2"/>
    </xf>
    <xf numFmtId="0" fontId="21" fillId="0" borderId="0" xfId="0" applyFont="1" applyAlignment="1">
      <alignment horizontal="center"/>
    </xf>
    <xf numFmtId="0" fontId="15" fillId="0" borderId="1" xfId="6"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1" xfId="0" applyFont="1" applyFill="1" applyBorder="1" applyAlignment="1">
      <alignment horizontal="left" vertical="center" wrapText="1"/>
    </xf>
    <xf numFmtId="4" fontId="21" fillId="2" borderId="1" xfId="0" applyNumberFormat="1" applyFont="1" applyFill="1" applyBorder="1" applyAlignment="1">
      <alignment vertical="center" wrapText="1"/>
    </xf>
    <xf numFmtId="4" fontId="21" fillId="2" borderId="1" xfId="0" applyNumberFormat="1" applyFont="1" applyFill="1" applyBorder="1" applyAlignment="1">
      <alignment horizontal="center" vertical="center" wrapText="1"/>
    </xf>
    <xf numFmtId="0" fontId="21" fillId="20" borderId="1" xfId="0" applyFont="1" applyFill="1" applyBorder="1" applyAlignment="1">
      <alignment vertical="center" wrapText="1"/>
    </xf>
    <xf numFmtId="0" fontId="21" fillId="20" borderId="1" xfId="0" applyFont="1" applyFill="1" applyBorder="1" applyAlignment="1">
      <alignment horizontal="center" vertical="center" wrapText="1"/>
    </xf>
    <xf numFmtId="4" fontId="21" fillId="20" borderId="1" xfId="0" applyNumberFormat="1" applyFont="1" applyFill="1" applyBorder="1" applyAlignment="1">
      <alignment vertical="center" wrapText="1"/>
    </xf>
    <xf numFmtId="4" fontId="21" fillId="20" borderId="1" xfId="0" applyNumberFormat="1" applyFont="1" applyFill="1" applyBorder="1" applyAlignment="1">
      <alignment horizontal="center" vertical="center" wrapText="1"/>
    </xf>
    <xf numFmtId="4" fontId="21" fillId="0" borderId="1" xfId="0" applyNumberFormat="1" applyFont="1" applyFill="1" applyBorder="1"/>
    <xf numFmtId="4" fontId="15" fillId="0" borderId="1" xfId="0" applyNumberFormat="1" applyFont="1" applyFill="1" applyBorder="1"/>
    <xf numFmtId="0" fontId="21" fillId="3" borderId="1" xfId="0" applyFont="1" applyFill="1" applyBorder="1"/>
    <xf numFmtId="0" fontId="35" fillId="0" borderId="1" xfId="0" applyFont="1" applyFill="1" applyBorder="1"/>
    <xf numFmtId="44" fontId="21" fillId="0" borderId="0" xfId="1" applyFont="1" applyAlignment="1">
      <alignment horizontal="center" vertical="center" wrapText="1"/>
    </xf>
    <xf numFmtId="0" fontId="32" fillId="0" borderId="0" xfId="5" applyFont="1" applyAlignment="1">
      <alignment horizontal="center" vertical="center" wrapText="1"/>
    </xf>
    <xf numFmtId="0" fontId="21" fillId="4" borderId="19" xfId="0" applyFont="1" applyFill="1" applyBorder="1" applyAlignment="1">
      <alignment horizontal="left"/>
    </xf>
    <xf numFmtId="0" fontId="41" fillId="0" borderId="24" xfId="5" applyFont="1" applyBorder="1" applyAlignment="1">
      <alignment horizontal="center" vertical="top" wrapText="1"/>
    </xf>
    <xf numFmtId="0" fontId="21" fillId="0" borderId="19" xfId="0" applyFont="1" applyFill="1" applyBorder="1" applyAlignment="1">
      <alignment horizontal="left"/>
    </xf>
    <xf numFmtId="0" fontId="32" fillId="0" borderId="18" xfId="5" applyFont="1" applyFill="1" applyBorder="1" applyAlignment="1">
      <alignment vertical="center" wrapText="1"/>
    </xf>
    <xf numFmtId="0" fontId="32" fillId="0" borderId="24" xfId="5" applyFont="1" applyFill="1" applyBorder="1" applyAlignment="1">
      <alignment vertical="center" wrapText="1"/>
    </xf>
    <xf numFmtId="0" fontId="32" fillId="0" borderId="0" xfId="5" applyFont="1" applyFill="1" applyBorder="1" applyAlignment="1">
      <alignment vertical="center" wrapText="1"/>
    </xf>
    <xf numFmtId="0" fontId="21" fillId="4" borderId="18" xfId="0" applyFont="1" applyFill="1" applyBorder="1" applyAlignment="1">
      <alignment horizontal="center"/>
    </xf>
    <xf numFmtId="0" fontId="41" fillId="0" borderId="24" xfId="5" applyFont="1" applyFill="1" applyBorder="1" applyAlignment="1">
      <alignment horizontal="center" vertical="top" wrapText="1"/>
    </xf>
    <xf numFmtId="0" fontId="32" fillId="0" borderId="0" xfId="5" applyFont="1" applyAlignment="1">
      <alignment vertical="center" wrapText="1"/>
    </xf>
    <xf numFmtId="0" fontId="32" fillId="0" borderId="0" xfId="5" applyFont="1" applyFill="1" applyAlignment="1">
      <alignment horizontal="right" vertical="center" wrapText="1"/>
    </xf>
    <xf numFmtId="0" fontId="21" fillId="0" borderId="0" xfId="5" applyFont="1" applyAlignment="1">
      <alignment horizontal="center" vertical="center" wrapText="1"/>
    </xf>
    <xf numFmtId="44" fontId="21" fillId="0" borderId="0" xfId="1" applyFont="1" applyAlignment="1">
      <alignment horizontal="left" vertical="center" wrapText="1"/>
    </xf>
    <xf numFmtId="0" fontId="21" fillId="0" borderId="0" xfId="191" applyFont="1" applyAlignment="1">
      <alignment horizontal="center" vertical="center" wrapText="1"/>
    </xf>
    <xf numFmtId="0" fontId="15" fillId="0" borderId="1" xfId="6" applyFont="1" applyFill="1" applyBorder="1" applyAlignment="1">
      <alignment horizontal="center" vertical="center"/>
    </xf>
    <xf numFmtId="0" fontId="24" fillId="0" borderId="0" xfId="6" applyFont="1" applyFill="1" applyAlignment="1">
      <alignment horizontal="right"/>
    </xf>
    <xf numFmtId="0" fontId="22" fillId="0" borderId="0" xfId="6" applyFont="1" applyAlignment="1">
      <alignment horizontal="center"/>
    </xf>
    <xf numFmtId="0" fontId="22" fillId="0" borderId="0" xfId="6"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14" xfId="0" applyFont="1" applyFill="1" applyBorder="1" applyAlignment="1">
      <alignment horizontal="center"/>
    </xf>
    <xf numFmtId="0" fontId="21" fillId="0" borderId="13" xfId="0" applyFont="1" applyFill="1" applyBorder="1" applyAlignment="1">
      <alignment horizontal="center"/>
    </xf>
    <xf numFmtId="2" fontId="15" fillId="0" borderId="1" xfId="6" applyNumberFormat="1" applyFont="1" applyFill="1" applyBorder="1" applyAlignment="1">
      <alignment horizontal="center" vertical="center"/>
    </xf>
    <xf numFmtId="0" fontId="21" fillId="0" borderId="15" xfId="0" applyFont="1" applyFill="1" applyBorder="1" applyAlignment="1">
      <alignment horizontal="center"/>
    </xf>
    <xf numFmtId="0" fontId="21" fillId="0" borderId="0" xfId="0" applyFont="1" applyFill="1" applyAlignment="1">
      <alignment horizontal="left" vertical="center"/>
    </xf>
    <xf numFmtId="0" fontId="46" fillId="0" borderId="0" xfId="192" applyFont="1" applyFill="1" applyAlignment="1">
      <alignment horizontal="left" vertical="center"/>
    </xf>
    <xf numFmtId="0" fontId="20" fillId="0" borderId="0" xfId="6" applyFont="1" applyBorder="1" applyAlignment="1">
      <alignment horizontal="left" wrapText="1"/>
    </xf>
    <xf numFmtId="0" fontId="50" fillId="6" borderId="8" xfId="0" applyFont="1" applyFill="1" applyBorder="1" applyAlignment="1">
      <alignment horizontal="center"/>
    </xf>
    <xf numFmtId="0" fontId="50" fillId="6" borderId="18" xfId="0" applyFont="1" applyFill="1" applyBorder="1" applyAlignment="1">
      <alignment horizontal="center"/>
    </xf>
    <xf numFmtId="0" fontId="50" fillId="6" borderId="16" xfId="0" applyFont="1" applyFill="1" applyBorder="1" applyAlignment="1">
      <alignment horizontal="center"/>
    </xf>
    <xf numFmtId="49" fontId="46" fillId="10" borderId="1" xfId="0" applyNumberFormat="1"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4" fillId="0" borderId="0" xfId="0" applyFont="1" applyAlignment="1">
      <alignment horizontal="right" vertical="center" wrapText="1"/>
    </xf>
    <xf numFmtId="0" fontId="22" fillId="0" borderId="0" xfId="0" applyFont="1" applyAlignment="1">
      <alignment horizontal="center" vertical="center"/>
    </xf>
    <xf numFmtId="0" fontId="49" fillId="0" borderId="0" xfId="0" applyFont="1" applyFill="1" applyAlignment="1">
      <alignment horizontal="center"/>
    </xf>
    <xf numFmtId="0" fontId="46" fillId="0" borderId="0" xfId="0" applyFont="1" applyFill="1" applyAlignment="1">
      <alignment horizontal="center"/>
    </xf>
    <xf numFmtId="0" fontId="22" fillId="0" borderId="0" xfId="0" applyNumberFormat="1" applyFont="1" applyAlignment="1">
      <alignment horizontal="center"/>
    </xf>
    <xf numFmtId="0" fontId="21" fillId="0" borderId="1" xfId="0" applyFont="1" applyBorder="1" applyAlignment="1">
      <alignment horizontal="center" vertical="center" wrapText="1"/>
    </xf>
    <xf numFmtId="0" fontId="15" fillId="0" borderId="1" xfId="0" applyFont="1" applyBorder="1" applyAlignment="1">
      <alignment horizontal="center" vertical="center"/>
    </xf>
    <xf numFmtId="0" fontId="21" fillId="10" borderId="11" xfId="0" applyFont="1" applyFill="1" applyBorder="1" applyAlignment="1">
      <alignment horizontal="center" vertical="center" wrapText="1"/>
    </xf>
    <xf numFmtId="0" fontId="21" fillId="10" borderId="5" xfId="0" applyFont="1" applyFill="1" applyBorder="1" applyAlignment="1">
      <alignment horizontal="center" vertical="center" wrapText="1"/>
    </xf>
    <xf numFmtId="4" fontId="21" fillId="10" borderId="11" xfId="0" applyNumberFormat="1" applyFont="1" applyFill="1" applyBorder="1" applyAlignment="1">
      <alignment horizontal="center" vertical="center" wrapText="1"/>
    </xf>
    <xf numFmtId="4" fontId="21" fillId="10" borderId="5" xfId="0" applyNumberFormat="1" applyFont="1" applyFill="1" applyBorder="1" applyAlignment="1">
      <alignment horizontal="center" vertical="center" wrapText="1"/>
    </xf>
    <xf numFmtId="0" fontId="21" fillId="0" borderId="11" xfId="0" applyFont="1" applyBorder="1" applyAlignment="1">
      <alignment horizontal="center"/>
    </xf>
    <xf numFmtId="49" fontId="46" fillId="10" borderId="11" xfId="0" applyNumberFormat="1" applyFont="1" applyFill="1" applyBorder="1" applyAlignment="1">
      <alignment horizontal="center" vertical="center" wrapText="1"/>
    </xf>
    <xf numFmtId="49" fontId="46" fillId="10" borderId="21" xfId="0" applyNumberFormat="1" applyFont="1" applyFill="1" applyBorder="1" applyAlignment="1">
      <alignment horizontal="center" vertical="center" wrapText="1"/>
    </xf>
    <xf numFmtId="49" fontId="46" fillId="10" borderId="5" xfId="0" applyNumberFormat="1" applyFont="1" applyFill="1" applyBorder="1" applyAlignment="1">
      <alignment horizontal="center" vertical="center" wrapText="1"/>
    </xf>
    <xf numFmtId="0" fontId="21" fillId="10" borderId="11" xfId="0" applyFont="1" applyFill="1" applyBorder="1" applyAlignment="1">
      <alignment horizontal="left" vertical="center" wrapText="1"/>
    </xf>
    <xf numFmtId="0" fontId="21" fillId="10" borderId="21" xfId="0" applyFont="1" applyFill="1" applyBorder="1" applyAlignment="1">
      <alignment horizontal="left" vertical="center" wrapText="1"/>
    </xf>
    <xf numFmtId="0" fontId="21" fillId="10" borderId="5" xfId="0" applyFont="1" applyFill="1" applyBorder="1" applyAlignment="1">
      <alignment horizontal="left" vertical="center" wrapText="1"/>
    </xf>
    <xf numFmtId="0" fontId="21" fillId="10" borderId="21"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27" xfId="0" applyFont="1" applyFill="1" applyBorder="1" applyAlignment="1">
      <alignment horizontal="left" vertical="center" wrapText="1"/>
    </xf>
    <xf numFmtId="4" fontId="21" fillId="3" borderId="1" xfId="0" applyNumberFormat="1" applyFont="1" applyFill="1" applyBorder="1" applyAlignment="1">
      <alignment vertical="center" wrapText="1"/>
    </xf>
    <xf numFmtId="0" fontId="56" fillId="0" borderId="0" xfId="0" applyFont="1" applyAlignment="1">
      <alignment horizontal="center" vertical="center" wrapText="1"/>
    </xf>
    <xf numFmtId="0" fontId="46" fillId="0" borderId="1"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5" xfId="0" applyFont="1" applyBorder="1" applyAlignment="1">
      <alignment horizontal="center" vertical="center" wrapText="1"/>
    </xf>
    <xf numFmtId="4" fontId="21" fillId="0" borderId="11" xfId="0" applyNumberFormat="1" applyFont="1" applyBorder="1" applyAlignment="1">
      <alignment vertical="center" wrapText="1"/>
    </xf>
    <xf numFmtId="4" fontId="21" fillId="0" borderId="5" xfId="0" applyNumberFormat="1" applyFont="1" applyBorder="1" applyAlignment="1">
      <alignment vertical="center" wrapText="1"/>
    </xf>
    <xf numFmtId="49" fontId="44" fillId="3" borderId="11" xfId="0" applyNumberFormat="1" applyFont="1" applyFill="1" applyBorder="1" applyAlignment="1">
      <alignment horizontal="center" vertical="center" wrapText="1"/>
    </xf>
    <xf numFmtId="49" fontId="44" fillId="3" borderId="5" xfId="0"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5" xfId="0" applyFont="1" applyFill="1" applyBorder="1" applyAlignment="1">
      <alignment horizontal="center" vertical="center" wrapText="1"/>
    </xf>
    <xf numFmtId="4" fontId="21" fillId="3" borderId="11" xfId="0" applyNumberFormat="1" applyFont="1" applyFill="1" applyBorder="1" applyAlignment="1">
      <alignment vertical="center" wrapText="1"/>
    </xf>
    <xf numFmtId="4" fontId="21" fillId="3" borderId="5" xfId="0" applyNumberFormat="1" applyFont="1" applyFill="1" applyBorder="1" applyAlignment="1">
      <alignment vertical="center" wrapText="1"/>
    </xf>
    <xf numFmtId="4" fontId="21" fillId="0" borderId="1" xfId="0" applyNumberFormat="1" applyFont="1" applyBorder="1" applyAlignment="1">
      <alignment vertical="center" wrapText="1"/>
    </xf>
    <xf numFmtId="2" fontId="57" fillId="0" borderId="0" xfId="0" applyNumberFormat="1" applyFont="1" applyBorder="1" applyAlignment="1">
      <alignment horizontal="center" vertical="center" wrapText="1"/>
    </xf>
    <xf numFmtId="4" fontId="21" fillId="0" borderId="8" xfId="0" applyNumberFormat="1" applyFont="1" applyBorder="1" applyAlignment="1">
      <alignment vertical="center" wrapText="1"/>
    </xf>
    <xf numFmtId="0" fontId="21" fillId="0" borderId="0" xfId="0" applyFont="1" applyAlignment="1">
      <alignment horizontal="left" vertical="center"/>
    </xf>
    <xf numFmtId="0" fontId="46" fillId="0" borderId="11"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5"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21" xfId="0" applyFont="1" applyBorder="1" applyAlignment="1">
      <alignment horizontal="left" vertical="center" wrapText="1"/>
    </xf>
    <xf numFmtId="0" fontId="21" fillId="0" borderId="5" xfId="0" applyFont="1" applyBorder="1" applyAlignment="1">
      <alignment horizontal="left" vertical="center" wrapText="1"/>
    </xf>
    <xf numFmtId="0" fontId="21" fillId="0" borderId="21" xfId="0" applyFont="1" applyBorder="1" applyAlignment="1">
      <alignment horizontal="center" vertical="center" wrapText="1"/>
    </xf>
    <xf numFmtId="0" fontId="21" fillId="0" borderId="1" xfId="10" applyFont="1" applyFill="1" applyBorder="1" applyAlignment="1">
      <alignment horizontal="center" vertical="center" wrapText="1"/>
    </xf>
    <xf numFmtId="0" fontId="21" fillId="0" borderId="8" xfId="10" applyFont="1" applyFill="1" applyBorder="1" applyAlignment="1">
      <alignment horizontal="center" vertical="center" wrapText="1"/>
    </xf>
    <xf numFmtId="0" fontId="21" fillId="0" borderId="18" xfId="10" applyFont="1" applyFill="1" applyBorder="1" applyAlignment="1">
      <alignment horizontal="center" vertical="center" wrapText="1"/>
    </xf>
    <xf numFmtId="0" fontId="21" fillId="0" borderId="16" xfId="10" applyFont="1" applyFill="1" applyBorder="1" applyAlignment="1">
      <alignment horizontal="center" vertical="center" wrapText="1"/>
    </xf>
    <xf numFmtId="49" fontId="21" fillId="0" borderId="10" xfId="7" applyNumberFormat="1" applyFont="1" applyFill="1" applyBorder="1" applyAlignment="1">
      <alignment horizontal="center" vertical="center" wrapText="1"/>
    </xf>
    <xf numFmtId="49" fontId="21" fillId="0" borderId="6" xfId="7" applyNumberFormat="1" applyFont="1" applyFill="1" applyBorder="1" applyAlignment="1">
      <alignment horizontal="center" vertical="center" wrapText="1"/>
    </xf>
    <xf numFmtId="49" fontId="21" fillId="0" borderId="11" xfId="7" applyNumberFormat="1" applyFont="1" applyFill="1" applyBorder="1" applyAlignment="1">
      <alignment horizontal="center" vertical="center" wrapText="1"/>
    </xf>
    <xf numFmtId="49" fontId="21" fillId="0" borderId="5" xfId="7" applyNumberFormat="1" applyFont="1" applyFill="1" applyBorder="1" applyAlignment="1">
      <alignment horizontal="center" vertical="center" wrapText="1"/>
    </xf>
    <xf numFmtId="0" fontId="21" fillId="11" borderId="25" xfId="7" applyFont="1" applyFill="1" applyBorder="1" applyAlignment="1">
      <alignment horizontal="center" vertical="center" wrapText="1"/>
    </xf>
    <xf numFmtId="0" fontId="21" fillId="11" borderId="35" xfId="7" applyFont="1" applyFill="1" applyBorder="1" applyAlignment="1">
      <alignment horizontal="center" vertical="center" wrapText="1"/>
    </xf>
    <xf numFmtId="0" fontId="19" fillId="11" borderId="15" xfId="7" applyFont="1" applyFill="1" applyBorder="1" applyAlignment="1">
      <alignment horizontal="center"/>
    </xf>
    <xf numFmtId="0" fontId="19" fillId="11" borderId="14" xfId="7" applyFont="1" applyFill="1" applyBorder="1" applyAlignment="1">
      <alignment horizontal="center"/>
    </xf>
    <xf numFmtId="0" fontId="19" fillId="11" borderId="13" xfId="7" applyFont="1" applyFill="1" applyBorder="1" applyAlignment="1">
      <alignment horizontal="center"/>
    </xf>
    <xf numFmtId="0" fontId="19" fillId="11" borderId="32" xfId="7" applyFont="1" applyFill="1" applyBorder="1" applyAlignment="1">
      <alignment horizontal="center"/>
    </xf>
    <xf numFmtId="0" fontId="19" fillId="11" borderId="33" xfId="7" applyFont="1" applyFill="1" applyBorder="1" applyAlignment="1">
      <alignment horizontal="center"/>
    </xf>
    <xf numFmtId="0" fontId="19" fillId="11" borderId="34" xfId="7" applyFont="1" applyFill="1" applyBorder="1" applyAlignment="1">
      <alignment horizontal="center"/>
    </xf>
    <xf numFmtId="0" fontId="21" fillId="0" borderId="8" xfId="7" applyFont="1" applyFill="1" applyBorder="1" applyAlignment="1">
      <alignment horizontal="center" vertical="center" wrapText="1"/>
    </xf>
    <xf numFmtId="49" fontId="21" fillId="0" borderId="1" xfId="7" applyNumberFormat="1" applyFont="1" applyFill="1" applyBorder="1" applyAlignment="1">
      <alignment horizontal="center" vertical="center" wrapText="1"/>
    </xf>
    <xf numFmtId="4" fontId="19" fillId="0" borderId="7" xfId="7" applyNumberFormat="1" applyFont="1" applyBorder="1" applyAlignment="1">
      <alignment horizontal="center"/>
    </xf>
    <xf numFmtId="4" fontId="19" fillId="0" borderId="1" xfId="7" applyNumberFormat="1" applyFont="1" applyBorder="1" applyAlignment="1">
      <alignment horizontal="center"/>
    </xf>
    <xf numFmtId="49" fontId="67" fillId="16" borderId="61" xfId="196" applyNumberFormat="1" applyFont="1" applyFill="1" applyBorder="1" applyAlignment="1">
      <alignment horizontal="right" indent="1"/>
    </xf>
    <xf numFmtId="49" fontId="67" fillId="16" borderId="0" xfId="196" applyNumberFormat="1" applyFont="1" applyFill="1" applyBorder="1" applyAlignment="1">
      <alignment horizontal="right" indent="1"/>
    </xf>
    <xf numFmtId="49" fontId="68" fillId="16" borderId="0" xfId="196" applyNumberFormat="1" applyFont="1" applyFill="1" applyBorder="1" applyAlignment="1">
      <alignment horizontal="left" indent="1"/>
    </xf>
    <xf numFmtId="49" fontId="68" fillId="16" borderId="62" xfId="196" applyNumberFormat="1" applyFont="1" applyFill="1" applyBorder="1" applyAlignment="1">
      <alignment horizontal="left" indent="1"/>
    </xf>
    <xf numFmtId="49" fontId="67" fillId="16" borderId="63" xfId="196" applyNumberFormat="1" applyFont="1" applyFill="1" applyBorder="1" applyAlignment="1">
      <alignment horizontal="right" indent="1"/>
    </xf>
    <xf numFmtId="49" fontId="67" fillId="16" borderId="64" xfId="196" applyNumberFormat="1" applyFont="1" applyFill="1" applyBorder="1" applyAlignment="1">
      <alignment horizontal="right" indent="1"/>
    </xf>
    <xf numFmtId="49" fontId="68" fillId="16" borderId="64" xfId="196" applyNumberFormat="1" applyFont="1" applyFill="1" applyBorder="1" applyAlignment="1">
      <alignment horizontal="left" indent="1"/>
    </xf>
    <xf numFmtId="49" fontId="68" fillId="16" borderId="65" xfId="196" applyNumberFormat="1" applyFont="1" applyFill="1" applyBorder="1" applyAlignment="1">
      <alignment horizontal="left" indent="1"/>
    </xf>
    <xf numFmtId="0" fontId="1" fillId="16" borderId="0" xfId="196" applyFill="1" applyAlignment="1">
      <alignment horizontal="center"/>
    </xf>
    <xf numFmtId="14" fontId="68" fillId="16" borderId="0" xfId="196" applyNumberFormat="1" applyFont="1" applyFill="1" applyBorder="1" applyAlignment="1">
      <alignment horizontal="left" indent="1"/>
    </xf>
    <xf numFmtId="14" fontId="68" fillId="16" borderId="62" xfId="196" applyNumberFormat="1" applyFont="1" applyFill="1" applyBorder="1" applyAlignment="1">
      <alignment horizontal="left" indent="1"/>
    </xf>
    <xf numFmtId="49" fontId="67" fillId="16" borderId="58" xfId="196" applyNumberFormat="1" applyFont="1" applyFill="1" applyBorder="1" applyAlignment="1">
      <alignment horizontal="right" indent="1"/>
    </xf>
    <xf numFmtId="49" fontId="67" fillId="16" borderId="59" xfId="196" applyNumberFormat="1" applyFont="1" applyFill="1" applyBorder="1" applyAlignment="1">
      <alignment horizontal="right" indent="1"/>
    </xf>
    <xf numFmtId="49" fontId="68" fillId="16" borderId="59" xfId="196" applyNumberFormat="1" applyFont="1" applyFill="1" applyBorder="1" applyAlignment="1">
      <alignment horizontal="left" indent="1"/>
    </xf>
    <xf numFmtId="49" fontId="68" fillId="16" borderId="60" xfId="196" applyNumberFormat="1" applyFont="1" applyFill="1" applyBorder="1" applyAlignment="1">
      <alignment horizontal="left" indent="1"/>
    </xf>
    <xf numFmtId="4" fontId="61" fillId="13" borderId="1" xfId="196" applyNumberFormat="1" applyFont="1" applyFill="1" applyBorder="1" applyAlignment="1" applyProtection="1">
      <alignment horizontal="right"/>
    </xf>
    <xf numFmtId="167" fontId="61" fillId="14" borderId="11" xfId="196" applyNumberFormat="1" applyFont="1" applyFill="1" applyBorder="1" applyAlignment="1" applyProtection="1">
      <alignment horizontal="right"/>
    </xf>
    <xf numFmtId="167" fontId="61" fillId="17" borderId="5" xfId="196" applyNumberFormat="1" applyFont="1" applyFill="1" applyBorder="1" applyAlignment="1" applyProtection="1">
      <alignment horizontal="right"/>
    </xf>
    <xf numFmtId="4" fontId="61" fillId="0" borderId="8" xfId="196" applyNumberFormat="1" applyFont="1" applyBorder="1" applyAlignment="1" applyProtection="1">
      <alignment horizontal="right"/>
    </xf>
    <xf numFmtId="4" fontId="61" fillId="0" borderId="16" xfId="196" applyNumberFormat="1" applyFont="1" applyBorder="1" applyAlignment="1" applyProtection="1">
      <alignment horizontal="right"/>
    </xf>
    <xf numFmtId="4" fontId="61" fillId="0" borderId="2" xfId="196" applyNumberFormat="1" applyFont="1" applyBorder="1" applyAlignment="1" applyProtection="1">
      <alignment horizontal="right"/>
    </xf>
    <xf numFmtId="49" fontId="66" fillId="0" borderId="55" xfId="196" applyNumberFormat="1" applyFont="1" applyBorder="1" applyAlignment="1">
      <alignment horizontal="center"/>
    </xf>
    <xf numFmtId="49" fontId="66" fillId="0" borderId="56" xfId="196" applyNumberFormat="1" applyFont="1" applyBorder="1" applyAlignment="1">
      <alignment horizontal="center"/>
    </xf>
    <xf numFmtId="49" fontId="66" fillId="0" borderId="56" xfId="196" applyNumberFormat="1" applyFont="1" applyBorder="1" applyAlignment="1">
      <alignment horizontal="left" vertical="center" indent="2"/>
    </xf>
    <xf numFmtId="49" fontId="66" fillId="0" borderId="57" xfId="196" applyNumberFormat="1" applyFont="1" applyBorder="1" applyAlignment="1">
      <alignment horizontal="left" vertical="center" indent="2"/>
    </xf>
    <xf numFmtId="49" fontId="66" fillId="0" borderId="0" xfId="196" applyNumberFormat="1" applyFont="1" applyAlignment="1">
      <alignment horizontal="center"/>
    </xf>
    <xf numFmtId="167" fontId="65" fillId="14" borderId="1" xfId="196" applyNumberFormat="1" applyFont="1" applyFill="1" applyBorder="1" applyAlignment="1" applyProtection="1">
      <alignment horizontal="right"/>
    </xf>
    <xf numFmtId="165" fontId="61" fillId="14" borderId="5" xfId="196" applyNumberFormat="1" applyFont="1" applyFill="1" applyBorder="1" applyAlignment="1" applyProtection="1">
      <alignment horizontal="right"/>
    </xf>
    <xf numFmtId="165" fontId="61" fillId="14" borderId="21" xfId="196" applyNumberFormat="1" applyFont="1" applyFill="1" applyBorder="1" applyAlignment="1" applyProtection="1">
      <alignment horizontal="right"/>
    </xf>
    <xf numFmtId="165" fontId="61" fillId="14" borderId="14" xfId="196" applyNumberFormat="1" applyFont="1" applyFill="1" applyBorder="1" applyAlignment="1" applyProtection="1">
      <alignment horizontal="right"/>
    </xf>
    <xf numFmtId="0" fontId="1" fillId="0" borderId="43" xfId="196" applyBorder="1" applyAlignment="1">
      <alignment horizontal="center" wrapText="1"/>
    </xf>
    <xf numFmtId="0" fontId="1" fillId="0" borderId="51" xfId="196" applyBorder="1" applyAlignment="1">
      <alignment horizontal="center" wrapText="1"/>
    </xf>
    <xf numFmtId="165" fontId="61" fillId="14" borderId="48" xfId="196" applyNumberFormat="1" applyFont="1" applyFill="1" applyBorder="1" applyAlignment="1" applyProtection="1">
      <alignment horizontal="right"/>
    </xf>
    <xf numFmtId="4" fontId="61" fillId="0" borderId="1" xfId="196" applyNumberFormat="1" applyFont="1" applyBorder="1" applyAlignment="1" applyProtection="1">
      <alignment horizontal="right"/>
    </xf>
    <xf numFmtId="167" fontId="65" fillId="13" borderId="1" xfId="196" applyNumberFormat="1" applyFont="1" applyFill="1" applyBorder="1" applyAlignment="1" applyProtection="1">
      <alignment horizontal="right"/>
    </xf>
    <xf numFmtId="0" fontId="1" fillId="0" borderId="45" xfId="196" applyBorder="1" applyAlignment="1">
      <alignment horizontal="center" wrapText="1"/>
    </xf>
    <xf numFmtId="49" fontId="61" fillId="0" borderId="38" xfId="196" applyNumberFormat="1" applyFont="1" applyBorder="1" applyAlignment="1" applyProtection="1">
      <alignment horizontal="center"/>
    </xf>
    <xf numFmtId="49" fontId="61" fillId="0" borderId="39" xfId="196" applyNumberFormat="1" applyFont="1" applyBorder="1" applyAlignment="1" applyProtection="1">
      <alignment horizontal="center"/>
    </xf>
    <xf numFmtId="0" fontId="63" fillId="0" borderId="0" xfId="196" applyFont="1" applyAlignment="1" applyProtection="1">
      <alignment horizontal="center" wrapText="1"/>
    </xf>
    <xf numFmtId="0" fontId="64" fillId="0" borderId="19" xfId="196" applyFont="1" applyBorder="1" applyAlignment="1" applyProtection="1">
      <alignment horizontal="left" indent="2"/>
    </xf>
    <xf numFmtId="49" fontId="61" fillId="0" borderId="1" xfId="196" applyNumberFormat="1" applyFont="1" applyBorder="1" applyAlignment="1" applyProtection="1">
      <alignment horizontal="center" vertical="center" wrapText="1"/>
    </xf>
    <xf numFmtId="49" fontId="61" fillId="0" borderId="11" xfId="196" applyNumberFormat="1" applyFont="1" applyFill="1" applyBorder="1" applyAlignment="1" applyProtection="1">
      <alignment horizontal="center" vertical="center" wrapText="1"/>
    </xf>
    <xf numFmtId="167" fontId="65" fillId="14" borderId="14" xfId="196" applyNumberFormat="1" applyFont="1" applyFill="1" applyBorder="1" applyAlignment="1" applyProtection="1">
      <alignment horizontal="right"/>
    </xf>
    <xf numFmtId="4" fontId="61" fillId="13" borderId="11" xfId="196" applyNumberFormat="1" applyFont="1" applyFill="1" applyBorder="1" applyAlignment="1" applyProtection="1">
      <alignment horizontal="right"/>
    </xf>
    <xf numFmtId="0" fontId="21" fillId="0" borderId="0" xfId="0" applyFont="1" applyAlignment="1">
      <alignment horizontal="center"/>
    </xf>
    <xf numFmtId="0" fontId="0" fillId="0" borderId="68" xfId="0" applyBorder="1" applyAlignment="1">
      <alignment horizontal="left"/>
    </xf>
    <xf numFmtId="0" fontId="0" fillId="0" borderId="0" xfId="0" applyAlignment="1">
      <alignment horizontal="left"/>
    </xf>
    <xf numFmtId="49" fontId="21" fillId="19" borderId="1" xfId="0" applyNumberFormat="1" applyFont="1" applyFill="1" applyBorder="1" applyAlignment="1" applyProtection="1">
      <alignment horizontal="center" vertical="center" wrapText="1"/>
    </xf>
    <xf numFmtId="165" fontId="21" fillId="19" borderId="1" xfId="0" applyNumberFormat="1" applyFont="1" applyFill="1" applyBorder="1" applyAlignment="1" applyProtection="1">
      <alignment horizontal="center" vertical="center" wrapText="1"/>
    </xf>
    <xf numFmtId="0" fontId="0" fillId="0" borderId="0" xfId="0" applyBorder="1" applyAlignment="1">
      <alignment horizontal="left"/>
    </xf>
    <xf numFmtId="49" fontId="0" fillId="0" borderId="68" xfId="0" applyNumberFormat="1" applyBorder="1" applyAlignment="1">
      <alignment horizontal="left"/>
    </xf>
    <xf numFmtId="49" fontId="0" fillId="0" borderId="0" xfId="0" applyNumberFormat="1" applyBorder="1" applyAlignment="1">
      <alignment horizontal="left"/>
    </xf>
    <xf numFmtId="0" fontId="21" fillId="0" borderId="19" xfId="0" applyFont="1" applyBorder="1" applyAlignment="1">
      <alignment horizontal="center"/>
    </xf>
    <xf numFmtId="0" fontId="21" fillId="19" borderId="26" xfId="0" applyFont="1" applyFill="1" applyBorder="1" applyAlignment="1" applyProtection="1">
      <alignment horizontal="center" vertical="center"/>
    </xf>
    <xf numFmtId="0" fontId="21" fillId="19" borderId="53" xfId="0" applyFont="1" applyFill="1" applyBorder="1" applyAlignment="1" applyProtection="1">
      <alignment horizontal="center" vertical="center"/>
    </xf>
    <xf numFmtId="0" fontId="21" fillId="19" borderId="20" xfId="0" applyFont="1" applyFill="1" applyBorder="1" applyAlignment="1" applyProtection="1">
      <alignment horizontal="center" vertical="center"/>
    </xf>
    <xf numFmtId="0" fontId="21" fillId="19" borderId="11" xfId="0" applyFont="1" applyFill="1" applyBorder="1" applyAlignment="1" applyProtection="1">
      <alignment horizontal="center" vertical="center" wrapText="1"/>
    </xf>
    <xf numFmtId="0" fontId="21" fillId="19" borderId="21" xfId="0" applyFont="1" applyFill="1" applyBorder="1" applyAlignment="1" applyProtection="1">
      <alignment horizontal="center" vertical="center" wrapText="1"/>
    </xf>
    <xf numFmtId="0" fontId="21" fillId="19" borderId="5" xfId="0" applyFont="1" applyFill="1" applyBorder="1" applyAlignment="1" applyProtection="1">
      <alignment horizontal="center" vertical="center" wrapText="1"/>
    </xf>
    <xf numFmtId="49" fontId="21" fillId="19" borderId="11" xfId="0" applyNumberFormat="1" applyFont="1" applyFill="1" applyBorder="1" applyAlignment="1" applyProtection="1">
      <alignment horizontal="center" vertical="center" wrapText="1"/>
    </xf>
    <xf numFmtId="49" fontId="21" fillId="19" borderId="21" xfId="0" applyNumberFormat="1" applyFont="1" applyFill="1" applyBorder="1" applyAlignment="1" applyProtection="1">
      <alignment horizontal="center" vertical="center" wrapText="1"/>
    </xf>
    <xf numFmtId="49" fontId="21" fillId="19" borderId="5" xfId="0" applyNumberFormat="1" applyFont="1" applyFill="1" applyBorder="1" applyAlignment="1" applyProtection="1">
      <alignment horizontal="center" vertical="center" wrapText="1"/>
    </xf>
    <xf numFmtId="0" fontId="21" fillId="19" borderId="0" xfId="0" applyFont="1" applyFill="1" applyAlignment="1" applyProtection="1">
      <alignment horizontal="left" wrapText="1"/>
    </xf>
    <xf numFmtId="0" fontId="15" fillId="19" borderId="19" xfId="0" applyFont="1" applyFill="1" applyBorder="1" applyAlignment="1" applyProtection="1">
      <alignment horizontal="left" indent="2"/>
    </xf>
    <xf numFmtId="0" fontId="69" fillId="0" borderId="0" xfId="0" applyFont="1" applyAlignment="1">
      <alignment horizontal="center"/>
    </xf>
    <xf numFmtId="0" fontId="15" fillId="19" borderId="0" xfId="0" applyFont="1" applyFill="1" applyBorder="1" applyAlignment="1">
      <alignment horizontal="left" vertical="center" indent="2"/>
    </xf>
    <xf numFmtId="0" fontId="15" fillId="19" borderId="1" xfId="0" applyFont="1" applyFill="1" applyBorder="1" applyAlignment="1">
      <alignment horizontal="center" vertical="center"/>
    </xf>
    <xf numFmtId="165" fontId="15" fillId="19" borderId="1" xfId="0" applyNumberFormat="1" applyFont="1" applyFill="1" applyBorder="1" applyAlignment="1">
      <alignment horizontal="center" vertical="center"/>
    </xf>
    <xf numFmtId="0" fontId="21" fillId="19" borderId="16" xfId="0" applyFont="1" applyFill="1" applyBorder="1" applyAlignment="1" applyProtection="1">
      <alignment horizontal="center" vertical="center"/>
    </xf>
    <xf numFmtId="0" fontId="21" fillId="19" borderId="1" xfId="0" applyFont="1" applyFill="1" applyBorder="1" applyAlignment="1" applyProtection="1">
      <alignment horizontal="center" vertical="center" wrapText="1"/>
    </xf>
    <xf numFmtId="0" fontId="21" fillId="19" borderId="1" xfId="0" applyFont="1" applyFill="1" applyBorder="1" applyAlignment="1" applyProtection="1">
      <alignment horizontal="center" vertical="center"/>
    </xf>
  </cellXfs>
  <cellStyles count="197">
    <cellStyle name="Excel Built-in Output" xfId="186"/>
    <cellStyle name="Гиперссылка" xfId="192" builtinId="8"/>
    <cellStyle name="Гиперссылка 2" xfId="191"/>
    <cellStyle name="Денежный 2" xfId="1"/>
    <cellStyle name="Обычный" xfId="0" builtinId="0"/>
    <cellStyle name="Обычный 10" xfId="2"/>
    <cellStyle name="Обычный 10 2" xfId="187"/>
    <cellStyle name="Обычный 10 3" xfId="50"/>
    <cellStyle name="Обычный 11" xfId="3"/>
    <cellStyle name="Обычный 12" xfId="4"/>
    <cellStyle name="Обычный 13" xfId="5"/>
    <cellStyle name="Обычный 14" xfId="42"/>
    <cellStyle name="Обычный 15" xfId="47"/>
    <cellStyle name="Обычный 16" xfId="51"/>
    <cellStyle name="Обычный 16 2" xfId="37"/>
    <cellStyle name="Обычный 16 2 2" xfId="190"/>
    <cellStyle name="Обычный 17" xfId="188"/>
    <cellStyle name="Обычный 18" xfId="195"/>
    <cellStyle name="Обычный 18 2" xfId="196"/>
    <cellStyle name="Обычный 2" xfId="6"/>
    <cellStyle name="Обычный 2 10" xfId="54"/>
    <cellStyle name="Обычный 2 10 2" xfId="55"/>
    <cellStyle name="Обычный 2 10 3" xfId="56"/>
    <cellStyle name="Обычный 2 11" xfId="53"/>
    <cellStyle name="Обычный 2 11 2" xfId="57"/>
    <cellStyle name="Обычный 2 11 2 2" xfId="58"/>
    <cellStyle name="Обычный 2 11 2 2 2" xfId="59"/>
    <cellStyle name="Обычный 2 11 2 2 3" xfId="60"/>
    <cellStyle name="Обычный 2 11 2 3" xfId="61"/>
    <cellStyle name="Обычный 2 11 3" xfId="62"/>
    <cellStyle name="Обычный 2 12" xfId="63"/>
    <cellStyle name="Обычный 2 12 2" xfId="64"/>
    <cellStyle name="Обычный 2 12 3" xfId="65"/>
    <cellStyle name="Обычный 2 13" xfId="66"/>
    <cellStyle name="Обычный 2 13 2" xfId="67"/>
    <cellStyle name="Обычный 2 13 3" xfId="68"/>
    <cellStyle name="Обычный 2 13 4" xfId="69"/>
    <cellStyle name="Обычный 2 13 5" xfId="70"/>
    <cellStyle name="Обычный 2 13 6" xfId="71"/>
    <cellStyle name="Обычный 2 14" xfId="72"/>
    <cellStyle name="Обычный 2 15" xfId="73"/>
    <cellStyle name="Обычный 2 15 10" xfId="74"/>
    <cellStyle name="Обычный 2 15 11" xfId="75"/>
    <cellStyle name="Обычный 2 15 12" xfId="76"/>
    <cellStyle name="Обычный 2 15 13" xfId="77"/>
    <cellStyle name="Обычный 2 15 14" xfId="78"/>
    <cellStyle name="Обычный 2 15 2" xfId="79"/>
    <cellStyle name="Обычный 2 15 2 2" xfId="80"/>
    <cellStyle name="Обычный 2 15 2 3" xfId="81"/>
    <cellStyle name="Обычный 2 15 2 4" xfId="82"/>
    <cellStyle name="Обычный 2 15 3" xfId="83"/>
    <cellStyle name="Обычный 2 15 4" xfId="84"/>
    <cellStyle name="Обычный 2 15 5" xfId="85"/>
    <cellStyle name="Обычный 2 15 6" xfId="86"/>
    <cellStyle name="Обычный 2 15 7" xfId="87"/>
    <cellStyle name="Обычный 2 15 8" xfId="88"/>
    <cellStyle name="Обычный 2 15 9" xfId="89"/>
    <cellStyle name="Обычный 2 16" xfId="90"/>
    <cellStyle name="Обычный 2 16 2" xfId="91"/>
    <cellStyle name="Обычный 2 16 3" xfId="92"/>
    <cellStyle name="Обычный 2 17" xfId="93"/>
    <cellStyle name="Обычный 2 18" xfId="94"/>
    <cellStyle name="Обычный 2 2" xfId="7"/>
    <cellStyle name="Обычный 2 2 2" xfId="8"/>
    <cellStyle name="Обычный 2 2 2 2" xfId="96"/>
    <cellStyle name="Обычный 2 2 2 3" xfId="95"/>
    <cellStyle name="Обычный 2 3" xfId="32"/>
    <cellStyle name="Обычный 2 3 10" xfId="98"/>
    <cellStyle name="Обычный 2 3 10 2" xfId="99"/>
    <cellStyle name="Обычный 2 3 10 3" xfId="100"/>
    <cellStyle name="Обычный 2 3 10 4" xfId="101"/>
    <cellStyle name="Обычный 2 3 10 5" xfId="102"/>
    <cellStyle name="Обычный 2 3 11" xfId="103"/>
    <cellStyle name="Обычный 2 3 12" xfId="104"/>
    <cellStyle name="Обычный 2 3 12 2" xfId="105"/>
    <cellStyle name="Обычный 2 3 12 2 2" xfId="106"/>
    <cellStyle name="Обычный 2 3 12 3" xfId="107"/>
    <cellStyle name="Обычный 2 3 12 4" xfId="108"/>
    <cellStyle name="Обычный 2 3 13" xfId="109"/>
    <cellStyle name="Обычный 2 3 13 2" xfId="110"/>
    <cellStyle name="Обычный 2 3 13 3" xfId="111"/>
    <cellStyle name="Обычный 2 3 14" xfId="112"/>
    <cellStyle name="Обычный 2 3 14 2" xfId="113"/>
    <cellStyle name="Обычный 2 3 14 2 2" xfId="114"/>
    <cellStyle name="Обычный 2 3 15" xfId="97"/>
    <cellStyle name="Обычный 2 3 2" xfId="39"/>
    <cellStyle name="Обычный 2 3 2 10" xfId="115"/>
    <cellStyle name="Обычный 2 3 2 11" xfId="194"/>
    <cellStyle name="Обычный 2 3 2 2" xfId="116"/>
    <cellStyle name="Обычный 2 3 2 2 2" xfId="117"/>
    <cellStyle name="Обычный 2 3 2 2 3" xfId="118"/>
    <cellStyle name="Обычный 2 3 2 3" xfId="119"/>
    <cellStyle name="Обычный 2 3 2 4" xfId="120"/>
    <cellStyle name="Обычный 2 3 2 5" xfId="121"/>
    <cellStyle name="Обычный 2 3 2 6" xfId="122"/>
    <cellStyle name="Обычный 2 3 2 7" xfId="123"/>
    <cellStyle name="Обычный 2 3 2 8" xfId="124"/>
    <cellStyle name="Обычный 2 3 2 9" xfId="125"/>
    <cellStyle name="Обычный 2 3 3" xfId="126"/>
    <cellStyle name="Обычный 2 3 3 2" xfId="127"/>
    <cellStyle name="Обычный 2 3 3 3" xfId="128"/>
    <cellStyle name="Обычный 2 3 3 4" xfId="129"/>
    <cellStyle name="Обычный 2 3 4" xfId="130"/>
    <cellStyle name="Обычный 2 3 4 2" xfId="131"/>
    <cellStyle name="Обычный 2 3 4 2 2" xfId="132"/>
    <cellStyle name="Обычный 2 3 4 2 3" xfId="133"/>
    <cellStyle name="Обычный 2 3 4 2 4" xfId="134"/>
    <cellStyle name="Обычный 2 3 4 2 5" xfId="135"/>
    <cellStyle name="Обычный 2 3 4 3" xfId="136"/>
    <cellStyle name="Обычный 2 3 5" xfId="137"/>
    <cellStyle name="Обычный 2 3 5 2" xfId="138"/>
    <cellStyle name="Обычный 2 3 5 3" xfId="139"/>
    <cellStyle name="Обычный 2 3 5 4" xfId="140"/>
    <cellStyle name="Обычный 2 3 5 5" xfId="141"/>
    <cellStyle name="Обычный 2 3 5 6" xfId="142"/>
    <cellStyle name="Обычный 2 3 5 7" xfId="143"/>
    <cellStyle name="Обычный 2 3 5 8" xfId="144"/>
    <cellStyle name="Обычный 2 3 6" xfId="145"/>
    <cellStyle name="Обычный 2 3 7" xfId="146"/>
    <cellStyle name="Обычный 2 3 7 2" xfId="147"/>
    <cellStyle name="Обычный 2 3 7 3" xfId="148"/>
    <cellStyle name="Обычный 2 3 8" xfId="149"/>
    <cellStyle name="Обычный 2 3 9" xfId="150"/>
    <cellStyle name="Обычный 2 4" xfId="40"/>
    <cellStyle name="Обычный 2 4 2" xfId="152"/>
    <cellStyle name="Обычный 2 4 3" xfId="45"/>
    <cellStyle name="Обычный 2 4 3 2" xfId="154"/>
    <cellStyle name="Обычный 2 4 3 3" xfId="155"/>
    <cellStyle name="Обычный 2 4 3 4" xfId="153"/>
    <cellStyle name="Обычный 2 4 4" xfId="156"/>
    <cellStyle name="Обычный 2 4 5" xfId="151"/>
    <cellStyle name="Обычный 2 5" xfId="41"/>
    <cellStyle name="Обычный 2 5 2" xfId="157"/>
    <cellStyle name="Обычный 2 5 9" xfId="158"/>
    <cellStyle name="Обычный 2 6" xfId="159"/>
    <cellStyle name="Обычный 2 6 2" xfId="160"/>
    <cellStyle name="Обычный 2 6 3" xfId="161"/>
    <cellStyle name="Обычный 2 6 3 2" xfId="162"/>
    <cellStyle name="Обычный 2 7" xfId="38"/>
    <cellStyle name="Обычный 2 7 2" xfId="163"/>
    <cellStyle name="Обычный 2 8" xfId="164"/>
    <cellStyle name="Обычный 2 9" xfId="165"/>
    <cellStyle name="Обычный 3" xfId="9"/>
    <cellStyle name="Обычный 3 2" xfId="34"/>
    <cellStyle name="Обычный 3 2 2" xfId="10"/>
    <cellStyle name="Обычный 3 2 2 2" xfId="168"/>
    <cellStyle name="Обычный 3 2 3" xfId="167"/>
    <cellStyle name="Обычный 3 3" xfId="43"/>
    <cellStyle name="Обычный 3 4" xfId="166"/>
    <cellStyle name="Обычный 4" xfId="11"/>
    <cellStyle name="Обычный 5" xfId="12"/>
    <cellStyle name="Обычный 5 2 3" xfId="13"/>
    <cellStyle name="Обычный 5 2 3 11 2" xfId="169"/>
    <cellStyle name="Обычный 5 2 3 2" xfId="33"/>
    <cellStyle name="Обычный 5 2 3 2 2" xfId="171"/>
    <cellStyle name="Обычный 5 2 3 2 3" xfId="172"/>
    <cellStyle name="Обычный 5 2 3 2 4" xfId="173"/>
    <cellStyle name="Обычный 5 2 3 2 5" xfId="174"/>
    <cellStyle name="Обычный 5 2 3 2 6" xfId="175"/>
    <cellStyle name="Обычный 5 2 3 2 7" xfId="170"/>
    <cellStyle name="Обычный 5 2 3 3" xfId="176"/>
    <cellStyle name="Обычный 5 2 3 4" xfId="177"/>
    <cellStyle name="Обычный 5 2 3 4 2" xfId="178"/>
    <cellStyle name="Обычный 5 2 3 5" xfId="179"/>
    <cellStyle name="Обычный 5 2 3 6" xfId="180"/>
    <cellStyle name="Обычный 5 2 3 7" xfId="181"/>
    <cellStyle name="Обычный 5 2 3 7 2" xfId="182"/>
    <cellStyle name="Обычный 5 2 3 9" xfId="183"/>
    <cellStyle name="Обычный 6" xfId="14"/>
    <cellStyle name="Обычный 6 2 2" xfId="15"/>
    <cellStyle name="Обычный 7" xfId="16"/>
    <cellStyle name="Обычный 7 2" xfId="17"/>
    <cellStyle name="Обычный 7 2 2" xfId="18"/>
    <cellStyle name="Обычный 8" xfId="19"/>
    <cellStyle name="Обычный 8 2" xfId="20"/>
    <cellStyle name="Обычный 8 3" xfId="189"/>
    <cellStyle name="Обычный 9" xfId="21"/>
    <cellStyle name="Процентный 3" xfId="22"/>
    <cellStyle name="Процентный 4" xfId="23"/>
    <cellStyle name="Финансовый" xfId="24" builtinId="3"/>
    <cellStyle name="Финансовый 10" xfId="48"/>
    <cellStyle name="Финансовый 11" xfId="52"/>
    <cellStyle name="Финансовый 14" xfId="193"/>
    <cellStyle name="Финансовый 2" xfId="25"/>
    <cellStyle name="Финансовый 2 2" xfId="26"/>
    <cellStyle name="Финансовый 2 3" xfId="184"/>
    <cellStyle name="Финансовый 3" xfId="27"/>
    <cellStyle name="Финансовый 3 2" xfId="36"/>
    <cellStyle name="Финансовый 3 2 2" xfId="185"/>
    <cellStyle name="Финансовый 3 2 3" xfId="46"/>
    <cellStyle name="Финансовый 3 3" xfId="49"/>
    <cellStyle name="Финансовый 4" xfId="28"/>
    <cellStyle name="Финансовый 5" xfId="29"/>
    <cellStyle name="Финансовый 6" xfId="35"/>
    <cellStyle name="Финансовый 7" xfId="30"/>
    <cellStyle name="Финансовый 8" xfId="31"/>
    <cellStyle name="Финансовый 9" xfId="44"/>
  </cellStyles>
  <dxfs count="0"/>
  <tableStyles count="0" defaultTableStyle="TableStyleMedium2" defaultPivotStyle="PivotStyleLight16"/>
  <colors>
    <mruColors>
      <color rgb="FFFFCCFF"/>
      <color rgb="FFFAB4F0"/>
      <color rgb="FF4BE636"/>
      <color rgb="FF66FF99"/>
      <color rgb="FF89EB95"/>
      <color rgb="FF9E4BDD"/>
      <color rgb="FFFF66FF"/>
      <color rgb="FFE9F0DA"/>
      <color rgb="FFFF99FF"/>
      <color rgb="FF74DC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333375</xdr:colOff>
      <xdr:row>36</xdr:row>
      <xdr:rowOff>66675</xdr:rowOff>
    </xdr:from>
    <xdr:to>
      <xdr:col>4</xdr:col>
      <xdr:colOff>904875</xdr:colOff>
      <xdr:row>36</xdr:row>
      <xdr:rowOff>638175</xdr:rowOff>
    </xdr:to>
    <xdr:pic>
      <xdr:nvPicPr>
        <xdr:cNvPr id="2" name="Picture 224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0475" y="7458075"/>
          <a:ext cx="571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nts4\userland\&#1041;&#1072;&#1083;&#1072;&#1085;&#1089;\An(EsMon)\SC_W\&#1055;&#1088;&#1086;&#1075;&#1085;&#1086;&#1079;\&#1055;&#1088;&#1086;&#1075;05_00(27.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1050;&#1091;&#1088;&#1072;&#1085;&#1086;&#1074;\Pr(2000)Tabl\9&#1072;&#1087;&#1088;2003\V&#1094;&#1077;&#1083;2.1_2002.1.04.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nts4\userland\SC_W\&#1055;&#1088;&#1086;&#1075;&#1085;&#1086;&#1079;\&#1055;&#1088;&#1086;&#1075;05_00(2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041;&#1070;&#1044;&#1046;&#1045;&#1058;%202022/&#1043;&#1086;&#1090;&#1086;&#1074;&#1099;&#1081;%20&#1087;&#1072;&#1082;&#1077;&#1090;%20&#1076;&#1086;&#1082;&#1091;&#1084;&#1077;&#1085;&#1090;&#1086;&#1074;/2.%20&#1064;&#1050;&#1054;&#1051;&#1067;/&#1057;&#1064;%20&#8470;%203/16.%2030.12.2022/&#1057;&#1064;-3%20&#1055;&#1083;&#1072;&#1085;%20&#1060;&#1061;&#1044;%202022-2024%20(+&#1079;&#1072;&#1082;&#1091;&#1087;&#1082;&#1072;%20&#1058;&#1056;&#105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041;&#1070;&#1044;&#1046;&#1045;&#1058;%202022/&#1043;&#1086;&#1090;&#1086;&#1074;&#1099;&#1081;%20&#1087;&#1072;&#1082;&#1077;&#1090;%20&#1076;&#1086;&#1082;&#1091;&#1084;&#1077;&#1085;&#1090;&#1086;&#1074;/&#1041;&#1040;&#1047;&#1067;/30.%20&#1048;&#1090;&#1086;&#1075;&#1080;%20&#1075;&#1086;&#1076;&#1072;/&#1056;&#1072;&#1089;&#1093;&#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nts4\userland\&#1041;&#1072;&#1083;&#1072;&#1085;&#1089;\An(EsMon)\7.02.01\SC_W\&#1055;&#1088;&#1086;&#1075;&#1085;&#1086;&#1079;\&#1055;&#1088;&#1086;&#1075;05_00(27.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nts4\userland\&#1041;&#1072;&#1083;&#1072;&#1085;&#1089;\An(EsMon)\7.02.01\&#1061;&#1072;&#1085;&#1086;&#1074;&#1072;\&#1043;&#1088;(27.07.00)5&#10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nts4\userland\&#1041;&#1072;&#1083;&#1072;&#1085;&#1089;\An(EsMon)\&#1061;&#1072;&#1085;&#1086;&#1074;&#1072;\&#1043;&#1088;(27.07.00)5&#106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nts4\userland\&#1061;&#1072;&#1085;&#1086;&#1074;&#1072;\&#1043;&#1088;(27.07.00)5&#106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nts4\userland\&#1041;&#1072;&#1083;&#1072;&#1085;&#1089;\An(EsMon)\7.02.01\V&#1045;&#1052;_2001.5.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v2) "/>
      <sheetName val="Печ"/>
      <sheetName val="2002(v1) "/>
      <sheetName val="2004(v1)  "/>
      <sheetName val="2002-03(v2) "/>
      <sheetName val="2002-03(v1)  "/>
      <sheetName val="I"/>
      <sheetName val="динамика цвет мет "/>
      <sheetName val="o"/>
      <sheetName val="Январь"/>
      <sheetName val="2002_v2_"/>
      <sheetName val="июнь9"/>
      <sheetName val="Кл предприятий"/>
      <sheetName val="Сдача "/>
      <sheetName val="Д_коммерческий"/>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 val="ПРОГНОЗ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ПФХД"/>
      <sheetName val="ПФХД"/>
      <sheetName val="766"/>
      <sheetName val="737"/>
      <sheetName val="Закупка ТРУ"/>
      <sheetName val="3"/>
    </sheetNames>
    <sheetDataSet>
      <sheetData sheetId="0" refreshError="1"/>
      <sheetData sheetId="1" refreshError="1">
        <row r="11">
          <cell r="D11">
            <v>1245825.25</v>
          </cell>
        </row>
        <row r="74">
          <cell r="D74">
            <v>0</v>
          </cell>
          <cell r="E74">
            <v>0</v>
          </cell>
          <cell r="F74">
            <v>0</v>
          </cell>
        </row>
      </sheetData>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sheetName val="Бюджет (3)"/>
    </sheetNames>
    <sheetDataSet>
      <sheetData sheetId="0">
        <row r="555">
          <cell r="D555">
            <v>113083301.97</v>
          </cell>
        </row>
        <row r="556">
          <cell r="D556">
            <v>103610</v>
          </cell>
        </row>
        <row r="558">
          <cell r="D558">
            <v>31897030.140000001</v>
          </cell>
        </row>
        <row r="561">
          <cell r="D561">
            <v>21377002.620000001</v>
          </cell>
        </row>
        <row r="563">
          <cell r="D563">
            <v>5341835.72</v>
          </cell>
        </row>
        <row r="564">
          <cell r="D564">
            <v>20000</v>
          </cell>
        </row>
        <row r="565">
          <cell r="D565">
            <v>30000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1)"/>
      <sheetName val="2002(v2)"/>
      <sheetName val="I"/>
      <sheetName val="Печv1"/>
      <sheetName val="Печv2 "/>
      <sheetName val="ПечМОНv1"/>
      <sheetName val="2002_v1_"/>
    </sheetNames>
    <sheetDataSet>
      <sheetData sheetId="0"/>
      <sheetData sheetId="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4"/>
  <sheetViews>
    <sheetView view="pageBreakPreview" topLeftCell="A7" zoomScaleNormal="100" zoomScaleSheetLayoutView="100" workbookViewId="0">
      <selection activeCell="F25" sqref="F25"/>
    </sheetView>
  </sheetViews>
  <sheetFormatPr defaultColWidth="9.140625" defaultRowHeight="15" x14ac:dyDescent="0.25"/>
  <cols>
    <col min="1" max="1" width="34" style="13" customWidth="1"/>
    <col min="2" max="2" width="9.140625" style="13"/>
    <col min="3" max="3" width="5.85546875" style="13" customWidth="1"/>
    <col min="4" max="4" width="10.85546875" style="13" customWidth="1"/>
    <col min="5" max="5" width="9.140625" style="13" customWidth="1"/>
    <col min="6" max="6" width="19.140625" style="13" customWidth="1"/>
    <col min="7" max="16384" width="9.140625" style="13"/>
  </cols>
  <sheetData>
    <row r="3" spans="1:6" ht="15" customHeight="1" x14ac:dyDescent="0.25">
      <c r="A3" s="12"/>
      <c r="B3" s="435" t="s">
        <v>13</v>
      </c>
      <c r="C3" s="435"/>
      <c r="D3" s="435"/>
      <c r="E3" s="435"/>
      <c r="F3" s="435"/>
    </row>
    <row r="4" spans="1:6" x14ac:dyDescent="0.25">
      <c r="A4" s="12"/>
      <c r="B4" s="436" t="s">
        <v>227</v>
      </c>
      <c r="C4" s="436"/>
      <c r="D4" s="436"/>
      <c r="E4" s="436"/>
      <c r="F4" s="436"/>
    </row>
    <row r="5" spans="1:6" ht="30" customHeight="1" x14ac:dyDescent="0.25">
      <c r="A5" s="12"/>
      <c r="B5" s="437" t="s">
        <v>14</v>
      </c>
      <c r="C5" s="437"/>
      <c r="D5" s="437"/>
      <c r="E5" s="437"/>
      <c r="F5" s="437"/>
    </row>
    <row r="6" spans="1:6" x14ac:dyDescent="0.25">
      <c r="A6" s="12"/>
      <c r="B6" s="438" t="s">
        <v>236</v>
      </c>
      <c r="C6" s="438"/>
      <c r="D6" s="438"/>
      <c r="E6" s="438"/>
      <c r="F6" s="438"/>
    </row>
    <row r="7" spans="1:6" ht="15.6" customHeight="1" x14ac:dyDescent="0.25">
      <c r="A7" s="12"/>
      <c r="B7" s="439"/>
      <c r="C7" s="439"/>
      <c r="D7" s="440"/>
      <c r="E7" s="442"/>
      <c r="F7" s="442"/>
    </row>
    <row r="8" spans="1:6" ht="25.9" customHeight="1" x14ac:dyDescent="0.25">
      <c r="A8" s="12"/>
      <c r="B8" s="443" t="s">
        <v>15</v>
      </c>
      <c r="C8" s="443"/>
      <c r="D8" s="441"/>
      <c r="E8" s="443" t="s">
        <v>16</v>
      </c>
      <c r="F8" s="443"/>
    </row>
    <row r="9" spans="1:6" x14ac:dyDescent="0.25">
      <c r="A9" s="12"/>
      <c r="B9" s="12"/>
      <c r="C9" s="12"/>
      <c r="D9" s="444"/>
      <c r="E9" s="444"/>
      <c r="F9" s="444"/>
    </row>
    <row r="10" spans="1:6" ht="15" customHeight="1" x14ac:dyDescent="0.25">
      <c r="A10" s="12"/>
      <c r="B10" s="12"/>
      <c r="C10" s="12"/>
      <c r="D10" s="445" t="s">
        <v>444</v>
      </c>
      <c r="E10" s="445"/>
      <c r="F10" s="445"/>
    </row>
    <row r="11" spans="1:6" x14ac:dyDescent="0.25">
      <c r="A11" s="12"/>
      <c r="B11" s="444"/>
      <c r="C11" s="444"/>
      <c r="D11" s="444"/>
      <c r="E11" s="444"/>
      <c r="F11" s="444"/>
    </row>
    <row r="12" spans="1:6" x14ac:dyDescent="0.25">
      <c r="A12" s="446" t="s">
        <v>17</v>
      </c>
      <c r="B12" s="446"/>
      <c r="C12" s="446"/>
      <c r="D12" s="446"/>
      <c r="E12" s="446"/>
      <c r="F12" s="446"/>
    </row>
    <row r="13" spans="1:6" ht="15" customHeight="1" x14ac:dyDescent="0.25">
      <c r="A13" s="446" t="s">
        <v>225</v>
      </c>
      <c r="B13" s="446"/>
      <c r="C13" s="446"/>
      <c r="D13" s="446"/>
      <c r="E13" s="446"/>
      <c r="F13" s="446"/>
    </row>
    <row r="14" spans="1:6" ht="15" customHeight="1" x14ac:dyDescent="0.25">
      <c r="A14" s="434" t="s">
        <v>226</v>
      </c>
      <c r="B14" s="434"/>
      <c r="C14" s="434"/>
      <c r="D14" s="434"/>
      <c r="E14" s="434"/>
      <c r="F14" s="434"/>
    </row>
    <row r="15" spans="1:6" ht="11.45" customHeight="1" x14ac:dyDescent="0.25">
      <c r="A15" s="14" t="s">
        <v>18</v>
      </c>
      <c r="B15" s="447" t="str">
        <f>D10</f>
        <v>«30» декабря 2022 г.</v>
      </c>
      <c r="C15" s="447"/>
      <c r="D15" s="447"/>
      <c r="E15" s="15"/>
      <c r="F15" s="15"/>
    </row>
    <row r="16" spans="1:6" ht="16.899999999999999" customHeight="1" x14ac:dyDescent="0.25">
      <c r="A16" s="448"/>
      <c r="B16" s="448"/>
      <c r="F16" s="16" t="s">
        <v>19</v>
      </c>
    </row>
    <row r="17" spans="1:6" ht="32.25" customHeight="1" x14ac:dyDescent="0.25">
      <c r="A17" s="444"/>
      <c r="B17" s="444"/>
      <c r="E17" s="17" t="s">
        <v>20</v>
      </c>
      <c r="F17" s="18" t="str">
        <f>D10</f>
        <v>«30» декабря 2022 г.</v>
      </c>
    </row>
    <row r="18" spans="1:6" ht="17.25" customHeight="1" x14ac:dyDescent="0.25">
      <c r="A18" s="444" t="s">
        <v>21</v>
      </c>
      <c r="B18" s="444"/>
      <c r="E18" s="17" t="s">
        <v>22</v>
      </c>
      <c r="F18" s="19"/>
    </row>
    <row r="19" spans="1:6" ht="51" customHeight="1" x14ac:dyDescent="0.25">
      <c r="A19" s="223" t="s">
        <v>244</v>
      </c>
      <c r="B19" s="12"/>
      <c r="E19" s="17" t="s">
        <v>23</v>
      </c>
      <c r="F19" s="20" t="s">
        <v>2</v>
      </c>
    </row>
    <row r="20" spans="1:6" ht="40.15" customHeight="1" x14ac:dyDescent="0.25">
      <c r="A20" s="12"/>
      <c r="B20" s="12"/>
      <c r="E20" s="17" t="s">
        <v>22</v>
      </c>
      <c r="F20" s="19"/>
    </row>
    <row r="21" spans="1:6" ht="22.5" customHeight="1" x14ac:dyDescent="0.25">
      <c r="A21" s="180" t="s">
        <v>224</v>
      </c>
      <c r="B21" s="12"/>
      <c r="E21" s="17" t="s">
        <v>24</v>
      </c>
      <c r="F21" s="19">
        <v>2457040687</v>
      </c>
    </row>
    <row r="22" spans="1:6" ht="61.15" customHeight="1" x14ac:dyDescent="0.25">
      <c r="A22" s="181" t="s">
        <v>243</v>
      </c>
      <c r="B22" s="182"/>
      <c r="E22" s="17" t="s">
        <v>25</v>
      </c>
      <c r="F22" s="19">
        <v>245701001</v>
      </c>
    </row>
    <row r="23" spans="1:6" ht="21.75" customHeight="1" x14ac:dyDescent="0.25">
      <c r="A23" s="444" t="s">
        <v>26</v>
      </c>
      <c r="B23" s="444"/>
      <c r="E23" s="17" t="s">
        <v>27</v>
      </c>
      <c r="F23" s="20" t="s">
        <v>28</v>
      </c>
    </row>
    <row r="24" spans="1:6" ht="16.899999999999999" customHeight="1" x14ac:dyDescent="0.25"/>
  </sheetData>
  <mergeCells count="20">
    <mergeCell ref="B15:D15"/>
    <mergeCell ref="A16:B16"/>
    <mergeCell ref="A17:B17"/>
    <mergeCell ref="A18:B18"/>
    <mergeCell ref="A23:B23"/>
    <mergeCell ref="A14:F14"/>
    <mergeCell ref="B3:F3"/>
    <mergeCell ref="B4:F4"/>
    <mergeCell ref="B5:F5"/>
    <mergeCell ref="B6:F6"/>
    <mergeCell ref="B7:C7"/>
    <mergeCell ref="D7:D8"/>
    <mergeCell ref="E7:F7"/>
    <mergeCell ref="B8:C8"/>
    <mergeCell ref="E8:F8"/>
    <mergeCell ref="D9:F9"/>
    <mergeCell ref="D10:F10"/>
    <mergeCell ref="B11:F11"/>
    <mergeCell ref="A12:F12"/>
    <mergeCell ref="A13:F13"/>
  </mergeCells>
  <pageMargins left="0.98425196850393704" right="0.59055118110236227" top="0.59055118110236227" bottom="0.59055118110236227" header="0" footer="0"/>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AC128"/>
  <sheetViews>
    <sheetView tabSelected="1" view="pageBreakPreview" topLeftCell="A2" zoomScale="60" zoomScaleNormal="100" workbookViewId="0">
      <pane xSplit="3" ySplit="9" topLeftCell="D65" activePane="bottomRight" state="frozen"/>
      <selection activeCell="A2" sqref="A2"/>
      <selection pane="topRight" activeCell="D2" sqref="D2"/>
      <selection pane="bottomLeft" activeCell="A11" sqref="A11"/>
      <selection pane="bottomRight" activeCell="E79" sqref="E79"/>
    </sheetView>
  </sheetViews>
  <sheetFormatPr defaultColWidth="9.140625" defaultRowHeight="15" x14ac:dyDescent="0.25"/>
  <cols>
    <col min="1" max="1" width="50.85546875" style="23" customWidth="1"/>
    <col min="2" max="2" width="9.140625" style="23"/>
    <col min="3" max="3" width="14.7109375" style="23" customWidth="1"/>
    <col min="4" max="4" width="18.140625" style="23" customWidth="1"/>
    <col min="5" max="5" width="21" style="23" customWidth="1"/>
    <col min="6" max="6" width="18.140625" style="23" customWidth="1"/>
    <col min="7" max="7" width="18" style="23" customWidth="1"/>
    <col min="8" max="8" width="20.28515625" style="23" customWidth="1"/>
    <col min="9" max="9" width="18" style="23" customWidth="1"/>
    <col min="10" max="10" width="19.28515625" style="23" customWidth="1"/>
    <col min="11" max="11" width="20.7109375" style="23" customWidth="1"/>
    <col min="12" max="12" width="18.28515625" style="23" customWidth="1"/>
    <col min="13" max="13" width="13" style="22" customWidth="1"/>
    <col min="14" max="14" width="18" style="22" customWidth="1"/>
    <col min="15" max="15" width="104.28515625" style="23" customWidth="1"/>
    <col min="16" max="16" width="18.85546875" style="22" customWidth="1"/>
    <col min="17" max="17" width="17.7109375" style="23" customWidth="1"/>
    <col min="18" max="18" width="16.28515625" style="23" customWidth="1"/>
    <col min="19" max="19" width="15.28515625" style="23" customWidth="1"/>
    <col min="20" max="20" width="15.42578125" style="23" customWidth="1"/>
    <col min="21" max="21" width="15.7109375" style="23" customWidth="1"/>
    <col min="22" max="22" width="16" style="23" customWidth="1"/>
    <col min="23" max="25" width="18.28515625" style="23" customWidth="1"/>
    <col min="26" max="26" width="9.28515625" style="23" customWidth="1"/>
    <col min="27" max="27" width="17.42578125" style="23" customWidth="1"/>
    <col min="28" max="28" width="18" style="23" customWidth="1"/>
    <col min="29" max="29" width="21" style="23" customWidth="1"/>
    <col min="30" max="16384" width="9.140625" style="23"/>
  </cols>
  <sheetData>
    <row r="1" spans="1:29" ht="15.75" hidden="1" thickBot="1" x14ac:dyDescent="0.3">
      <c r="A1" s="21"/>
      <c r="B1" s="21"/>
      <c r="C1" s="21"/>
      <c r="D1" s="21"/>
      <c r="E1" s="21"/>
      <c r="F1" s="21"/>
      <c r="G1" s="21"/>
      <c r="H1" s="21"/>
      <c r="I1" s="21"/>
      <c r="J1" s="21"/>
      <c r="K1" s="21"/>
      <c r="L1" s="21"/>
    </row>
    <row r="2" spans="1:29" ht="16.5" x14ac:dyDescent="0.25">
      <c r="A2" s="450" t="s">
        <v>29</v>
      </c>
      <c r="B2" s="450"/>
      <c r="C2" s="450"/>
      <c r="D2" s="450"/>
      <c r="E2" s="450"/>
      <c r="F2" s="450"/>
      <c r="G2" s="450"/>
      <c r="H2" s="450"/>
      <c r="I2" s="450"/>
      <c r="J2" s="450"/>
      <c r="K2" s="450"/>
      <c r="L2" s="450"/>
      <c r="M2" s="450"/>
      <c r="N2" s="450"/>
      <c r="P2" s="460" t="s">
        <v>228</v>
      </c>
      <c r="Q2" s="457"/>
      <c r="R2" s="457"/>
      <c r="S2" s="457" t="s">
        <v>86</v>
      </c>
      <c r="T2" s="457"/>
      <c r="U2" s="458"/>
    </row>
    <row r="3" spans="1:29" ht="18.75" x14ac:dyDescent="0.3">
      <c r="A3" s="451" t="s">
        <v>443</v>
      </c>
      <c r="B3" s="451"/>
      <c r="C3" s="451"/>
      <c r="D3" s="451"/>
      <c r="E3" s="451"/>
      <c r="F3" s="451"/>
      <c r="G3" s="451"/>
      <c r="H3" s="451"/>
      <c r="I3" s="451"/>
      <c r="J3" s="451"/>
      <c r="K3" s="451"/>
      <c r="L3" s="451"/>
      <c r="M3" s="451"/>
      <c r="N3" s="451"/>
      <c r="P3" s="185">
        <v>2022</v>
      </c>
      <c r="Q3" s="88">
        <v>2023</v>
      </c>
      <c r="R3" s="88">
        <v>2024</v>
      </c>
      <c r="S3" s="186">
        <v>2022</v>
      </c>
      <c r="T3" s="88">
        <v>2023</v>
      </c>
      <c r="U3" s="187">
        <v>2024</v>
      </c>
    </row>
    <row r="4" spans="1:29" ht="18.75" x14ac:dyDescent="0.25">
      <c r="A4" s="452" t="str">
        <f>'Титул ПФХД'!A22</f>
        <v>Муниципальное бюджетное общеобразовательное учреждение "Средняя школа №41"</v>
      </c>
      <c r="B4" s="452"/>
      <c r="C4" s="452"/>
      <c r="D4" s="452"/>
      <c r="E4" s="452"/>
      <c r="F4" s="452"/>
      <c r="G4" s="452"/>
      <c r="H4" s="452"/>
      <c r="I4" s="452"/>
      <c r="J4" s="452"/>
      <c r="K4" s="452"/>
      <c r="L4" s="452"/>
      <c r="M4" s="452"/>
      <c r="N4" s="452"/>
      <c r="O4" s="188" t="s">
        <v>229</v>
      </c>
      <c r="P4" s="189">
        <v>122596700</v>
      </c>
      <c r="Q4" s="190">
        <v>117109100</v>
      </c>
      <c r="R4" s="190">
        <v>115598500</v>
      </c>
      <c r="S4" s="190">
        <f>P4-D19</f>
        <v>-24220400</v>
      </c>
      <c r="T4" s="190">
        <f>Q4-G19</f>
        <v>-11463600</v>
      </c>
      <c r="U4" s="191">
        <f>R4-J19</f>
        <v>-11662200</v>
      </c>
    </row>
    <row r="5" spans="1:29" x14ac:dyDescent="0.25">
      <c r="B5" s="24"/>
      <c r="C5" s="24"/>
      <c r="D5" s="22"/>
      <c r="E5" s="22"/>
      <c r="F5" s="22"/>
      <c r="G5" s="22"/>
      <c r="H5" s="22"/>
      <c r="I5" s="22"/>
      <c r="J5" s="22"/>
      <c r="K5" s="22"/>
      <c r="L5" s="22"/>
      <c r="O5" s="188" t="s">
        <v>230</v>
      </c>
      <c r="P5" s="189">
        <v>14981931.550000001</v>
      </c>
      <c r="Q5" s="190">
        <v>15068236.1</v>
      </c>
      <c r="R5" s="190">
        <v>10812055.970000001</v>
      </c>
      <c r="S5" s="190">
        <f>P5-E13</f>
        <v>3638707.9700000025</v>
      </c>
      <c r="T5" s="190">
        <f>Q5-H13</f>
        <v>0</v>
      </c>
      <c r="U5" s="191">
        <f>R5-K13</f>
        <v>-4609027.08</v>
      </c>
    </row>
    <row r="6" spans="1:29" x14ac:dyDescent="0.25">
      <c r="A6" s="453" t="s">
        <v>1</v>
      </c>
      <c r="B6" s="453" t="s">
        <v>30</v>
      </c>
      <c r="C6" s="454" t="s">
        <v>31</v>
      </c>
      <c r="D6" s="453" t="s">
        <v>32</v>
      </c>
      <c r="E6" s="453"/>
      <c r="F6" s="453"/>
      <c r="G6" s="453"/>
      <c r="H6" s="453"/>
      <c r="I6" s="453"/>
      <c r="J6" s="453"/>
      <c r="K6" s="453"/>
      <c r="L6" s="453"/>
      <c r="M6" s="453"/>
      <c r="N6" s="453"/>
      <c r="O6" s="188" t="s">
        <v>231</v>
      </c>
      <c r="P6" s="189" t="e">
        <f>#REF!+#REF!</f>
        <v>#REF!</v>
      </c>
      <c r="Q6" s="190" t="e">
        <f>#REF!</f>
        <v>#REF!</v>
      </c>
      <c r="R6" s="190" t="e">
        <f>Q6</f>
        <v>#REF!</v>
      </c>
      <c r="S6" s="190" t="e">
        <f>P6-F37</f>
        <v>#REF!</v>
      </c>
      <c r="T6" s="190" t="e">
        <f>Q6-I37</f>
        <v>#REF!</v>
      </c>
      <c r="U6" s="191" t="e">
        <f>R6-L37</f>
        <v>#REF!</v>
      </c>
    </row>
    <row r="7" spans="1:29" ht="15.75" thickBot="1" x14ac:dyDescent="0.3">
      <c r="A7" s="453"/>
      <c r="B7" s="453"/>
      <c r="C7" s="455"/>
      <c r="D7" s="453" t="s">
        <v>33</v>
      </c>
      <c r="E7" s="453"/>
      <c r="F7" s="453"/>
      <c r="G7" s="453" t="s">
        <v>34</v>
      </c>
      <c r="H7" s="453"/>
      <c r="I7" s="453"/>
      <c r="J7" s="453" t="s">
        <v>35</v>
      </c>
      <c r="K7" s="453"/>
      <c r="L7" s="453"/>
      <c r="M7" s="453" t="s">
        <v>36</v>
      </c>
      <c r="N7" s="453"/>
      <c r="P7" s="192">
        <f t="shared" ref="P7:U7" si="0">SUM(P4:P5)</f>
        <v>137578631.55000001</v>
      </c>
      <c r="Q7" s="193">
        <f t="shared" si="0"/>
        <v>132177336.09999999</v>
      </c>
      <c r="R7" s="193">
        <f t="shared" si="0"/>
        <v>126410555.97</v>
      </c>
      <c r="S7" s="194">
        <f t="shared" si="0"/>
        <v>-20581692.029999997</v>
      </c>
      <c r="T7" s="194">
        <f t="shared" si="0"/>
        <v>-11463600</v>
      </c>
      <c r="U7" s="195">
        <f t="shared" si="0"/>
        <v>-16271227.08</v>
      </c>
    </row>
    <row r="8" spans="1:29" x14ac:dyDescent="0.25">
      <c r="A8" s="453"/>
      <c r="B8" s="453"/>
      <c r="C8" s="455"/>
      <c r="D8" s="453" t="s">
        <v>37</v>
      </c>
      <c r="E8" s="453"/>
      <c r="F8" s="453"/>
      <c r="G8" s="453" t="s">
        <v>38</v>
      </c>
      <c r="H8" s="453"/>
      <c r="I8" s="453"/>
      <c r="J8" s="453" t="s">
        <v>39</v>
      </c>
      <c r="K8" s="453"/>
      <c r="L8" s="453"/>
      <c r="M8" s="453"/>
      <c r="N8" s="453"/>
    </row>
    <row r="9" spans="1:29" ht="122.25" customHeight="1" x14ac:dyDescent="0.25">
      <c r="A9" s="453"/>
      <c r="B9" s="453"/>
      <c r="C9" s="456"/>
      <c r="D9" s="25" t="s">
        <v>40</v>
      </c>
      <c r="E9" s="25" t="s">
        <v>41</v>
      </c>
      <c r="F9" s="25" t="s">
        <v>42</v>
      </c>
      <c r="G9" s="25" t="s">
        <v>40</v>
      </c>
      <c r="H9" s="25" t="s">
        <v>41</v>
      </c>
      <c r="I9" s="25" t="s">
        <v>42</v>
      </c>
      <c r="J9" s="25" t="s">
        <v>40</v>
      </c>
      <c r="K9" s="25" t="s">
        <v>41</v>
      </c>
      <c r="L9" s="25" t="s">
        <v>42</v>
      </c>
      <c r="M9" s="25" t="s">
        <v>43</v>
      </c>
      <c r="N9" s="25" t="s">
        <v>42</v>
      </c>
      <c r="O9" s="26"/>
      <c r="AA9" s="433">
        <v>2022</v>
      </c>
      <c r="AB9" s="433">
        <v>2023</v>
      </c>
      <c r="AC9" s="433">
        <v>2024</v>
      </c>
    </row>
    <row r="10" spans="1:29" ht="15.75" thickBot="1" x14ac:dyDescent="0.3">
      <c r="A10" s="27">
        <v>1</v>
      </c>
      <c r="B10" s="27">
        <v>2</v>
      </c>
      <c r="C10" s="27">
        <v>3</v>
      </c>
      <c r="D10" s="27">
        <v>4</v>
      </c>
      <c r="E10" s="27">
        <v>5</v>
      </c>
      <c r="F10" s="27">
        <v>6</v>
      </c>
      <c r="G10" s="27">
        <v>7</v>
      </c>
      <c r="H10" s="27">
        <v>8</v>
      </c>
      <c r="I10" s="27">
        <v>9</v>
      </c>
      <c r="J10" s="27">
        <v>10</v>
      </c>
      <c r="K10" s="10">
        <v>11</v>
      </c>
      <c r="L10" s="10">
        <v>12</v>
      </c>
      <c r="M10" s="10">
        <v>13</v>
      </c>
      <c r="N10" s="10">
        <v>14</v>
      </c>
    </row>
    <row r="11" spans="1:29" ht="30" x14ac:dyDescent="0.25">
      <c r="A11" s="28" t="s">
        <v>44</v>
      </c>
      <c r="B11" s="29" t="s">
        <v>45</v>
      </c>
      <c r="C11" s="30" t="s">
        <v>9</v>
      </c>
      <c r="D11" s="31">
        <f>'ост. печатать не надо'!H14-D79</f>
        <v>6423960.3700000001</v>
      </c>
      <c r="E11" s="31">
        <f>'ост. печатать не надо'!R14+E79</f>
        <v>7432257.7999999998</v>
      </c>
      <c r="F11" s="31">
        <f>'ост. печатать не надо'!V11-F79</f>
        <v>21473.98</v>
      </c>
      <c r="G11" s="31"/>
      <c r="H11" s="31"/>
      <c r="I11" s="31"/>
      <c r="J11" s="31"/>
      <c r="K11" s="32"/>
      <c r="L11" s="32"/>
      <c r="M11" s="32"/>
      <c r="N11" s="33"/>
      <c r="O11" s="23" t="s">
        <v>46</v>
      </c>
      <c r="AA11" s="430">
        <f>D11+E11+F11</f>
        <v>13877692.15</v>
      </c>
      <c r="AB11" s="88"/>
      <c r="AC11" s="88"/>
    </row>
    <row r="12" spans="1:29" ht="30.75" thickBot="1" x14ac:dyDescent="0.3">
      <c r="A12" s="34" t="s">
        <v>47</v>
      </c>
      <c r="B12" s="35" t="s">
        <v>48</v>
      </c>
      <c r="C12" s="27" t="s">
        <v>9</v>
      </c>
      <c r="D12" s="36">
        <v>8398491.0899999999</v>
      </c>
      <c r="E12" s="36">
        <v>1334294.46</v>
      </c>
      <c r="F12" s="36">
        <v>18436.75</v>
      </c>
      <c r="G12" s="36"/>
      <c r="H12" s="36"/>
      <c r="I12" s="36"/>
      <c r="J12" s="36"/>
      <c r="K12" s="36"/>
      <c r="L12" s="36"/>
      <c r="M12" s="36"/>
      <c r="N12" s="37"/>
      <c r="O12" s="23" t="s">
        <v>49</v>
      </c>
      <c r="AA12" s="430">
        <f>D12+E12+F12</f>
        <v>9751222.3000000007</v>
      </c>
      <c r="AB12" s="88"/>
      <c r="AC12" s="88"/>
    </row>
    <row r="13" spans="1:29" s="43" customFormat="1" ht="23.25" customHeight="1" thickBot="1" x14ac:dyDescent="0.25">
      <c r="A13" s="38" t="s">
        <v>50</v>
      </c>
      <c r="B13" s="39">
        <v>1000</v>
      </c>
      <c r="C13" s="39"/>
      <c r="D13" s="40">
        <f>D14+D18+D23+D25+D31+D33</f>
        <v>146817100</v>
      </c>
      <c r="E13" s="40">
        <f t="shared" ref="E13:F13" si="1">E14+E18+E23+E25+E31+E33</f>
        <v>11343223.579999998</v>
      </c>
      <c r="F13" s="40">
        <f t="shared" si="1"/>
        <v>1556694.94</v>
      </c>
      <c r="G13" s="40">
        <f>G14+G18+G23+G25+G31+G33+G35</f>
        <v>128572700</v>
      </c>
      <c r="H13" s="40">
        <f t="shared" ref="H13" si="2">H14+H18+H23+H25+H31+H33</f>
        <v>15068236.1</v>
      </c>
      <c r="I13" s="40">
        <f t="shared" ref="I13:N13" si="3">I14+I18+I23+I25+I31+I33</f>
        <v>0</v>
      </c>
      <c r="J13" s="40">
        <f t="shared" si="3"/>
        <v>127260700</v>
      </c>
      <c r="K13" s="40">
        <f t="shared" si="3"/>
        <v>15421083.050000001</v>
      </c>
      <c r="L13" s="40">
        <f t="shared" si="3"/>
        <v>0</v>
      </c>
      <c r="M13" s="40">
        <f t="shared" si="3"/>
        <v>0</v>
      </c>
      <c r="N13" s="40">
        <f t="shared" si="3"/>
        <v>0</v>
      </c>
      <c r="O13" s="41">
        <f>D13-D37+D11</f>
        <v>0</v>
      </c>
      <c r="P13" s="42">
        <f>E13-E37+E11+E79</f>
        <v>-1.8189894035458565E-9</v>
      </c>
      <c r="Q13" s="41">
        <f>F13-F37+F11</f>
        <v>0</v>
      </c>
      <c r="R13" s="41">
        <f t="shared" ref="R13:W13" si="4">G13-G37</f>
        <v>0</v>
      </c>
      <c r="S13" s="41">
        <f t="shared" si="4"/>
        <v>0</v>
      </c>
      <c r="T13" s="41">
        <f t="shared" si="4"/>
        <v>0</v>
      </c>
      <c r="U13" s="41">
        <f t="shared" si="4"/>
        <v>0</v>
      </c>
      <c r="V13" s="41">
        <f t="shared" si="4"/>
        <v>0</v>
      </c>
      <c r="W13" s="41">
        <f t="shared" si="4"/>
        <v>0</v>
      </c>
      <c r="AA13" s="431">
        <f>D13+E13+F13</f>
        <v>159717018.51999998</v>
      </c>
      <c r="AB13" s="431">
        <f>G13+H13+I13</f>
        <v>143640936.09999999</v>
      </c>
      <c r="AC13" s="431">
        <f>J13+K13+L13</f>
        <v>142681783.05000001</v>
      </c>
    </row>
    <row r="14" spans="1:29" s="50" customFormat="1" ht="30" x14ac:dyDescent="0.25">
      <c r="A14" s="44" t="s">
        <v>51</v>
      </c>
      <c r="B14" s="45">
        <v>1100</v>
      </c>
      <c r="C14" s="45">
        <v>120</v>
      </c>
      <c r="D14" s="46">
        <f t="shared" ref="D14:E14" si="5">SUM(D15:D17)</f>
        <v>0</v>
      </c>
      <c r="E14" s="46">
        <f t="shared" si="5"/>
        <v>0</v>
      </c>
      <c r="F14" s="46">
        <f t="shared" ref="F14:L14" si="6">SUM(F15:F17)</f>
        <v>0</v>
      </c>
      <c r="G14" s="46">
        <f t="shared" si="6"/>
        <v>0</v>
      </c>
      <c r="H14" s="46">
        <f t="shared" si="6"/>
        <v>0</v>
      </c>
      <c r="I14" s="46">
        <f t="shared" si="6"/>
        <v>0</v>
      </c>
      <c r="J14" s="46">
        <f t="shared" si="6"/>
        <v>0</v>
      </c>
      <c r="K14" s="46">
        <f t="shared" si="6"/>
        <v>0</v>
      </c>
      <c r="L14" s="46">
        <f t="shared" si="6"/>
        <v>0</v>
      </c>
      <c r="M14" s="47">
        <v>0</v>
      </c>
      <c r="N14" s="47">
        <v>0</v>
      </c>
      <c r="O14" s="48"/>
      <c r="P14" s="49"/>
      <c r="AA14" s="431"/>
      <c r="AB14" s="431"/>
      <c r="AC14" s="431"/>
    </row>
    <row r="15" spans="1:29" ht="62.45" customHeight="1" x14ac:dyDescent="0.25">
      <c r="A15" s="51" t="s">
        <v>52</v>
      </c>
      <c r="B15" s="25">
        <v>1110</v>
      </c>
      <c r="C15" s="25">
        <v>120</v>
      </c>
      <c r="D15" s="11" t="s">
        <v>9</v>
      </c>
      <c r="E15" s="11" t="s">
        <v>9</v>
      </c>
      <c r="F15" s="11" t="s">
        <v>9</v>
      </c>
      <c r="G15" s="11" t="s">
        <v>9</v>
      </c>
      <c r="H15" s="11" t="s">
        <v>9</v>
      </c>
      <c r="I15" s="11" t="s">
        <v>9</v>
      </c>
      <c r="J15" s="11" t="s">
        <v>9</v>
      </c>
      <c r="K15" s="11" t="s">
        <v>9</v>
      </c>
      <c r="L15" s="11" t="s">
        <v>9</v>
      </c>
      <c r="M15" s="11" t="s">
        <v>9</v>
      </c>
      <c r="N15" s="11" t="s">
        <v>9</v>
      </c>
      <c r="AA15" s="431"/>
      <c r="AB15" s="431"/>
      <c r="AC15" s="431"/>
    </row>
    <row r="16" spans="1:29" ht="32.450000000000003" customHeight="1" x14ac:dyDescent="0.25">
      <c r="A16" s="51" t="s">
        <v>53</v>
      </c>
      <c r="B16" s="25">
        <v>1120</v>
      </c>
      <c r="C16" s="25">
        <v>120</v>
      </c>
      <c r="D16" s="11" t="s">
        <v>9</v>
      </c>
      <c r="E16" s="11" t="s">
        <v>9</v>
      </c>
      <c r="F16" s="11" t="s">
        <v>9</v>
      </c>
      <c r="G16" s="11" t="s">
        <v>9</v>
      </c>
      <c r="H16" s="11" t="s">
        <v>9</v>
      </c>
      <c r="I16" s="11" t="s">
        <v>9</v>
      </c>
      <c r="J16" s="11" t="s">
        <v>9</v>
      </c>
      <c r="K16" s="11" t="s">
        <v>9</v>
      </c>
      <c r="L16" s="11" t="s">
        <v>9</v>
      </c>
      <c r="M16" s="11" t="s">
        <v>9</v>
      </c>
      <c r="N16" s="11" t="s">
        <v>9</v>
      </c>
      <c r="AA16" s="431"/>
      <c r="AB16" s="431"/>
      <c r="AC16" s="431"/>
    </row>
    <row r="17" spans="1:29" ht="45" x14ac:dyDescent="0.25">
      <c r="A17" s="51" t="s">
        <v>54</v>
      </c>
      <c r="B17" s="25">
        <v>1130</v>
      </c>
      <c r="C17" s="25">
        <v>120</v>
      </c>
      <c r="D17" s="11" t="s">
        <v>9</v>
      </c>
      <c r="E17" s="11" t="s">
        <v>9</v>
      </c>
      <c r="F17" s="11" t="s">
        <v>9</v>
      </c>
      <c r="G17" s="11" t="s">
        <v>9</v>
      </c>
      <c r="H17" s="11" t="s">
        <v>9</v>
      </c>
      <c r="I17" s="11" t="s">
        <v>9</v>
      </c>
      <c r="J17" s="11" t="s">
        <v>9</v>
      </c>
      <c r="K17" s="11" t="s">
        <v>9</v>
      </c>
      <c r="L17" s="11" t="s">
        <v>9</v>
      </c>
      <c r="M17" s="11" t="s">
        <v>9</v>
      </c>
      <c r="N17" s="11" t="s">
        <v>9</v>
      </c>
      <c r="P17" s="52"/>
      <c r="AA17" s="431"/>
      <c r="AB17" s="431"/>
      <c r="AC17" s="431"/>
    </row>
    <row r="18" spans="1:29" s="50" customFormat="1" ht="30" x14ac:dyDescent="0.25">
      <c r="A18" s="53" t="s">
        <v>55</v>
      </c>
      <c r="B18" s="54">
        <v>1200</v>
      </c>
      <c r="C18" s="54">
        <v>130</v>
      </c>
      <c r="D18" s="55">
        <f>D19</f>
        <v>146817100</v>
      </c>
      <c r="E18" s="55">
        <v>0</v>
      </c>
      <c r="F18" s="55">
        <f>F20+F21</f>
        <v>0</v>
      </c>
      <c r="G18" s="55">
        <f>G19</f>
        <v>128572700</v>
      </c>
      <c r="H18" s="55">
        <v>0</v>
      </c>
      <c r="I18" s="55">
        <f>I20+I21</f>
        <v>0</v>
      </c>
      <c r="J18" s="55">
        <f>J19</f>
        <v>127260700</v>
      </c>
      <c r="K18" s="55">
        <v>0</v>
      </c>
      <c r="L18" s="55">
        <f>L20+L21</f>
        <v>0</v>
      </c>
      <c r="M18" s="47">
        <v>0</v>
      </c>
      <c r="N18" s="47">
        <v>0</v>
      </c>
      <c r="P18" s="49"/>
      <c r="AA18" s="430">
        <f t="shared" ref="AA18" si="7">D18+E18+F18</f>
        <v>146817100</v>
      </c>
      <c r="AB18" s="430">
        <f t="shared" ref="AB18" si="8">G18+H18+I18</f>
        <v>128572700</v>
      </c>
      <c r="AC18" s="430">
        <f t="shared" ref="AC18" si="9">J18+K18+L18</f>
        <v>127260700</v>
      </c>
    </row>
    <row r="19" spans="1:29" ht="45" x14ac:dyDescent="0.25">
      <c r="A19" s="51" t="s">
        <v>56</v>
      </c>
      <c r="B19" s="25">
        <v>1210</v>
      </c>
      <c r="C19" s="25">
        <v>130</v>
      </c>
      <c r="D19" s="11">
        <f>D37-D36-D11</f>
        <v>146817100</v>
      </c>
      <c r="E19" s="11" t="s">
        <v>9</v>
      </c>
      <c r="F19" s="11" t="s">
        <v>9</v>
      </c>
      <c r="G19" s="11">
        <f>G37</f>
        <v>128572700</v>
      </c>
      <c r="H19" s="11" t="s">
        <v>9</v>
      </c>
      <c r="I19" s="11" t="s">
        <v>9</v>
      </c>
      <c r="J19" s="11">
        <f>J37</f>
        <v>127260700</v>
      </c>
      <c r="K19" s="11" t="s">
        <v>9</v>
      </c>
      <c r="L19" s="11" t="s">
        <v>9</v>
      </c>
      <c r="M19" s="11" t="s">
        <v>9</v>
      </c>
      <c r="N19" s="11" t="s">
        <v>9</v>
      </c>
      <c r="AA19" s="430">
        <f>D19</f>
        <v>146817100</v>
      </c>
      <c r="AB19" s="430">
        <f>G19</f>
        <v>128572700</v>
      </c>
      <c r="AC19" s="430">
        <f>J19</f>
        <v>127260700</v>
      </c>
    </row>
    <row r="20" spans="1:29" ht="28.9" customHeight="1" x14ac:dyDescent="0.25">
      <c r="A20" s="51" t="s">
        <v>57</v>
      </c>
      <c r="B20" s="25">
        <v>1220</v>
      </c>
      <c r="C20" s="25">
        <v>130</v>
      </c>
      <c r="D20" s="11" t="s">
        <v>9</v>
      </c>
      <c r="E20" s="11" t="s">
        <v>9</v>
      </c>
      <c r="F20" s="11"/>
      <c r="G20" s="11" t="s">
        <v>9</v>
      </c>
      <c r="H20" s="11" t="s">
        <v>9</v>
      </c>
      <c r="I20" s="11">
        <f>F20</f>
        <v>0</v>
      </c>
      <c r="J20" s="11" t="s">
        <v>9</v>
      </c>
      <c r="K20" s="11" t="s">
        <v>9</v>
      </c>
      <c r="L20" s="11">
        <f>F20</f>
        <v>0</v>
      </c>
      <c r="M20" s="11" t="s">
        <v>9</v>
      </c>
      <c r="N20" s="11" t="s">
        <v>9</v>
      </c>
      <c r="O20" s="23" t="s">
        <v>58</v>
      </c>
      <c r="AA20" s="430"/>
      <c r="AB20" s="88"/>
      <c r="AC20" s="88"/>
    </row>
    <row r="21" spans="1:29" ht="61.15" customHeight="1" x14ac:dyDescent="0.25">
      <c r="A21" s="51" t="s">
        <v>59</v>
      </c>
      <c r="B21" s="25">
        <v>1230</v>
      </c>
      <c r="C21" s="25">
        <v>130</v>
      </c>
      <c r="D21" s="11" t="s">
        <v>9</v>
      </c>
      <c r="E21" s="11" t="s">
        <v>9</v>
      </c>
      <c r="F21" s="11">
        <v>0</v>
      </c>
      <c r="G21" s="11" t="s">
        <v>9</v>
      </c>
      <c r="H21" s="11" t="s">
        <v>9</v>
      </c>
      <c r="I21" s="11">
        <f>F21</f>
        <v>0</v>
      </c>
      <c r="J21" s="11" t="s">
        <v>9</v>
      </c>
      <c r="K21" s="11" t="s">
        <v>9</v>
      </c>
      <c r="L21" s="11">
        <f>F21</f>
        <v>0</v>
      </c>
      <c r="M21" s="11" t="s">
        <v>9</v>
      </c>
      <c r="N21" s="11" t="s">
        <v>9</v>
      </c>
      <c r="O21" s="23" t="s">
        <v>60</v>
      </c>
      <c r="AA21" s="430"/>
      <c r="AB21" s="88"/>
      <c r="AC21" s="88"/>
    </row>
    <row r="22" spans="1:29" ht="48.6" customHeight="1" x14ac:dyDescent="0.25">
      <c r="A22" s="51" t="s">
        <v>61</v>
      </c>
      <c r="B22" s="25">
        <v>1240</v>
      </c>
      <c r="C22" s="25">
        <v>130</v>
      </c>
      <c r="D22" s="11" t="s">
        <v>9</v>
      </c>
      <c r="E22" s="11" t="s">
        <v>9</v>
      </c>
      <c r="F22" s="11" t="s">
        <v>9</v>
      </c>
      <c r="G22" s="11" t="s">
        <v>9</v>
      </c>
      <c r="H22" s="11" t="s">
        <v>9</v>
      </c>
      <c r="I22" s="11" t="s">
        <v>9</v>
      </c>
      <c r="J22" s="11" t="s">
        <v>9</v>
      </c>
      <c r="K22" s="11" t="s">
        <v>9</v>
      </c>
      <c r="L22" s="11" t="s">
        <v>9</v>
      </c>
      <c r="M22" s="11" t="s">
        <v>9</v>
      </c>
      <c r="N22" s="11" t="s">
        <v>9</v>
      </c>
      <c r="AA22" s="430"/>
      <c r="AB22" s="88"/>
      <c r="AC22" s="88"/>
    </row>
    <row r="23" spans="1:29" s="58" customFormat="1" ht="28.9" customHeight="1" x14ac:dyDescent="0.25">
      <c r="A23" s="56" t="s">
        <v>62</v>
      </c>
      <c r="B23" s="57">
        <v>1300</v>
      </c>
      <c r="C23" s="57">
        <v>140</v>
      </c>
      <c r="D23" s="46">
        <f>SUM(D24)</f>
        <v>0</v>
      </c>
      <c r="E23" s="46">
        <f>SUM(E24)</f>
        <v>0</v>
      </c>
      <c r="F23" s="46">
        <f t="shared" ref="F23:L23" si="10">SUM(F24)</f>
        <v>0</v>
      </c>
      <c r="G23" s="46">
        <f t="shared" si="10"/>
        <v>0</v>
      </c>
      <c r="H23" s="46">
        <f t="shared" si="10"/>
        <v>0</v>
      </c>
      <c r="I23" s="46">
        <f t="shared" si="10"/>
        <v>0</v>
      </c>
      <c r="J23" s="46">
        <f t="shared" si="10"/>
        <v>0</v>
      </c>
      <c r="K23" s="46">
        <f t="shared" si="10"/>
        <v>0</v>
      </c>
      <c r="L23" s="46">
        <f t="shared" si="10"/>
        <v>0</v>
      </c>
      <c r="M23" s="46">
        <v>0</v>
      </c>
      <c r="N23" s="46">
        <v>0</v>
      </c>
      <c r="O23" s="58" t="s">
        <v>63</v>
      </c>
      <c r="P23" s="59"/>
      <c r="AA23" s="430"/>
      <c r="AB23" s="432"/>
      <c r="AC23" s="432"/>
    </row>
    <row r="24" spans="1:29" ht="30" x14ac:dyDescent="0.25">
      <c r="A24" s="51" t="s">
        <v>64</v>
      </c>
      <c r="B24" s="25">
        <v>1310</v>
      </c>
      <c r="C24" s="25">
        <v>140</v>
      </c>
      <c r="D24" s="11" t="s">
        <v>9</v>
      </c>
      <c r="E24" s="11" t="s">
        <v>9</v>
      </c>
      <c r="F24" s="11"/>
      <c r="G24" s="11" t="s">
        <v>9</v>
      </c>
      <c r="H24" s="11" t="s">
        <v>9</v>
      </c>
      <c r="I24" s="11" t="s">
        <v>9</v>
      </c>
      <c r="J24" s="11" t="s">
        <v>9</v>
      </c>
      <c r="K24" s="11" t="s">
        <v>9</v>
      </c>
      <c r="L24" s="11" t="s">
        <v>9</v>
      </c>
      <c r="M24" s="11" t="s">
        <v>9</v>
      </c>
      <c r="N24" s="11" t="s">
        <v>9</v>
      </c>
      <c r="AA24" s="430"/>
      <c r="AB24" s="88"/>
      <c r="AC24" s="88"/>
    </row>
    <row r="25" spans="1:29" ht="22.5" customHeight="1" x14ac:dyDescent="0.25">
      <c r="A25" s="56" t="s">
        <v>65</v>
      </c>
      <c r="B25" s="57">
        <v>1400</v>
      </c>
      <c r="C25" s="57">
        <v>150</v>
      </c>
      <c r="D25" s="46">
        <f>SUM(D27:D30)</f>
        <v>0</v>
      </c>
      <c r="E25" s="46">
        <f>SUM(E27:E30)</f>
        <v>11269756.579999998</v>
      </c>
      <c r="F25" s="46">
        <f t="shared" ref="F25:L25" si="11">SUM(F27:F30)</f>
        <v>1556694.94</v>
      </c>
      <c r="G25" s="46">
        <f t="shared" si="11"/>
        <v>0</v>
      </c>
      <c r="H25" s="46">
        <f t="shared" si="11"/>
        <v>15068236.1</v>
      </c>
      <c r="I25" s="46">
        <f t="shared" si="11"/>
        <v>0</v>
      </c>
      <c r="J25" s="46">
        <f t="shared" si="11"/>
        <v>0</v>
      </c>
      <c r="K25" s="46">
        <f t="shared" si="11"/>
        <v>15421083.050000001</v>
      </c>
      <c r="L25" s="46">
        <f t="shared" si="11"/>
        <v>0</v>
      </c>
      <c r="M25" s="46">
        <f>SUM(M26:M30)</f>
        <v>0</v>
      </c>
      <c r="N25" s="46">
        <f>SUM(N26:N30)</f>
        <v>0</v>
      </c>
      <c r="O25" s="58" t="s">
        <v>66</v>
      </c>
      <c r="AA25" s="430">
        <f>D25+E25+F25</f>
        <v>12826451.519999998</v>
      </c>
      <c r="AB25" s="430">
        <f>G25+H25+I25</f>
        <v>15068236.1</v>
      </c>
      <c r="AC25" s="430">
        <f>J25+K25+L25</f>
        <v>15421083.050000001</v>
      </c>
    </row>
    <row r="26" spans="1:29" x14ac:dyDescent="0.25">
      <c r="A26" s="51" t="s">
        <v>67</v>
      </c>
      <c r="B26" s="25"/>
      <c r="C26" s="25"/>
      <c r="D26" s="11"/>
      <c r="E26" s="11"/>
      <c r="F26" s="11"/>
      <c r="G26" s="11"/>
      <c r="H26" s="11"/>
      <c r="I26" s="11"/>
      <c r="J26" s="11"/>
      <c r="K26" s="11"/>
      <c r="L26" s="11"/>
      <c r="M26" s="11"/>
      <c r="N26" s="11"/>
      <c r="AA26" s="430">
        <f t="shared" ref="AA26:AA27" si="12">D26+E26+F26</f>
        <v>0</v>
      </c>
      <c r="AB26" s="88"/>
      <c r="AC26" s="88"/>
    </row>
    <row r="27" spans="1:29" ht="19.5" customHeight="1" x14ac:dyDescent="0.25">
      <c r="A27" s="60" t="s">
        <v>68</v>
      </c>
      <c r="B27" s="25">
        <v>1410</v>
      </c>
      <c r="C27" s="25">
        <v>150</v>
      </c>
      <c r="D27" s="11"/>
      <c r="E27" s="11">
        <f>E37-E11-E36-E79-E28</f>
        <v>10338856.579999998</v>
      </c>
      <c r="F27" s="11"/>
      <c r="G27" s="11"/>
      <c r="H27" s="11">
        <f>H37-H11</f>
        <v>15068236.1</v>
      </c>
      <c r="I27" s="11"/>
      <c r="J27" s="11"/>
      <c r="K27" s="11">
        <f>K37-K11</f>
        <v>15421083.050000001</v>
      </c>
      <c r="L27" s="11"/>
      <c r="M27" s="11"/>
      <c r="N27" s="11"/>
      <c r="O27" s="23" t="s">
        <v>69</v>
      </c>
      <c r="AA27" s="430">
        <f t="shared" si="12"/>
        <v>10338856.579999998</v>
      </c>
      <c r="AB27" s="88"/>
      <c r="AC27" s="88"/>
    </row>
    <row r="28" spans="1:29" ht="18" customHeight="1" x14ac:dyDescent="0.25">
      <c r="A28" s="51" t="s">
        <v>70</v>
      </c>
      <c r="B28" s="25">
        <v>1420</v>
      </c>
      <c r="C28" s="25">
        <v>150</v>
      </c>
      <c r="D28" s="11" t="s">
        <v>9</v>
      </c>
      <c r="E28" s="11">
        <f>'ост. печатать не надо'!C20</f>
        <v>930900</v>
      </c>
      <c r="F28" s="11" t="s">
        <v>9</v>
      </c>
      <c r="G28" s="11" t="s">
        <v>9</v>
      </c>
      <c r="H28" s="11">
        <f>'ост. печатать не надо'!F20</f>
        <v>0</v>
      </c>
      <c r="I28" s="11" t="s">
        <v>9</v>
      </c>
      <c r="J28" s="11" t="s">
        <v>9</v>
      </c>
      <c r="K28" s="11">
        <f>'ост. печатать не надо'!I20</f>
        <v>0</v>
      </c>
      <c r="L28" s="11" t="s">
        <v>9</v>
      </c>
      <c r="M28" s="11" t="s">
        <v>9</v>
      </c>
      <c r="N28" s="11" t="s">
        <v>9</v>
      </c>
      <c r="O28" s="23" t="s">
        <v>71</v>
      </c>
      <c r="AA28" s="430">
        <f>E28</f>
        <v>930900</v>
      </c>
      <c r="AB28" s="430">
        <f>H28</f>
        <v>0</v>
      </c>
      <c r="AC28" s="430">
        <f>K28</f>
        <v>0</v>
      </c>
    </row>
    <row r="29" spans="1:29" ht="15.6" customHeight="1" x14ac:dyDescent="0.25">
      <c r="A29" s="51" t="s">
        <v>72</v>
      </c>
      <c r="B29" s="25">
        <v>1430</v>
      </c>
      <c r="C29" s="25">
        <v>150</v>
      </c>
      <c r="D29" s="11" t="s">
        <v>9</v>
      </c>
      <c r="E29" s="11" t="s">
        <v>9</v>
      </c>
      <c r="F29" s="11"/>
      <c r="G29" s="11" t="s">
        <v>9</v>
      </c>
      <c r="H29" s="11" t="s">
        <v>9</v>
      </c>
      <c r="I29" s="11"/>
      <c r="J29" s="11" t="s">
        <v>9</v>
      </c>
      <c r="K29" s="11" t="s">
        <v>9</v>
      </c>
      <c r="L29" s="11"/>
      <c r="M29" s="11" t="s">
        <v>9</v>
      </c>
      <c r="N29" s="11" t="s">
        <v>9</v>
      </c>
      <c r="O29" s="23" t="s">
        <v>73</v>
      </c>
      <c r="AA29" s="430" t="str">
        <f t="shared" ref="AA29" si="13">E29</f>
        <v>х</v>
      </c>
      <c r="AB29" s="88"/>
      <c r="AC29" s="88"/>
    </row>
    <row r="30" spans="1:29" x14ac:dyDescent="0.25">
      <c r="A30" s="51" t="s">
        <v>74</v>
      </c>
      <c r="B30" s="25">
        <v>1440</v>
      </c>
      <c r="C30" s="25">
        <v>150</v>
      </c>
      <c r="D30" s="11" t="s">
        <v>9</v>
      </c>
      <c r="E30" s="11" t="s">
        <v>9</v>
      </c>
      <c r="F30" s="11">
        <v>1556694.94</v>
      </c>
      <c r="G30" s="11" t="s">
        <v>9</v>
      </c>
      <c r="H30" s="11" t="s">
        <v>9</v>
      </c>
      <c r="I30" s="11"/>
      <c r="J30" s="11" t="s">
        <v>9</v>
      </c>
      <c r="K30" s="11" t="s">
        <v>9</v>
      </c>
      <c r="L30" s="11">
        <f>I30</f>
        <v>0</v>
      </c>
      <c r="M30" s="11" t="s">
        <v>9</v>
      </c>
      <c r="N30" s="11" t="s">
        <v>9</v>
      </c>
      <c r="O30" s="23" t="s">
        <v>75</v>
      </c>
      <c r="AA30" s="430">
        <f>F30</f>
        <v>1556694.94</v>
      </c>
      <c r="AB30" s="430">
        <f>I30</f>
        <v>0</v>
      </c>
      <c r="AC30" s="430">
        <f>L30</f>
        <v>0</v>
      </c>
    </row>
    <row r="31" spans="1:29" x14ac:dyDescent="0.25">
      <c r="A31" s="56" t="s">
        <v>76</v>
      </c>
      <c r="B31" s="57">
        <v>1500</v>
      </c>
      <c r="C31" s="57">
        <v>180</v>
      </c>
      <c r="D31" s="46">
        <v>0</v>
      </c>
      <c r="E31" s="46"/>
      <c r="F31" s="46">
        <v>0</v>
      </c>
      <c r="G31" s="46">
        <v>0</v>
      </c>
      <c r="H31" s="46"/>
      <c r="I31" s="46">
        <v>0</v>
      </c>
      <c r="J31" s="46">
        <v>0</v>
      </c>
      <c r="K31" s="46"/>
      <c r="L31" s="46">
        <v>0</v>
      </c>
      <c r="M31" s="46">
        <v>0</v>
      </c>
      <c r="N31" s="46">
        <v>0</v>
      </c>
      <c r="AA31" s="430">
        <f t="shared" ref="AA31:AA32" si="14">F31</f>
        <v>0</v>
      </c>
      <c r="AB31" s="430">
        <f t="shared" ref="AB31:AB32" si="15">I31</f>
        <v>0</v>
      </c>
      <c r="AC31" s="430">
        <f t="shared" ref="AC31:AC32" si="16">L31</f>
        <v>0</v>
      </c>
    </row>
    <row r="32" spans="1:29" x14ac:dyDescent="0.25">
      <c r="A32" s="51" t="s">
        <v>67</v>
      </c>
      <c r="B32" s="25">
        <v>1510</v>
      </c>
      <c r="C32" s="25">
        <v>180</v>
      </c>
      <c r="D32" s="11" t="s">
        <v>9</v>
      </c>
      <c r="E32" s="11" t="s">
        <v>9</v>
      </c>
      <c r="F32" s="11" t="s">
        <v>9</v>
      </c>
      <c r="G32" s="11" t="s">
        <v>9</v>
      </c>
      <c r="H32" s="11" t="s">
        <v>9</v>
      </c>
      <c r="I32" s="11" t="s">
        <v>9</v>
      </c>
      <c r="J32" s="11" t="s">
        <v>9</v>
      </c>
      <c r="K32" s="11" t="s">
        <v>9</v>
      </c>
      <c r="L32" s="11" t="s">
        <v>9</v>
      </c>
      <c r="M32" s="11" t="s">
        <v>9</v>
      </c>
      <c r="N32" s="11" t="s">
        <v>9</v>
      </c>
      <c r="AA32" s="430" t="str">
        <f t="shared" si="14"/>
        <v>х</v>
      </c>
      <c r="AB32" s="430" t="str">
        <f t="shared" si="15"/>
        <v>х</v>
      </c>
      <c r="AC32" s="430" t="str">
        <f t="shared" si="16"/>
        <v>х</v>
      </c>
    </row>
    <row r="33" spans="1:29" x14ac:dyDescent="0.25">
      <c r="A33" s="56" t="s">
        <v>77</v>
      </c>
      <c r="B33" s="57">
        <v>1900</v>
      </c>
      <c r="C33" s="57"/>
      <c r="D33" s="46">
        <f>SUM(D34:D35)</f>
        <v>0</v>
      </c>
      <c r="E33" s="46">
        <f t="shared" ref="E33" si="17">SUM(E34:E35)</f>
        <v>73467</v>
      </c>
      <c r="F33" s="46">
        <f t="shared" ref="F33:L33" si="18">SUM(F34:F35)</f>
        <v>0</v>
      </c>
      <c r="G33" s="46">
        <f t="shared" si="18"/>
        <v>0</v>
      </c>
      <c r="H33" s="46">
        <f t="shared" si="18"/>
        <v>0</v>
      </c>
      <c r="I33" s="46">
        <f t="shared" si="18"/>
        <v>0</v>
      </c>
      <c r="J33" s="46">
        <f t="shared" si="18"/>
        <v>0</v>
      </c>
      <c r="K33" s="46">
        <f t="shared" si="18"/>
        <v>0</v>
      </c>
      <c r="L33" s="46">
        <f t="shared" si="18"/>
        <v>0</v>
      </c>
      <c r="M33" s="46">
        <v>0</v>
      </c>
      <c r="N33" s="46">
        <v>0</v>
      </c>
      <c r="AA33" s="430">
        <f>E33</f>
        <v>73467</v>
      </c>
      <c r="AB33" s="430">
        <f>H33</f>
        <v>0</v>
      </c>
      <c r="AC33" s="430">
        <f>K33</f>
        <v>0</v>
      </c>
    </row>
    <row r="34" spans="1:29" x14ac:dyDescent="0.25">
      <c r="A34" s="51" t="s">
        <v>67</v>
      </c>
      <c r="B34" s="25"/>
      <c r="C34" s="25"/>
      <c r="D34" s="11"/>
      <c r="E34" s="11"/>
      <c r="F34" s="11"/>
      <c r="G34" s="11"/>
      <c r="H34" s="11"/>
      <c r="I34" s="11"/>
      <c r="J34" s="11"/>
      <c r="K34" s="11"/>
      <c r="L34" s="11"/>
      <c r="M34" s="11"/>
      <c r="N34" s="11"/>
      <c r="AA34" s="430">
        <f t="shared" ref="AA34:AA36" si="19">E34</f>
        <v>0</v>
      </c>
      <c r="AB34" s="430">
        <f t="shared" ref="AB34:AB36" si="20">H34</f>
        <v>0</v>
      </c>
      <c r="AC34" s="430">
        <f t="shared" ref="AC34:AC36" si="21">K34</f>
        <v>0</v>
      </c>
    </row>
    <row r="35" spans="1:29" x14ac:dyDescent="0.25">
      <c r="A35" s="56" t="s">
        <v>78</v>
      </c>
      <c r="B35" s="57">
        <v>1980</v>
      </c>
      <c r="C35" s="57" t="s">
        <v>9</v>
      </c>
      <c r="D35" s="46">
        <f>D36</f>
        <v>0</v>
      </c>
      <c r="E35" s="46">
        <f>E36</f>
        <v>73467</v>
      </c>
      <c r="F35" s="46">
        <f t="shared" ref="F35" si="22">F36</f>
        <v>0</v>
      </c>
      <c r="G35" s="46">
        <v>0</v>
      </c>
      <c r="H35" s="46">
        <v>0</v>
      </c>
      <c r="I35" s="46">
        <v>0</v>
      </c>
      <c r="J35" s="46">
        <v>0</v>
      </c>
      <c r="K35" s="46">
        <v>0</v>
      </c>
      <c r="L35" s="46">
        <v>0</v>
      </c>
      <c r="M35" s="46">
        <v>0</v>
      </c>
      <c r="N35" s="46">
        <v>0</v>
      </c>
      <c r="AA35" s="430">
        <f t="shared" si="19"/>
        <v>73467</v>
      </c>
      <c r="AB35" s="430">
        <f t="shared" si="20"/>
        <v>0</v>
      </c>
      <c r="AC35" s="430">
        <f t="shared" si="21"/>
        <v>0</v>
      </c>
    </row>
    <row r="36" spans="1:29" ht="45.75" thickBot="1" x14ac:dyDescent="0.3">
      <c r="A36" s="9" t="s">
        <v>79</v>
      </c>
      <c r="B36" s="10">
        <v>1981</v>
      </c>
      <c r="C36" s="10">
        <v>510</v>
      </c>
      <c r="D36" s="11"/>
      <c r="E36" s="11">
        <v>73467</v>
      </c>
      <c r="F36" s="61"/>
      <c r="G36" s="11" t="s">
        <v>9</v>
      </c>
      <c r="H36" s="11" t="s">
        <v>9</v>
      </c>
      <c r="I36" s="11" t="s">
        <v>9</v>
      </c>
      <c r="J36" s="11" t="s">
        <v>9</v>
      </c>
      <c r="K36" s="11" t="s">
        <v>9</v>
      </c>
      <c r="L36" s="11" t="s">
        <v>9</v>
      </c>
      <c r="M36" s="61" t="s">
        <v>9</v>
      </c>
      <c r="N36" s="11" t="s">
        <v>9</v>
      </c>
      <c r="O36" s="23" t="s">
        <v>80</v>
      </c>
      <c r="AA36" s="430">
        <f t="shared" si="19"/>
        <v>73467</v>
      </c>
      <c r="AB36" s="430" t="str">
        <f t="shared" si="20"/>
        <v>х</v>
      </c>
      <c r="AC36" s="430" t="str">
        <f t="shared" si="21"/>
        <v>х</v>
      </c>
    </row>
    <row r="37" spans="1:29" s="68" customFormat="1" ht="16.899999999999999" customHeight="1" thickBot="1" x14ac:dyDescent="0.25">
      <c r="A37" s="62" t="s">
        <v>81</v>
      </c>
      <c r="B37" s="63">
        <v>2000</v>
      </c>
      <c r="C37" s="63" t="s">
        <v>9</v>
      </c>
      <c r="D37" s="64">
        <f>D38+D45+D52+D56+D63+D65</f>
        <v>153241060.37</v>
      </c>
      <c r="E37" s="64">
        <f>E38+E45+E52+E56+E63+E65</f>
        <v>18869037.09</v>
      </c>
      <c r="F37" s="64">
        <f>F38+F45+F52+F56+F63+F65</f>
        <v>1578168.92</v>
      </c>
      <c r="G37" s="64">
        <f>G38+G45+G52+G56+G63+G65</f>
        <v>128572700</v>
      </c>
      <c r="H37" s="64">
        <f>H38+H45+H52+H56+H63+H65</f>
        <v>15068236.1</v>
      </c>
      <c r="I37" s="64">
        <f t="shared" ref="I37:N37" si="23">I38+I45+I52+I56+I63+I65</f>
        <v>0</v>
      </c>
      <c r="J37" s="64">
        <f>J38+J45+J52+J56+J63+J65</f>
        <v>127260700</v>
      </c>
      <c r="K37" s="64">
        <f t="shared" ref="K37" si="24">K38+K45+K52+K56+K63+K65</f>
        <v>15421083.050000001</v>
      </c>
      <c r="L37" s="64">
        <f t="shared" si="23"/>
        <v>0</v>
      </c>
      <c r="M37" s="64">
        <f>M38+M45+M52+M56+M63+M65</f>
        <v>0</v>
      </c>
      <c r="N37" s="64">
        <f t="shared" si="23"/>
        <v>0</v>
      </c>
      <c r="O37" s="65"/>
      <c r="P37" s="66"/>
      <c r="Q37" s="67"/>
      <c r="R37" s="67"/>
      <c r="AA37" s="431">
        <f>D37+E37+F37</f>
        <v>173688266.38</v>
      </c>
      <c r="AB37" s="431">
        <f>G37+H37+I37</f>
        <v>143640936.09999999</v>
      </c>
      <c r="AC37" s="431">
        <f>J37+K37+L37</f>
        <v>142681783.05000001</v>
      </c>
    </row>
    <row r="38" spans="1:29" ht="30" x14ac:dyDescent="0.25">
      <c r="A38" s="69" t="s">
        <v>82</v>
      </c>
      <c r="B38" s="70">
        <v>2100</v>
      </c>
      <c r="C38" s="70" t="s">
        <v>9</v>
      </c>
      <c r="D38" s="71">
        <f>D39+D42+D40+D41</f>
        <v>131430393.61</v>
      </c>
      <c r="E38" s="71">
        <f>E39+E42+E40+E41</f>
        <v>3387904.38</v>
      </c>
      <c r="F38" s="71">
        <f>F39+F42+F40+F41</f>
        <v>1090167.83</v>
      </c>
      <c r="G38" s="71">
        <f>G39+G42+G40</f>
        <v>114469700</v>
      </c>
      <c r="H38" s="71">
        <f>H39+H42+H40+H41</f>
        <v>3951800</v>
      </c>
      <c r="I38" s="71">
        <f>I39+I42+I40+I41</f>
        <v>0</v>
      </c>
      <c r="J38" s="71">
        <f>J39+J42+J40+J41</f>
        <v>114489000</v>
      </c>
      <c r="K38" s="71">
        <f>K39+K42+K40+K41</f>
        <v>3951800</v>
      </c>
      <c r="L38" s="71">
        <f>L39+L42+L40+L41</f>
        <v>0</v>
      </c>
      <c r="M38" s="71">
        <v>0</v>
      </c>
      <c r="N38" s="71">
        <v>0</v>
      </c>
      <c r="P38" s="52"/>
      <c r="AA38" s="430">
        <f t="shared" ref="AA38:AA48" si="25">D38+E38+F38</f>
        <v>135908465.82000002</v>
      </c>
      <c r="AB38" s="430">
        <f t="shared" ref="AB38:AB48" si="26">G38+H38+I38</f>
        <v>118421500</v>
      </c>
      <c r="AC38" s="430">
        <f t="shared" ref="AC38:AC48" si="27">J38+K38+L38</f>
        <v>118440800</v>
      </c>
    </row>
    <row r="39" spans="1:29" ht="28.9" customHeight="1" x14ac:dyDescent="0.25">
      <c r="A39" s="51" t="s">
        <v>83</v>
      </c>
      <c r="B39" s="25">
        <v>2110</v>
      </c>
      <c r="C39" s="25">
        <v>111</v>
      </c>
      <c r="D39" s="11">
        <f>'ост. печатать не надо'!B22+'ост. печатать не надо'!H4</f>
        <v>101093277.88786483</v>
      </c>
      <c r="E39" s="11"/>
      <c r="F39" s="11">
        <v>840474.53</v>
      </c>
      <c r="G39" s="11">
        <f>'ост. печатать не надо'!E22</f>
        <v>88056500</v>
      </c>
      <c r="H39" s="11"/>
      <c r="I39" s="11"/>
      <c r="J39" s="11">
        <f>'ост. печатать не надо'!H22</f>
        <v>88071200</v>
      </c>
      <c r="K39" s="11"/>
      <c r="L39" s="11"/>
      <c r="M39" s="11" t="s">
        <v>9</v>
      </c>
      <c r="N39" s="11" t="s">
        <v>9</v>
      </c>
      <c r="O39" s="23" t="s">
        <v>84</v>
      </c>
      <c r="P39" s="72"/>
      <c r="Q39" s="459" t="s">
        <v>85</v>
      </c>
      <c r="R39" s="459"/>
      <c r="S39" s="459"/>
      <c r="T39" s="459"/>
      <c r="U39" s="459"/>
      <c r="V39" s="459"/>
      <c r="W39" s="449" t="s">
        <v>86</v>
      </c>
      <c r="X39" s="449"/>
      <c r="Y39" s="449"/>
      <c r="AA39" s="430">
        <f t="shared" si="25"/>
        <v>101933752.41786483</v>
      </c>
      <c r="AB39" s="430">
        <f t="shared" si="26"/>
        <v>88056500</v>
      </c>
      <c r="AC39" s="430">
        <f t="shared" si="27"/>
        <v>88071200</v>
      </c>
    </row>
    <row r="40" spans="1:29" ht="33" customHeight="1" x14ac:dyDescent="0.25">
      <c r="A40" s="51" t="s">
        <v>87</v>
      </c>
      <c r="B40" s="25">
        <v>2120</v>
      </c>
      <c r="C40" s="25">
        <v>112</v>
      </c>
      <c r="D40" s="11">
        <f>'ост. печатать не надо'!B23+'ост. печатать не надо'!H5</f>
        <v>239200</v>
      </c>
      <c r="E40" s="11">
        <f>'ост. печатать не надо'!C23+'ост. печатать не надо'!R5+73467</f>
        <v>3387904.38</v>
      </c>
      <c r="F40" s="11"/>
      <c r="G40" s="11">
        <f>'ост. печатать не надо'!E23</f>
        <v>175400</v>
      </c>
      <c r="H40" s="11">
        <f>'ост. печатать не надо'!F23</f>
        <v>3951800</v>
      </c>
      <c r="I40" s="11"/>
      <c r="J40" s="11">
        <f>'ост. печатать не надо'!H23</f>
        <v>175400</v>
      </c>
      <c r="K40" s="11">
        <f>'ост. печатать не надо'!I23</f>
        <v>3951800</v>
      </c>
      <c r="L40" s="11"/>
      <c r="M40" s="11" t="s">
        <v>9</v>
      </c>
      <c r="N40" s="11" t="s">
        <v>9</v>
      </c>
      <c r="O40" s="23" t="s">
        <v>88</v>
      </c>
      <c r="P40" s="72"/>
      <c r="Q40" s="73" t="s">
        <v>89</v>
      </c>
      <c r="R40" s="73" t="s">
        <v>90</v>
      </c>
      <c r="S40" s="73" t="s">
        <v>91</v>
      </c>
      <c r="T40" s="74">
        <v>810</v>
      </c>
      <c r="U40" s="74">
        <v>820</v>
      </c>
      <c r="V40" s="74">
        <v>860</v>
      </c>
      <c r="W40" s="75" t="s">
        <v>89</v>
      </c>
      <c r="X40" s="75" t="s">
        <v>90</v>
      </c>
      <c r="Y40" s="72" t="s">
        <v>91</v>
      </c>
      <c r="AA40" s="430">
        <f t="shared" si="25"/>
        <v>3627104.38</v>
      </c>
      <c r="AB40" s="430">
        <f t="shared" si="26"/>
        <v>4127200</v>
      </c>
      <c r="AC40" s="430">
        <f t="shared" si="27"/>
        <v>4127200</v>
      </c>
    </row>
    <row r="41" spans="1:29" ht="32.450000000000003" customHeight="1" x14ac:dyDescent="0.25">
      <c r="A41" s="51" t="s">
        <v>92</v>
      </c>
      <c r="B41" s="25">
        <v>2130</v>
      </c>
      <c r="C41" s="25">
        <v>113</v>
      </c>
      <c r="D41" s="11">
        <f>'ост. печатать не надо'!H6+'ост. печатать не надо'!B24</f>
        <v>0</v>
      </c>
      <c r="E41" s="11"/>
      <c r="F41" s="11"/>
      <c r="G41" s="11"/>
      <c r="H41" s="11"/>
      <c r="I41" s="11"/>
      <c r="J41" s="11"/>
      <c r="K41" s="11"/>
      <c r="L41" s="11"/>
      <c r="M41" s="11" t="s">
        <v>9</v>
      </c>
      <c r="N41" s="11" t="s">
        <v>9</v>
      </c>
      <c r="O41" s="23" t="s">
        <v>239</v>
      </c>
      <c r="P41" s="72" t="s">
        <v>93</v>
      </c>
      <c r="Q41" s="76"/>
      <c r="R41" s="76"/>
      <c r="S41" s="77">
        <f>SUM(T41:V41)</f>
        <v>0</v>
      </c>
      <c r="T41" s="77"/>
      <c r="U41" s="77"/>
      <c r="V41" s="77"/>
      <c r="W41" s="78">
        <f>D39-Q41</f>
        <v>101093277.88786483</v>
      </c>
      <c r="X41" s="78">
        <f t="shared" ref="W41:Y43" si="28">E39-R41</f>
        <v>0</v>
      </c>
      <c r="Y41" s="78">
        <f t="shared" si="28"/>
        <v>840474.53</v>
      </c>
      <c r="AA41" s="430">
        <f t="shared" si="25"/>
        <v>0</v>
      </c>
      <c r="AB41" s="430">
        <f t="shared" si="26"/>
        <v>0</v>
      </c>
      <c r="AC41" s="430">
        <f t="shared" si="27"/>
        <v>0</v>
      </c>
    </row>
    <row r="42" spans="1:29" ht="47.45" customHeight="1" x14ac:dyDescent="0.25">
      <c r="A42" s="69" t="s">
        <v>94</v>
      </c>
      <c r="B42" s="70">
        <v>2140</v>
      </c>
      <c r="C42" s="70">
        <v>119</v>
      </c>
      <c r="D42" s="71">
        <f>D43+D44</f>
        <v>30097915.722135175</v>
      </c>
      <c r="E42" s="71">
        <f>E43+E44</f>
        <v>0</v>
      </c>
      <c r="F42" s="71">
        <f t="shared" ref="F42:I42" si="29">F43+F44</f>
        <v>249693.3</v>
      </c>
      <c r="G42" s="71">
        <f t="shared" si="29"/>
        <v>26237800</v>
      </c>
      <c r="H42" s="71">
        <f t="shared" si="29"/>
        <v>0</v>
      </c>
      <c r="I42" s="71">
        <f t="shared" si="29"/>
        <v>0</v>
      </c>
      <c r="J42" s="71">
        <f>J43+J44</f>
        <v>26242400</v>
      </c>
      <c r="K42" s="71">
        <f>K43+K44</f>
        <v>0</v>
      </c>
      <c r="L42" s="71">
        <f>L43+L44</f>
        <v>0</v>
      </c>
      <c r="M42" s="71">
        <v>0</v>
      </c>
      <c r="N42" s="71">
        <v>0</v>
      </c>
      <c r="P42" s="72" t="s">
        <v>95</v>
      </c>
      <c r="Q42" s="76"/>
      <c r="R42" s="76"/>
      <c r="S42" s="77">
        <f t="shared" ref="S42:S49" si="30">SUM(T42:V42)</f>
        <v>0</v>
      </c>
      <c r="T42" s="77"/>
      <c r="U42" s="77"/>
      <c r="V42" s="77"/>
      <c r="W42" s="78">
        <f t="shared" si="28"/>
        <v>239200</v>
      </c>
      <c r="X42" s="78">
        <f t="shared" si="28"/>
        <v>3387904.38</v>
      </c>
      <c r="Y42" s="78">
        <f t="shared" si="28"/>
        <v>0</v>
      </c>
      <c r="AA42" s="430">
        <f t="shared" si="25"/>
        <v>30347609.022135176</v>
      </c>
      <c r="AB42" s="430">
        <f t="shared" si="26"/>
        <v>26237800</v>
      </c>
      <c r="AC42" s="430">
        <f t="shared" si="27"/>
        <v>26242400</v>
      </c>
    </row>
    <row r="43" spans="1:29" ht="30" x14ac:dyDescent="0.25">
      <c r="A43" s="51" t="s">
        <v>96</v>
      </c>
      <c r="B43" s="25">
        <v>2141</v>
      </c>
      <c r="C43" s="25">
        <v>119</v>
      </c>
      <c r="D43" s="11">
        <f>'ост. печатать не надо'!B26+'ост. печатать не надо'!H7</f>
        <v>30097915.722135175</v>
      </c>
      <c r="E43" s="11"/>
      <c r="F43" s="79">
        <v>249693.3</v>
      </c>
      <c r="G43" s="79">
        <f>'ост. печатать не надо'!E26</f>
        <v>26237800</v>
      </c>
      <c r="H43" s="79"/>
      <c r="I43" s="79"/>
      <c r="J43" s="79">
        <f>'ост. печатать не надо'!H26</f>
        <v>26242400</v>
      </c>
      <c r="K43" s="79"/>
      <c r="L43" s="79"/>
      <c r="M43" s="11" t="s">
        <v>9</v>
      </c>
      <c r="N43" s="11" t="s">
        <v>9</v>
      </c>
      <c r="O43" s="23" t="s">
        <v>97</v>
      </c>
      <c r="P43" s="80" t="s">
        <v>98</v>
      </c>
      <c r="Q43" s="81"/>
      <c r="R43" s="81"/>
      <c r="S43" s="82">
        <f t="shared" si="30"/>
        <v>0</v>
      </c>
      <c r="T43" s="82"/>
      <c r="U43" s="82"/>
      <c r="V43" s="82"/>
      <c r="W43" s="78">
        <f t="shared" si="28"/>
        <v>0</v>
      </c>
      <c r="X43" s="78">
        <f t="shared" si="28"/>
        <v>0</v>
      </c>
      <c r="Y43" s="78">
        <f t="shared" si="28"/>
        <v>0</v>
      </c>
      <c r="AA43" s="430">
        <f t="shared" si="25"/>
        <v>30347609.022135176</v>
      </c>
      <c r="AB43" s="430">
        <f t="shared" si="26"/>
        <v>26237800</v>
      </c>
      <c r="AC43" s="430">
        <f t="shared" si="27"/>
        <v>26242400</v>
      </c>
    </row>
    <row r="44" spans="1:29" ht="22.9" customHeight="1" x14ac:dyDescent="0.25">
      <c r="A44" s="51" t="s">
        <v>99</v>
      </c>
      <c r="B44" s="25">
        <v>2142</v>
      </c>
      <c r="C44" s="25">
        <v>119</v>
      </c>
      <c r="D44" s="11"/>
      <c r="E44" s="11"/>
      <c r="F44" s="11"/>
      <c r="G44" s="11"/>
      <c r="H44" s="11"/>
      <c r="I44" s="11"/>
      <c r="J44" s="11"/>
      <c r="K44" s="11"/>
      <c r="L44" s="11"/>
      <c r="M44" s="11" t="s">
        <v>9</v>
      </c>
      <c r="N44" s="11" t="s">
        <v>9</v>
      </c>
      <c r="O44" s="23" t="s">
        <v>100</v>
      </c>
      <c r="P44" s="72" t="s">
        <v>101</v>
      </c>
      <c r="Q44" s="76"/>
      <c r="R44" s="76"/>
      <c r="S44" s="77">
        <f t="shared" si="30"/>
        <v>0</v>
      </c>
      <c r="T44" s="77"/>
      <c r="U44" s="77"/>
      <c r="V44" s="77"/>
      <c r="W44" s="78">
        <f>D43-Q44-D44</f>
        <v>30097915.722135175</v>
      </c>
      <c r="X44" s="78">
        <f>E43-R44-E44</f>
        <v>0</v>
      </c>
      <c r="Y44" s="78">
        <f>E43-S44-E44</f>
        <v>0</v>
      </c>
      <c r="AA44" s="430">
        <f t="shared" si="25"/>
        <v>0</v>
      </c>
      <c r="AB44" s="430">
        <f t="shared" si="26"/>
        <v>0</v>
      </c>
      <c r="AC44" s="430">
        <f t="shared" si="27"/>
        <v>0</v>
      </c>
    </row>
    <row r="45" spans="1:29" ht="25.9" customHeight="1" x14ac:dyDescent="0.25">
      <c r="A45" s="56" t="s">
        <v>102</v>
      </c>
      <c r="B45" s="57">
        <v>2200</v>
      </c>
      <c r="C45" s="57">
        <v>300</v>
      </c>
      <c r="D45" s="46">
        <f t="shared" ref="D45:L45" si="31">D46+D49+D50+D51+D47+D48</f>
        <v>0</v>
      </c>
      <c r="E45" s="46">
        <f t="shared" si="31"/>
        <v>7364790.29</v>
      </c>
      <c r="F45" s="46">
        <f t="shared" si="31"/>
        <v>0</v>
      </c>
      <c r="G45" s="46">
        <f t="shared" si="31"/>
        <v>0</v>
      </c>
      <c r="H45" s="46">
        <f t="shared" si="31"/>
        <v>8614900</v>
      </c>
      <c r="I45" s="46">
        <f t="shared" si="31"/>
        <v>0</v>
      </c>
      <c r="J45" s="46">
        <f t="shared" si="31"/>
        <v>0</v>
      </c>
      <c r="K45" s="46">
        <f t="shared" si="31"/>
        <v>8956500</v>
      </c>
      <c r="L45" s="46">
        <f t="shared" si="31"/>
        <v>0</v>
      </c>
      <c r="M45" s="71">
        <v>0</v>
      </c>
      <c r="N45" s="71">
        <v>0</v>
      </c>
      <c r="P45" s="72" t="s">
        <v>103</v>
      </c>
      <c r="Q45" s="76"/>
      <c r="R45" s="76"/>
      <c r="S45" s="77">
        <f>SUM(T45:V45)</f>
        <v>0</v>
      </c>
      <c r="T45" s="77"/>
      <c r="U45" s="77"/>
      <c r="V45" s="77"/>
      <c r="W45" s="78">
        <f>D68-Q45</f>
        <v>18725766.759999998</v>
      </c>
      <c r="X45" s="78">
        <f t="shared" ref="X45:Y45" si="32">E68-R45</f>
        <v>8116342.4199999999</v>
      </c>
      <c r="Y45" s="78">
        <f t="shared" si="32"/>
        <v>488001.08999999991</v>
      </c>
      <c r="AA45" s="430">
        <f t="shared" si="25"/>
        <v>7364790.29</v>
      </c>
      <c r="AB45" s="430">
        <f t="shared" si="26"/>
        <v>8614900</v>
      </c>
      <c r="AC45" s="430">
        <f t="shared" si="27"/>
        <v>8956500</v>
      </c>
    </row>
    <row r="46" spans="1:29" s="50" customFormat="1" ht="42.6" customHeight="1" x14ac:dyDescent="0.25">
      <c r="A46" s="83" t="s">
        <v>104</v>
      </c>
      <c r="B46" s="84">
        <v>2210</v>
      </c>
      <c r="C46" s="84">
        <v>320</v>
      </c>
      <c r="D46" s="85"/>
      <c r="E46" s="85"/>
      <c r="F46" s="85"/>
      <c r="G46" s="85"/>
      <c r="H46" s="85"/>
      <c r="I46" s="85"/>
      <c r="J46" s="85"/>
      <c r="K46" s="85"/>
      <c r="L46" s="85"/>
      <c r="M46" s="86" t="s">
        <v>9</v>
      </c>
      <c r="N46" s="86" t="s">
        <v>9</v>
      </c>
      <c r="P46" s="72" t="s">
        <v>105</v>
      </c>
      <c r="Q46" s="76"/>
      <c r="R46" s="76"/>
      <c r="S46" s="77">
        <f t="shared" si="30"/>
        <v>0</v>
      </c>
      <c r="T46" s="77"/>
      <c r="U46" s="77"/>
      <c r="V46" s="77"/>
      <c r="W46" s="78">
        <f>D47-Q46</f>
        <v>0</v>
      </c>
      <c r="X46" s="78">
        <f>E47-R46</f>
        <v>463947.56</v>
      </c>
      <c r="Y46" s="78">
        <f>F47-S46</f>
        <v>0</v>
      </c>
      <c r="AA46" s="430">
        <f t="shared" si="25"/>
        <v>0</v>
      </c>
      <c r="AB46" s="430">
        <f t="shared" si="26"/>
        <v>0</v>
      </c>
      <c r="AC46" s="430">
        <f t="shared" si="27"/>
        <v>0</v>
      </c>
    </row>
    <row r="47" spans="1:29" ht="52.9" customHeight="1" x14ac:dyDescent="0.25">
      <c r="A47" s="51" t="s">
        <v>106</v>
      </c>
      <c r="B47" s="25">
        <v>2211</v>
      </c>
      <c r="C47" s="25">
        <v>321</v>
      </c>
      <c r="D47" s="79">
        <f>'ост. печатать не надо'!B29+'ост. печатать не надо'!H8</f>
        <v>0</v>
      </c>
      <c r="E47" s="11">
        <f>'ост. печатать не надо'!C29+'ост. печатать не надо'!R8</f>
        <v>463947.56</v>
      </c>
      <c r="F47" s="11"/>
      <c r="G47" s="11"/>
      <c r="H47" s="11">
        <f>'ост. печатать не надо'!I29</f>
        <v>380000</v>
      </c>
      <c r="I47" s="11"/>
      <c r="J47" s="11"/>
      <c r="K47" s="11">
        <f>'ост. печатать не надо'!I29</f>
        <v>380000</v>
      </c>
      <c r="L47" s="79"/>
      <c r="M47" s="11" t="s">
        <v>9</v>
      </c>
      <c r="N47" s="11" t="s">
        <v>9</v>
      </c>
      <c r="O47" s="23" t="s">
        <v>107</v>
      </c>
      <c r="P47" s="72" t="s">
        <v>108</v>
      </c>
      <c r="Q47" s="76"/>
      <c r="R47" s="76"/>
      <c r="S47" s="77">
        <f t="shared" si="30"/>
        <v>0</v>
      </c>
      <c r="T47" s="77"/>
      <c r="U47" s="77"/>
      <c r="V47" s="77"/>
      <c r="W47" s="78">
        <f>D64-Q47</f>
        <v>0</v>
      </c>
      <c r="X47" s="78">
        <f>E64-R47</f>
        <v>0</v>
      </c>
      <c r="Y47" s="78">
        <f>F64-S47</f>
        <v>0</v>
      </c>
      <c r="AA47" s="430">
        <f t="shared" si="25"/>
        <v>463947.56</v>
      </c>
      <c r="AB47" s="430">
        <f t="shared" si="26"/>
        <v>380000</v>
      </c>
      <c r="AC47" s="430">
        <f t="shared" si="27"/>
        <v>380000</v>
      </c>
    </row>
    <row r="48" spans="1:29" ht="39" customHeight="1" x14ac:dyDescent="0.25">
      <c r="A48" s="426" t="s">
        <v>446</v>
      </c>
      <c r="B48" s="427">
        <v>2212</v>
      </c>
      <c r="C48" s="427">
        <v>323</v>
      </c>
      <c r="D48" s="428">
        <f>'ост. печатать не надо'!B42+'ост. печатать не надо'!H12</f>
        <v>0</v>
      </c>
      <c r="E48" s="429">
        <f>'ост. печатать не надо'!C42+'ост. печатать не надо'!R12</f>
        <v>6900842.7300000004</v>
      </c>
      <c r="F48" s="429"/>
      <c r="G48" s="429"/>
      <c r="H48" s="429">
        <f>'ост. печатать не надо'!F42</f>
        <v>8234900</v>
      </c>
      <c r="I48" s="429"/>
      <c r="J48" s="429"/>
      <c r="K48" s="429">
        <f>'ост. печатать не надо'!I42</f>
        <v>8576500</v>
      </c>
      <c r="L48" s="424"/>
      <c r="M48" s="425"/>
      <c r="N48" s="425"/>
      <c r="P48" s="421"/>
      <c r="Q48" s="76"/>
      <c r="R48" s="76"/>
      <c r="S48" s="77"/>
      <c r="T48" s="77"/>
      <c r="U48" s="77"/>
      <c r="V48" s="77"/>
      <c r="W48" s="78"/>
      <c r="X48" s="78"/>
      <c r="Y48" s="78"/>
      <c r="AA48" s="430">
        <f t="shared" si="25"/>
        <v>6900842.7300000004</v>
      </c>
      <c r="AB48" s="430">
        <f t="shared" si="26"/>
        <v>8234900</v>
      </c>
      <c r="AC48" s="430">
        <f t="shared" si="27"/>
        <v>8576500</v>
      </c>
    </row>
    <row r="49" spans="1:29" ht="44.45" customHeight="1" x14ac:dyDescent="0.25">
      <c r="A49" s="51" t="s">
        <v>109</v>
      </c>
      <c r="B49" s="25">
        <v>2220</v>
      </c>
      <c r="C49" s="25">
        <v>340</v>
      </c>
      <c r="D49" s="11"/>
      <c r="E49" s="11"/>
      <c r="F49" s="11"/>
      <c r="G49" s="11"/>
      <c r="H49" s="11"/>
      <c r="I49" s="11"/>
      <c r="J49" s="11"/>
      <c r="K49" s="11"/>
      <c r="L49" s="11"/>
      <c r="M49" s="11" t="s">
        <v>9</v>
      </c>
      <c r="N49" s="11" t="s">
        <v>9</v>
      </c>
      <c r="P49" s="72" t="s">
        <v>110</v>
      </c>
      <c r="Q49" s="76"/>
      <c r="R49" s="76"/>
      <c r="S49" s="77">
        <f t="shared" si="30"/>
        <v>0</v>
      </c>
      <c r="T49" s="77"/>
      <c r="U49" s="77"/>
      <c r="V49" s="77"/>
      <c r="W49" s="78">
        <f>D53-Q49</f>
        <v>0</v>
      </c>
      <c r="X49" s="78">
        <f t="shared" ref="W49:Y50" si="33">E54-R49</f>
        <v>0</v>
      </c>
      <c r="Y49" s="78">
        <f t="shared" si="33"/>
        <v>0</v>
      </c>
      <c r="AA49" s="88"/>
      <c r="AB49" s="88"/>
      <c r="AC49" s="88"/>
    </row>
    <row r="50" spans="1:29" ht="73.5" customHeight="1" x14ac:dyDescent="0.25">
      <c r="A50" s="51" t="s">
        <v>111</v>
      </c>
      <c r="B50" s="25">
        <v>2230</v>
      </c>
      <c r="C50" s="25">
        <v>350</v>
      </c>
      <c r="D50" s="11"/>
      <c r="E50" s="11"/>
      <c r="F50" s="11"/>
      <c r="G50" s="11"/>
      <c r="H50" s="11"/>
      <c r="I50" s="11"/>
      <c r="J50" s="11"/>
      <c r="K50" s="11"/>
      <c r="L50" s="11"/>
      <c r="M50" s="11" t="s">
        <v>9</v>
      </c>
      <c r="N50" s="11" t="s">
        <v>9</v>
      </c>
      <c r="O50" s="23" t="s">
        <v>112</v>
      </c>
      <c r="P50" s="72" t="s">
        <v>113</v>
      </c>
      <c r="Q50" s="76"/>
      <c r="R50" s="76"/>
      <c r="S50" s="77">
        <f>SUM(T50:V50)</f>
        <v>0</v>
      </c>
      <c r="T50" s="77"/>
      <c r="U50" s="77"/>
      <c r="V50" s="77"/>
      <c r="W50" s="78">
        <f t="shared" si="33"/>
        <v>0</v>
      </c>
      <c r="X50" s="78">
        <f t="shared" si="33"/>
        <v>0</v>
      </c>
      <c r="Y50" s="78">
        <f t="shared" si="33"/>
        <v>0</v>
      </c>
      <c r="AA50" s="88"/>
      <c r="AB50" s="88"/>
      <c r="AC50" s="88"/>
    </row>
    <row r="51" spans="1:29" ht="16.899999999999999" customHeight="1" x14ac:dyDescent="0.25">
      <c r="A51" s="51" t="s">
        <v>114</v>
      </c>
      <c r="B51" s="25">
        <v>2240</v>
      </c>
      <c r="C51" s="25">
        <v>360</v>
      </c>
      <c r="D51" s="11"/>
      <c r="E51" s="11"/>
      <c r="F51" s="11"/>
      <c r="G51" s="11"/>
      <c r="H51" s="11"/>
      <c r="I51" s="11"/>
      <c r="J51" s="11"/>
      <c r="K51" s="11"/>
      <c r="L51" s="11"/>
      <c r="M51" s="11" t="s">
        <v>9</v>
      </c>
      <c r="N51" s="11" t="s">
        <v>9</v>
      </c>
      <c r="P51" s="87" t="s">
        <v>115</v>
      </c>
      <c r="Q51" s="88"/>
      <c r="R51" s="76"/>
      <c r="S51" s="77">
        <f t="shared" ref="S51:S52" si="34">SUM(T51:V51)</f>
        <v>0</v>
      </c>
      <c r="T51" s="76"/>
      <c r="U51" s="76"/>
      <c r="V51" s="76"/>
      <c r="W51" s="78" t="e">
        <f>#REF!-Q51</f>
        <v>#REF!</v>
      </c>
      <c r="X51" s="78" t="e">
        <f>#REF!-R51</f>
        <v>#REF!</v>
      </c>
      <c r="Y51" s="78" t="e">
        <f>#REF!-S51</f>
        <v>#REF!</v>
      </c>
      <c r="Z51" s="22"/>
      <c r="AA51" s="88"/>
      <c r="AB51" s="88"/>
      <c r="AC51" s="88"/>
    </row>
    <row r="52" spans="1:29" ht="18" customHeight="1" x14ac:dyDescent="0.25">
      <c r="A52" s="56" t="s">
        <v>116</v>
      </c>
      <c r="B52" s="57">
        <v>2300</v>
      </c>
      <c r="C52" s="57">
        <v>850</v>
      </c>
      <c r="D52" s="46">
        <f>SUM(D53:D55)</f>
        <v>0</v>
      </c>
      <c r="E52" s="46">
        <f t="shared" ref="E52" si="35">SUM(E53:E55)</f>
        <v>0</v>
      </c>
      <c r="F52" s="46">
        <f>SUM(F53:F55)</f>
        <v>0</v>
      </c>
      <c r="G52" s="46">
        <f>SUM(G53:G55)</f>
        <v>0</v>
      </c>
      <c r="H52" s="46">
        <f t="shared" ref="H52" si="36">SUM(H53:H55)</f>
        <v>0</v>
      </c>
      <c r="I52" s="46">
        <f t="shared" ref="I52" si="37">SUM(I53:I55)</f>
        <v>0</v>
      </c>
      <c r="J52" s="46">
        <f>SUM(J53:J55)</f>
        <v>0</v>
      </c>
      <c r="K52" s="46">
        <f t="shared" ref="K52" si="38">SUM(K53:K55)</f>
        <v>0</v>
      </c>
      <c r="L52" s="46">
        <f t="shared" ref="L52" si="39">SUM(L53:L55)</f>
        <v>0</v>
      </c>
      <c r="M52" s="71">
        <v>0</v>
      </c>
      <c r="N52" s="71">
        <v>0</v>
      </c>
      <c r="P52" s="87" t="s">
        <v>117</v>
      </c>
      <c r="Q52" s="88"/>
      <c r="R52" s="88"/>
      <c r="S52" s="77">
        <f t="shared" si="34"/>
        <v>0</v>
      </c>
      <c r="T52" s="88"/>
      <c r="U52" s="88"/>
      <c r="V52" s="88"/>
      <c r="W52" s="78" t="e">
        <f>#REF!-Q52</f>
        <v>#REF!</v>
      </c>
      <c r="X52" s="78" t="e">
        <f>#REF!-R52</f>
        <v>#REF!</v>
      </c>
      <c r="Y52" s="78" t="e">
        <f>#REF!-S52</f>
        <v>#REF!</v>
      </c>
      <c r="AA52" s="88"/>
      <c r="AB52" s="88"/>
      <c r="AC52" s="88"/>
    </row>
    <row r="53" spans="1:29" ht="30" x14ac:dyDescent="0.25">
      <c r="A53" s="51" t="s">
        <v>118</v>
      </c>
      <c r="B53" s="25">
        <v>2310</v>
      </c>
      <c r="C53" s="25">
        <v>851</v>
      </c>
      <c r="D53" s="11"/>
      <c r="E53" s="79"/>
      <c r="F53" s="79"/>
      <c r="G53" s="79"/>
      <c r="H53" s="79"/>
      <c r="I53" s="79"/>
      <c r="J53" s="79"/>
      <c r="K53" s="79"/>
      <c r="L53" s="79"/>
      <c r="M53" s="11" t="s">
        <v>9</v>
      </c>
      <c r="N53" s="11" t="s">
        <v>9</v>
      </c>
      <c r="AA53" s="88"/>
      <c r="AB53" s="88"/>
      <c r="AC53" s="88"/>
    </row>
    <row r="54" spans="1:29" ht="42.6" customHeight="1" x14ac:dyDescent="0.25">
      <c r="A54" s="51" t="s">
        <v>119</v>
      </c>
      <c r="B54" s="25">
        <v>2320</v>
      </c>
      <c r="C54" s="25">
        <v>852</v>
      </c>
      <c r="D54" s="184">
        <f>'ост. печатать не надо'!B34+'ост. печатать не надо'!H9</f>
        <v>0</v>
      </c>
      <c r="E54" s="11"/>
      <c r="F54" s="11"/>
      <c r="G54" s="11">
        <f>'ост. печатать не надо'!I34</f>
        <v>0</v>
      </c>
      <c r="H54" s="11"/>
      <c r="I54" s="11"/>
      <c r="J54" s="11">
        <f>'ост. печатать не надо'!H34</f>
        <v>0</v>
      </c>
      <c r="K54" s="11"/>
      <c r="L54" s="11"/>
      <c r="M54" s="11" t="s">
        <v>9</v>
      </c>
      <c r="N54" s="11" t="s">
        <v>9</v>
      </c>
      <c r="O54" s="23" t="s">
        <v>120</v>
      </c>
      <c r="AA54" s="88"/>
      <c r="AB54" s="88"/>
      <c r="AC54" s="88"/>
    </row>
    <row r="55" spans="1:29" ht="30" x14ac:dyDescent="0.25">
      <c r="A55" s="51" t="s">
        <v>121</v>
      </c>
      <c r="B55" s="25">
        <v>2330</v>
      </c>
      <c r="C55" s="25">
        <v>853</v>
      </c>
      <c r="D55" s="11">
        <f>'ост. печатать не надо'!H10+'ост. печатать не надо'!B34</f>
        <v>0</v>
      </c>
      <c r="E55" s="11"/>
      <c r="F55" s="11"/>
      <c r="G55" s="11">
        <f>'ост. печатать не надо'!F35</f>
        <v>0</v>
      </c>
      <c r="H55" s="11"/>
      <c r="I55" s="11"/>
      <c r="J55" s="11">
        <f>'ост. печатать не надо'!H35</f>
        <v>0</v>
      </c>
      <c r="K55" s="11"/>
      <c r="L55" s="11"/>
      <c r="M55" s="11" t="s">
        <v>9</v>
      </c>
      <c r="N55" s="11" t="s">
        <v>9</v>
      </c>
      <c r="O55" s="23" t="s">
        <v>122</v>
      </c>
      <c r="AA55" s="88"/>
      <c r="AB55" s="88"/>
      <c r="AC55" s="88"/>
    </row>
    <row r="56" spans="1:29" ht="30" x14ac:dyDescent="0.25">
      <c r="A56" s="56" t="s">
        <v>123</v>
      </c>
      <c r="B56" s="57">
        <v>2400</v>
      </c>
      <c r="C56" s="57" t="s">
        <v>9</v>
      </c>
      <c r="D56" s="46">
        <v>0</v>
      </c>
      <c r="E56" s="46">
        <v>0</v>
      </c>
      <c r="F56" s="46">
        <v>0</v>
      </c>
      <c r="G56" s="46">
        <v>0</v>
      </c>
      <c r="H56" s="46">
        <v>0</v>
      </c>
      <c r="I56" s="46">
        <v>0</v>
      </c>
      <c r="J56" s="46">
        <v>0</v>
      </c>
      <c r="K56" s="46">
        <v>0</v>
      </c>
      <c r="L56" s="46">
        <v>0</v>
      </c>
      <c r="M56" s="46">
        <v>0</v>
      </c>
      <c r="N56" s="46">
        <v>0</v>
      </c>
      <c r="AA56" s="88"/>
      <c r="AB56" s="88"/>
      <c r="AC56" s="88"/>
    </row>
    <row r="57" spans="1:29" ht="40.15" customHeight="1" x14ac:dyDescent="0.25">
      <c r="A57" s="51" t="s">
        <v>124</v>
      </c>
      <c r="B57" s="25">
        <v>2410</v>
      </c>
      <c r="C57" s="25">
        <v>613</v>
      </c>
      <c r="D57" s="11" t="s">
        <v>9</v>
      </c>
      <c r="E57" s="11" t="s">
        <v>9</v>
      </c>
      <c r="F57" s="11" t="s">
        <v>9</v>
      </c>
      <c r="G57" s="11" t="s">
        <v>9</v>
      </c>
      <c r="H57" s="11" t="s">
        <v>9</v>
      </c>
      <c r="I57" s="11" t="s">
        <v>9</v>
      </c>
      <c r="J57" s="11" t="s">
        <v>9</v>
      </c>
      <c r="K57" s="11" t="s">
        <v>9</v>
      </c>
      <c r="L57" s="11" t="s">
        <v>9</v>
      </c>
      <c r="M57" s="11" t="s">
        <v>9</v>
      </c>
      <c r="N57" s="11" t="s">
        <v>9</v>
      </c>
      <c r="AA57" s="88"/>
      <c r="AB57" s="88"/>
      <c r="AC57" s="88"/>
    </row>
    <row r="58" spans="1:29" ht="18.600000000000001" customHeight="1" x14ac:dyDescent="0.25">
      <c r="A58" s="51" t="s">
        <v>125</v>
      </c>
      <c r="B58" s="25">
        <v>2420</v>
      </c>
      <c r="C58" s="25">
        <v>623</v>
      </c>
      <c r="D58" s="11" t="s">
        <v>9</v>
      </c>
      <c r="E58" s="11" t="s">
        <v>9</v>
      </c>
      <c r="F58" s="11" t="s">
        <v>9</v>
      </c>
      <c r="G58" s="11" t="s">
        <v>9</v>
      </c>
      <c r="H58" s="11" t="s">
        <v>9</v>
      </c>
      <c r="I58" s="11" t="s">
        <v>9</v>
      </c>
      <c r="J58" s="11" t="s">
        <v>9</v>
      </c>
      <c r="K58" s="11" t="s">
        <v>9</v>
      </c>
      <c r="L58" s="11" t="s">
        <v>9</v>
      </c>
      <c r="M58" s="11" t="s">
        <v>9</v>
      </c>
      <c r="N58" s="11" t="s">
        <v>9</v>
      </c>
      <c r="AA58" s="88"/>
      <c r="AB58" s="88"/>
      <c r="AC58" s="88"/>
    </row>
    <row r="59" spans="1:29" ht="44.45" customHeight="1" x14ac:dyDescent="0.25">
      <c r="A59" s="51" t="s">
        <v>126</v>
      </c>
      <c r="B59" s="25">
        <v>2430</v>
      </c>
      <c r="C59" s="25">
        <v>634</v>
      </c>
      <c r="D59" s="11" t="s">
        <v>9</v>
      </c>
      <c r="E59" s="11" t="s">
        <v>9</v>
      </c>
      <c r="F59" s="11" t="s">
        <v>9</v>
      </c>
      <c r="G59" s="11" t="s">
        <v>9</v>
      </c>
      <c r="H59" s="11" t="s">
        <v>9</v>
      </c>
      <c r="I59" s="11" t="s">
        <v>9</v>
      </c>
      <c r="J59" s="11" t="s">
        <v>9</v>
      </c>
      <c r="K59" s="11" t="s">
        <v>9</v>
      </c>
      <c r="L59" s="11" t="s">
        <v>9</v>
      </c>
      <c r="M59" s="11" t="s">
        <v>9</v>
      </c>
      <c r="N59" s="11" t="s">
        <v>9</v>
      </c>
      <c r="AA59" s="88"/>
      <c r="AB59" s="88"/>
      <c r="AC59" s="88"/>
    </row>
    <row r="60" spans="1:29" ht="40.9" customHeight="1" x14ac:dyDescent="0.25">
      <c r="A60" s="51" t="s">
        <v>124</v>
      </c>
      <c r="B60" s="25">
        <v>2440</v>
      </c>
      <c r="C60" s="25">
        <v>810</v>
      </c>
      <c r="D60" s="11" t="s">
        <v>9</v>
      </c>
      <c r="E60" s="11" t="s">
        <v>9</v>
      </c>
      <c r="F60" s="11" t="s">
        <v>9</v>
      </c>
      <c r="G60" s="11" t="s">
        <v>9</v>
      </c>
      <c r="H60" s="11" t="s">
        <v>9</v>
      </c>
      <c r="I60" s="11" t="s">
        <v>9</v>
      </c>
      <c r="J60" s="11" t="s">
        <v>9</v>
      </c>
      <c r="K60" s="11" t="s">
        <v>9</v>
      </c>
      <c r="L60" s="11" t="s">
        <v>9</v>
      </c>
      <c r="M60" s="11" t="s">
        <v>9</v>
      </c>
      <c r="N60" s="11" t="s">
        <v>9</v>
      </c>
      <c r="AA60" s="88"/>
      <c r="AB60" s="88"/>
      <c r="AC60" s="88"/>
    </row>
    <row r="61" spans="1:29" ht="16.899999999999999" customHeight="1" x14ac:dyDescent="0.25">
      <c r="A61" s="51" t="s">
        <v>127</v>
      </c>
      <c r="B61" s="25">
        <v>2450</v>
      </c>
      <c r="C61" s="25">
        <v>862</v>
      </c>
      <c r="D61" s="11" t="s">
        <v>9</v>
      </c>
      <c r="E61" s="11" t="s">
        <v>9</v>
      </c>
      <c r="F61" s="11" t="s">
        <v>9</v>
      </c>
      <c r="G61" s="11" t="s">
        <v>9</v>
      </c>
      <c r="H61" s="11" t="s">
        <v>9</v>
      </c>
      <c r="I61" s="11" t="s">
        <v>9</v>
      </c>
      <c r="J61" s="11" t="s">
        <v>9</v>
      </c>
      <c r="K61" s="11" t="s">
        <v>9</v>
      </c>
      <c r="L61" s="11" t="s">
        <v>9</v>
      </c>
      <c r="M61" s="11" t="s">
        <v>9</v>
      </c>
      <c r="N61" s="11" t="s">
        <v>9</v>
      </c>
      <c r="AA61" s="88"/>
      <c r="AB61" s="88"/>
      <c r="AC61" s="88"/>
    </row>
    <row r="62" spans="1:29" ht="43.9" customHeight="1" x14ac:dyDescent="0.25">
      <c r="A62" s="51" t="s">
        <v>128</v>
      </c>
      <c r="B62" s="25">
        <v>2460</v>
      </c>
      <c r="C62" s="25">
        <v>863</v>
      </c>
      <c r="D62" s="11" t="s">
        <v>9</v>
      </c>
      <c r="E62" s="11" t="s">
        <v>9</v>
      </c>
      <c r="F62" s="11" t="s">
        <v>9</v>
      </c>
      <c r="G62" s="11" t="s">
        <v>9</v>
      </c>
      <c r="H62" s="11" t="s">
        <v>9</v>
      </c>
      <c r="I62" s="11" t="s">
        <v>9</v>
      </c>
      <c r="J62" s="11" t="s">
        <v>9</v>
      </c>
      <c r="K62" s="11" t="s">
        <v>9</v>
      </c>
      <c r="L62" s="11" t="s">
        <v>9</v>
      </c>
      <c r="M62" s="11" t="s">
        <v>9</v>
      </c>
      <c r="N62" s="11" t="s">
        <v>9</v>
      </c>
      <c r="AA62" s="88"/>
      <c r="AB62" s="88"/>
      <c r="AC62" s="88"/>
    </row>
    <row r="63" spans="1:29" ht="30.6" customHeight="1" x14ac:dyDescent="0.25">
      <c r="A63" s="56" t="s">
        <v>129</v>
      </c>
      <c r="B63" s="57">
        <v>2500</v>
      </c>
      <c r="C63" s="57" t="s">
        <v>9</v>
      </c>
      <c r="D63" s="46">
        <f>D64</f>
        <v>0</v>
      </c>
      <c r="E63" s="46">
        <f t="shared" ref="E63" si="40">E64</f>
        <v>0</v>
      </c>
      <c r="F63" s="46">
        <f t="shared" ref="F63:L63" si="41">F64</f>
        <v>0</v>
      </c>
      <c r="G63" s="46">
        <f t="shared" si="41"/>
        <v>0</v>
      </c>
      <c r="H63" s="46">
        <f t="shared" si="41"/>
        <v>0</v>
      </c>
      <c r="I63" s="46">
        <f t="shared" si="41"/>
        <v>0</v>
      </c>
      <c r="J63" s="46">
        <f t="shared" si="41"/>
        <v>0</v>
      </c>
      <c r="K63" s="46">
        <f t="shared" si="41"/>
        <v>0</v>
      </c>
      <c r="L63" s="46">
        <f t="shared" si="41"/>
        <v>0</v>
      </c>
      <c r="M63" s="46">
        <v>0</v>
      </c>
      <c r="N63" s="46">
        <v>0</v>
      </c>
      <c r="AA63" s="88"/>
      <c r="AB63" s="88"/>
      <c r="AC63" s="88"/>
    </row>
    <row r="64" spans="1:29" ht="57" customHeight="1" x14ac:dyDescent="0.25">
      <c r="A64" s="51" t="s">
        <v>130</v>
      </c>
      <c r="B64" s="25">
        <v>2520</v>
      </c>
      <c r="C64" s="25">
        <v>831</v>
      </c>
      <c r="D64" s="11"/>
      <c r="E64" s="11"/>
      <c r="F64" s="11"/>
      <c r="G64" s="11"/>
      <c r="H64" s="11"/>
      <c r="I64" s="11"/>
      <c r="J64" s="11"/>
      <c r="K64" s="11"/>
      <c r="L64" s="11"/>
      <c r="M64" s="11" t="s">
        <v>9</v>
      </c>
      <c r="N64" s="11" t="s">
        <v>9</v>
      </c>
      <c r="O64" s="23" t="s">
        <v>131</v>
      </c>
      <c r="AA64" s="88"/>
      <c r="AB64" s="88"/>
      <c r="AC64" s="88"/>
    </row>
    <row r="65" spans="1:29" ht="15.6" customHeight="1" x14ac:dyDescent="0.25">
      <c r="A65" s="56" t="s">
        <v>132</v>
      </c>
      <c r="B65" s="57">
        <v>2600</v>
      </c>
      <c r="C65" s="57" t="s">
        <v>9</v>
      </c>
      <c r="D65" s="46">
        <f>D68+D70</f>
        <v>21810666.759999998</v>
      </c>
      <c r="E65" s="46">
        <f>E68+E70</f>
        <v>8116342.4199999999</v>
      </c>
      <c r="F65" s="46">
        <f>F68+F70</f>
        <v>488001.08999999991</v>
      </c>
      <c r="G65" s="46">
        <f>G68+G70</f>
        <v>14103000</v>
      </c>
      <c r="H65" s="46">
        <f>H68+H70</f>
        <v>2501536.1</v>
      </c>
      <c r="I65" s="46">
        <f t="shared" ref="I65" si="42">I68+I48+I70</f>
        <v>0</v>
      </c>
      <c r="J65" s="46">
        <f>J68+J70</f>
        <v>12771700</v>
      </c>
      <c r="K65" s="46">
        <f>K68+K70</f>
        <v>2512783.0499999998</v>
      </c>
      <c r="L65" s="46">
        <f>L68+L70</f>
        <v>0</v>
      </c>
      <c r="M65" s="46">
        <v>0</v>
      </c>
      <c r="N65" s="46">
        <v>0</v>
      </c>
      <c r="O65" s="23" t="s">
        <v>133</v>
      </c>
      <c r="AA65" s="430">
        <f>D65+E65+F65</f>
        <v>30415010.27</v>
      </c>
      <c r="AB65" s="430">
        <f>G65+H65+I65</f>
        <v>16604536.1</v>
      </c>
      <c r="AC65" s="430">
        <f>J65+K65+L65</f>
        <v>15284483.050000001</v>
      </c>
    </row>
    <row r="66" spans="1:29" ht="40.9" customHeight="1" x14ac:dyDescent="0.25">
      <c r="A66" s="51" t="s">
        <v>134</v>
      </c>
      <c r="B66" s="25">
        <v>2610</v>
      </c>
      <c r="C66" s="25">
        <v>241</v>
      </c>
      <c r="D66" s="11" t="s">
        <v>9</v>
      </c>
      <c r="E66" s="11" t="s">
        <v>9</v>
      </c>
      <c r="F66" s="11" t="s">
        <v>9</v>
      </c>
      <c r="G66" s="11" t="s">
        <v>9</v>
      </c>
      <c r="H66" s="11" t="s">
        <v>9</v>
      </c>
      <c r="I66" s="11" t="s">
        <v>9</v>
      </c>
      <c r="J66" s="11" t="s">
        <v>9</v>
      </c>
      <c r="K66" s="11" t="s">
        <v>9</v>
      </c>
      <c r="L66" s="11" t="s">
        <v>9</v>
      </c>
      <c r="M66" s="11" t="s">
        <v>9</v>
      </c>
      <c r="N66" s="11" t="s">
        <v>9</v>
      </c>
      <c r="AA66" s="430"/>
      <c r="AB66" s="430"/>
      <c r="AC66" s="430"/>
    </row>
    <row r="67" spans="1:29" ht="31.9" customHeight="1" x14ac:dyDescent="0.25">
      <c r="A67" s="51" t="s">
        <v>135</v>
      </c>
      <c r="B67" s="25">
        <v>2630</v>
      </c>
      <c r="C67" s="25">
        <v>243</v>
      </c>
      <c r="D67" s="11" t="s">
        <v>9</v>
      </c>
      <c r="E67" s="11" t="s">
        <v>9</v>
      </c>
      <c r="F67" s="11" t="s">
        <v>9</v>
      </c>
      <c r="G67" s="11" t="s">
        <v>9</v>
      </c>
      <c r="H67" s="11" t="s">
        <v>9</v>
      </c>
      <c r="I67" s="11" t="s">
        <v>9</v>
      </c>
      <c r="J67" s="11" t="s">
        <v>9</v>
      </c>
      <c r="K67" s="11" t="s">
        <v>9</v>
      </c>
      <c r="L67" s="11" t="s">
        <v>9</v>
      </c>
      <c r="M67" s="11" t="s">
        <v>9</v>
      </c>
      <c r="N67" s="11" t="s">
        <v>9</v>
      </c>
      <c r="Z67" s="26"/>
      <c r="AA67" s="430"/>
      <c r="AB67" s="430"/>
      <c r="AC67" s="430"/>
    </row>
    <row r="68" spans="1:29" ht="28.15" customHeight="1" x14ac:dyDescent="0.25">
      <c r="A68" s="423" t="s">
        <v>136</v>
      </c>
      <c r="B68" s="422">
        <v>2640</v>
      </c>
      <c r="C68" s="25">
        <v>244</v>
      </c>
      <c r="D68" s="11">
        <f>'ост. печатать не надо'!B41+'ост. печатать не надо'!H11</f>
        <v>18725766.759999998</v>
      </c>
      <c r="E68" s="11">
        <f>'ост. печатать не надо'!C41+'ост. печатать не надо'!R11</f>
        <v>8116342.4199999999</v>
      </c>
      <c r="F68" s="11">
        <f>F13+F11-F70-F39-F40-F43-F47</f>
        <v>488001.08999999991</v>
      </c>
      <c r="G68" s="11">
        <f>'ост. печатать не надо'!E41</f>
        <v>11018100</v>
      </c>
      <c r="H68" s="11">
        <f>'ост. печатать не надо'!F41</f>
        <v>2501536.1</v>
      </c>
      <c r="I68" s="11">
        <f>0-I70</f>
        <v>0</v>
      </c>
      <c r="J68" s="11">
        <f>'ост. печатать не надо'!H41</f>
        <v>9686800</v>
      </c>
      <c r="K68" s="11">
        <f>'ост. печатать не надо'!I41</f>
        <v>2512783.0499999998</v>
      </c>
      <c r="L68" s="11">
        <v>0</v>
      </c>
      <c r="M68" s="11" t="s">
        <v>9</v>
      </c>
      <c r="N68" s="11" t="s">
        <v>9</v>
      </c>
      <c r="O68" s="89" t="s">
        <v>238</v>
      </c>
      <c r="AA68" s="430">
        <f t="shared" ref="AA68:AA70" si="43">D68+E68+F68</f>
        <v>27330110.27</v>
      </c>
      <c r="AB68" s="430">
        <f t="shared" ref="AB68:AB70" si="44">G68+H68+I68</f>
        <v>13519636.1</v>
      </c>
      <c r="AC68" s="430">
        <f t="shared" ref="AC68:AC70" si="45">J68+K68+L68</f>
        <v>12199583.050000001</v>
      </c>
    </row>
    <row r="69" spans="1:29" ht="46.15" customHeight="1" x14ac:dyDescent="0.25">
      <c r="A69" s="51" t="s">
        <v>137</v>
      </c>
      <c r="B69" s="25">
        <v>2650</v>
      </c>
      <c r="C69" s="25">
        <v>246</v>
      </c>
      <c r="D69" s="11" t="s">
        <v>9</v>
      </c>
      <c r="E69" s="11" t="s">
        <v>9</v>
      </c>
      <c r="F69" s="11" t="s">
        <v>9</v>
      </c>
      <c r="G69" s="11" t="s">
        <v>9</v>
      </c>
      <c r="H69" s="11" t="s">
        <v>9</v>
      </c>
      <c r="I69" s="11" t="s">
        <v>9</v>
      </c>
      <c r="J69" s="11" t="s">
        <v>9</v>
      </c>
      <c r="K69" s="11" t="s">
        <v>9</v>
      </c>
      <c r="L69" s="11" t="s">
        <v>9</v>
      </c>
      <c r="M69" s="11" t="s">
        <v>9</v>
      </c>
      <c r="N69" s="11" t="s">
        <v>9</v>
      </c>
      <c r="AA69" s="430"/>
      <c r="AB69" s="430"/>
      <c r="AC69" s="430"/>
    </row>
    <row r="70" spans="1:29" ht="18" customHeight="1" x14ac:dyDescent="0.25">
      <c r="A70" s="51" t="s">
        <v>138</v>
      </c>
      <c r="B70" s="25">
        <v>2660</v>
      </c>
      <c r="C70" s="25">
        <v>247</v>
      </c>
      <c r="D70" s="11">
        <f>'ост. печатать не надо'!B43+'ост. печатать не надо'!H13</f>
        <v>3084900</v>
      </c>
      <c r="E70" s="11">
        <f>'ост. печатать не надо'!C43+'ост. печатать не надо'!R13</f>
        <v>0</v>
      </c>
      <c r="F70" s="11">
        <v>0</v>
      </c>
      <c r="G70" s="11">
        <f>'ост. печатать не надо'!E43</f>
        <v>3084900</v>
      </c>
      <c r="H70" s="11">
        <v>0</v>
      </c>
      <c r="I70" s="11">
        <v>0</v>
      </c>
      <c r="J70" s="11">
        <f>'ост. печатать не надо'!H43</f>
        <v>3084900</v>
      </c>
      <c r="K70" s="11">
        <f>'ост. печатать не надо'!I43</f>
        <v>0</v>
      </c>
      <c r="L70" s="11">
        <v>0</v>
      </c>
      <c r="M70" s="11" t="s">
        <v>9</v>
      </c>
      <c r="N70" s="11" t="s">
        <v>9</v>
      </c>
      <c r="O70" s="23" t="s">
        <v>139</v>
      </c>
      <c r="AA70" s="430">
        <f t="shared" si="43"/>
        <v>3084900</v>
      </c>
      <c r="AB70" s="430">
        <f t="shared" si="44"/>
        <v>3084900</v>
      </c>
      <c r="AC70" s="430">
        <f t="shared" si="45"/>
        <v>3084900</v>
      </c>
    </row>
    <row r="71" spans="1:29" ht="30" customHeight="1" x14ac:dyDescent="0.25">
      <c r="A71" s="56" t="s">
        <v>140</v>
      </c>
      <c r="B71" s="57">
        <v>2700</v>
      </c>
      <c r="C71" s="57">
        <v>400</v>
      </c>
      <c r="D71" s="46" t="s">
        <v>9</v>
      </c>
      <c r="E71" s="46" t="s">
        <v>9</v>
      </c>
      <c r="F71" s="46" t="s">
        <v>9</v>
      </c>
      <c r="G71" s="46" t="s">
        <v>9</v>
      </c>
      <c r="H71" s="46" t="s">
        <v>9</v>
      </c>
      <c r="I71" s="46" t="s">
        <v>9</v>
      </c>
      <c r="J71" s="46" t="s">
        <v>9</v>
      </c>
      <c r="K71" s="46" t="s">
        <v>9</v>
      </c>
      <c r="L71" s="46" t="s">
        <v>9</v>
      </c>
      <c r="M71" s="46" t="s">
        <v>9</v>
      </c>
      <c r="N71" s="46" t="s">
        <v>9</v>
      </c>
      <c r="AA71" s="88"/>
      <c r="AB71" s="88"/>
      <c r="AC71" s="88"/>
    </row>
    <row r="72" spans="1:29" ht="42.6" customHeight="1" x14ac:dyDescent="0.25">
      <c r="A72" s="51" t="s">
        <v>141</v>
      </c>
      <c r="B72" s="25">
        <v>2710</v>
      </c>
      <c r="C72" s="10">
        <v>406</v>
      </c>
      <c r="D72" s="11" t="s">
        <v>9</v>
      </c>
      <c r="E72" s="11" t="s">
        <v>9</v>
      </c>
      <c r="F72" s="11" t="s">
        <v>9</v>
      </c>
      <c r="G72" s="11" t="s">
        <v>9</v>
      </c>
      <c r="H72" s="11" t="s">
        <v>9</v>
      </c>
      <c r="I72" s="11" t="s">
        <v>9</v>
      </c>
      <c r="J72" s="11" t="s">
        <v>9</v>
      </c>
      <c r="K72" s="11" t="s">
        <v>9</v>
      </c>
      <c r="L72" s="11" t="s">
        <v>9</v>
      </c>
      <c r="M72" s="11" t="s">
        <v>9</v>
      </c>
      <c r="N72" s="11" t="s">
        <v>9</v>
      </c>
      <c r="AA72" s="88"/>
      <c r="AB72" s="88"/>
      <c r="AC72" s="88"/>
    </row>
    <row r="73" spans="1:29" ht="45.75" thickBot="1" x14ac:dyDescent="0.3">
      <c r="A73" s="9" t="s">
        <v>142</v>
      </c>
      <c r="B73" s="10">
        <v>2720</v>
      </c>
      <c r="C73" s="10">
        <v>407</v>
      </c>
      <c r="D73" s="11" t="s">
        <v>9</v>
      </c>
      <c r="E73" s="11" t="s">
        <v>9</v>
      </c>
      <c r="F73" s="11" t="s">
        <v>9</v>
      </c>
      <c r="G73" s="11" t="s">
        <v>9</v>
      </c>
      <c r="H73" s="11" t="s">
        <v>9</v>
      </c>
      <c r="I73" s="11" t="s">
        <v>9</v>
      </c>
      <c r="J73" s="11" t="s">
        <v>9</v>
      </c>
      <c r="K73" s="11" t="s">
        <v>9</v>
      </c>
      <c r="L73" s="11" t="s">
        <v>9</v>
      </c>
      <c r="M73" s="11" t="s">
        <v>9</v>
      </c>
      <c r="N73" s="11" t="s">
        <v>9</v>
      </c>
      <c r="AA73" s="88"/>
      <c r="AB73" s="88"/>
      <c r="AC73" s="88"/>
    </row>
    <row r="74" spans="1:29" ht="15.75" thickBot="1" x14ac:dyDescent="0.3">
      <c r="A74" s="90" t="s">
        <v>143</v>
      </c>
      <c r="B74" s="91">
        <v>3000</v>
      </c>
      <c r="C74" s="91">
        <v>100</v>
      </c>
      <c r="D74" s="40">
        <f>SUM(D75)</f>
        <v>0</v>
      </c>
      <c r="E74" s="40">
        <f t="shared" ref="E74" si="46">SUM(E75)</f>
        <v>0</v>
      </c>
      <c r="F74" s="40">
        <f t="shared" ref="F74:L74" si="47">SUM(F75)</f>
        <v>0</v>
      </c>
      <c r="G74" s="40">
        <f t="shared" si="47"/>
        <v>0</v>
      </c>
      <c r="H74" s="40">
        <f t="shared" si="47"/>
        <v>0</v>
      </c>
      <c r="I74" s="40">
        <f t="shared" si="47"/>
        <v>0</v>
      </c>
      <c r="J74" s="40">
        <f t="shared" si="47"/>
        <v>0</v>
      </c>
      <c r="K74" s="40">
        <f t="shared" si="47"/>
        <v>0</v>
      </c>
      <c r="L74" s="40">
        <f t="shared" si="47"/>
        <v>0</v>
      </c>
      <c r="M74" s="40" t="s">
        <v>9</v>
      </c>
      <c r="N74" s="40" t="s">
        <v>9</v>
      </c>
      <c r="O74" s="23" t="s">
        <v>144</v>
      </c>
      <c r="AA74" s="88"/>
      <c r="AB74" s="88"/>
      <c r="AC74" s="88"/>
    </row>
    <row r="75" spans="1:29" ht="30" x14ac:dyDescent="0.25">
      <c r="A75" s="92" t="s">
        <v>145</v>
      </c>
      <c r="B75" s="30">
        <v>3010</v>
      </c>
      <c r="C75" s="30"/>
      <c r="D75" s="31"/>
      <c r="E75" s="31"/>
      <c r="F75" s="31"/>
      <c r="G75" s="31"/>
      <c r="H75" s="31"/>
      <c r="I75" s="31"/>
      <c r="J75" s="31"/>
      <c r="K75" s="31"/>
      <c r="L75" s="31"/>
      <c r="M75" s="11" t="s">
        <v>9</v>
      </c>
      <c r="N75" s="11" t="s">
        <v>9</v>
      </c>
      <c r="O75" s="23" t="s">
        <v>146</v>
      </c>
      <c r="AA75" s="88"/>
      <c r="AB75" s="88"/>
      <c r="AC75" s="88"/>
    </row>
    <row r="76" spans="1:29" ht="15" customHeight="1" x14ac:dyDescent="0.25">
      <c r="A76" s="60" t="s">
        <v>147</v>
      </c>
      <c r="B76" s="25">
        <v>3020</v>
      </c>
      <c r="C76" s="25"/>
      <c r="D76" s="11" t="s">
        <v>9</v>
      </c>
      <c r="E76" s="11" t="s">
        <v>9</v>
      </c>
      <c r="F76" s="11" t="s">
        <v>9</v>
      </c>
      <c r="G76" s="11" t="s">
        <v>9</v>
      </c>
      <c r="H76" s="11" t="s">
        <v>9</v>
      </c>
      <c r="I76" s="11" t="s">
        <v>9</v>
      </c>
      <c r="J76" s="11" t="s">
        <v>9</v>
      </c>
      <c r="K76" s="11" t="s">
        <v>9</v>
      </c>
      <c r="L76" s="11" t="s">
        <v>9</v>
      </c>
      <c r="M76" s="11" t="s">
        <v>9</v>
      </c>
      <c r="N76" s="11" t="s">
        <v>9</v>
      </c>
      <c r="AA76" s="88"/>
      <c r="AB76" s="88"/>
      <c r="AC76" s="88"/>
    </row>
    <row r="77" spans="1:29" ht="14.45" customHeight="1" thickBot="1" x14ac:dyDescent="0.3">
      <c r="A77" s="93" t="s">
        <v>148</v>
      </c>
      <c r="B77" s="10">
        <v>3030</v>
      </c>
      <c r="C77" s="10"/>
      <c r="D77" s="11" t="s">
        <v>9</v>
      </c>
      <c r="E77" s="11" t="s">
        <v>9</v>
      </c>
      <c r="F77" s="11" t="s">
        <v>9</v>
      </c>
      <c r="G77" s="11" t="s">
        <v>9</v>
      </c>
      <c r="H77" s="11" t="s">
        <v>9</v>
      </c>
      <c r="I77" s="11" t="s">
        <v>9</v>
      </c>
      <c r="J77" s="11" t="s">
        <v>9</v>
      </c>
      <c r="K77" s="11" t="s">
        <v>9</v>
      </c>
      <c r="L77" s="11" t="s">
        <v>9</v>
      </c>
      <c r="M77" s="11" t="s">
        <v>9</v>
      </c>
      <c r="N77" s="11" t="s">
        <v>9</v>
      </c>
      <c r="AA77" s="88"/>
      <c r="AB77" s="88"/>
      <c r="AC77" s="88"/>
    </row>
    <row r="78" spans="1:29" x14ac:dyDescent="0.25">
      <c r="A78" s="94" t="s">
        <v>149</v>
      </c>
      <c r="B78" s="95">
        <v>4000</v>
      </c>
      <c r="C78" s="95" t="s">
        <v>9</v>
      </c>
      <c r="D78" s="96">
        <f>D79</f>
        <v>0</v>
      </c>
      <c r="E78" s="96">
        <f t="shared" ref="E78" si="48">E79</f>
        <v>93555.71</v>
      </c>
      <c r="F78" s="96">
        <f t="shared" ref="F78:N78" si="49">F79</f>
        <v>0</v>
      </c>
      <c r="G78" s="96">
        <f t="shared" si="49"/>
        <v>0</v>
      </c>
      <c r="H78" s="96">
        <f t="shared" si="49"/>
        <v>0</v>
      </c>
      <c r="I78" s="96">
        <f t="shared" si="49"/>
        <v>0</v>
      </c>
      <c r="J78" s="96">
        <f t="shared" si="49"/>
        <v>0</v>
      </c>
      <c r="K78" s="96">
        <f t="shared" si="49"/>
        <v>0</v>
      </c>
      <c r="L78" s="96">
        <f t="shared" si="49"/>
        <v>0</v>
      </c>
      <c r="M78" s="96" t="str">
        <f t="shared" si="49"/>
        <v>х</v>
      </c>
      <c r="N78" s="96" t="str">
        <f t="shared" si="49"/>
        <v>х</v>
      </c>
      <c r="O78" s="23" t="s">
        <v>150</v>
      </c>
      <c r="AA78" s="430">
        <f>D78+E78+F78</f>
        <v>93555.71</v>
      </c>
      <c r="AB78" s="430">
        <f>G78+H78+I78</f>
        <v>0</v>
      </c>
      <c r="AC78" s="430">
        <f>J78+K78+L78</f>
        <v>0</v>
      </c>
    </row>
    <row r="79" spans="1:29" ht="30.75" thickBot="1" x14ac:dyDescent="0.3">
      <c r="A79" s="97" t="s">
        <v>151</v>
      </c>
      <c r="B79" s="27">
        <v>4010</v>
      </c>
      <c r="C79" s="27">
        <v>610</v>
      </c>
      <c r="D79" s="36"/>
      <c r="E79" s="36">
        <v>93555.71</v>
      </c>
      <c r="F79" s="36"/>
      <c r="G79" s="36"/>
      <c r="H79" s="36"/>
      <c r="I79" s="36"/>
      <c r="J79" s="36"/>
      <c r="K79" s="36"/>
      <c r="L79" s="36"/>
      <c r="M79" s="36" t="s">
        <v>9</v>
      </c>
      <c r="N79" s="37" t="s">
        <v>9</v>
      </c>
      <c r="O79" s="23" t="s">
        <v>152</v>
      </c>
      <c r="AA79" s="430">
        <f>D79+E79+F79</f>
        <v>93555.71</v>
      </c>
      <c r="AB79" s="430">
        <f>G79+H79+I79</f>
        <v>0</v>
      </c>
      <c r="AC79" s="430">
        <f>J79+K79+L79</f>
        <v>0</v>
      </c>
    </row>
    <row r="80" spans="1:29" x14ac:dyDescent="0.25">
      <c r="B80" s="24"/>
      <c r="C80" s="24"/>
      <c r="D80" s="22"/>
      <c r="E80" s="22"/>
      <c r="F80" s="22"/>
      <c r="G80" s="22"/>
      <c r="H80" s="22"/>
      <c r="I80" s="22"/>
      <c r="J80" s="22"/>
      <c r="K80" s="22"/>
      <c r="L80" s="22"/>
    </row>
    <row r="81" spans="1:15" x14ac:dyDescent="0.25">
      <c r="B81" s="24"/>
      <c r="C81" s="24"/>
      <c r="D81" s="22"/>
      <c r="E81" s="22"/>
      <c r="F81" s="22"/>
      <c r="G81" s="22"/>
      <c r="H81" s="22"/>
      <c r="I81" s="22"/>
      <c r="J81" s="22"/>
      <c r="K81" s="22"/>
      <c r="L81" s="22"/>
    </row>
    <row r="82" spans="1:15" ht="22.9" customHeight="1" x14ac:dyDescent="0.3">
      <c r="A82" s="463" t="s">
        <v>269</v>
      </c>
      <c r="B82" s="463"/>
      <c r="C82" s="463"/>
      <c r="D82" s="255"/>
      <c r="G82" s="99"/>
      <c r="H82" s="99"/>
      <c r="I82" s="22"/>
      <c r="J82" s="22"/>
      <c r="K82" s="100" t="s">
        <v>270</v>
      </c>
      <c r="L82" s="22"/>
    </row>
    <row r="83" spans="1:15" ht="17.45" customHeight="1" x14ac:dyDescent="0.3">
      <c r="A83" s="98"/>
      <c r="B83" s="98"/>
      <c r="C83" s="98"/>
      <c r="D83" s="98"/>
      <c r="G83" s="98"/>
      <c r="H83" s="98"/>
      <c r="I83" s="22"/>
      <c r="J83" s="22"/>
      <c r="K83" s="100"/>
      <c r="L83" s="22"/>
    </row>
    <row r="84" spans="1:15" ht="27" customHeight="1" x14ac:dyDescent="0.3">
      <c r="A84" s="463" t="s">
        <v>271</v>
      </c>
      <c r="B84" s="463"/>
      <c r="C84" s="463"/>
      <c r="D84" s="463"/>
      <c r="E84" s="463"/>
      <c r="G84" s="101"/>
      <c r="H84" s="101"/>
      <c r="I84" s="22"/>
      <c r="J84" s="22"/>
      <c r="K84" s="100" t="s">
        <v>272</v>
      </c>
      <c r="L84" s="22"/>
    </row>
    <row r="85" spans="1:15" s="22" customFormat="1" ht="14.45" customHeight="1" x14ac:dyDescent="0.25">
      <c r="A85" s="2"/>
      <c r="B85" s="1"/>
      <c r="C85" s="2"/>
      <c r="D85" s="3"/>
      <c r="E85" s="3"/>
      <c r="F85" s="3"/>
      <c r="G85" s="3"/>
      <c r="H85" s="3"/>
    </row>
    <row r="86" spans="1:15" s="22" customFormat="1" ht="15" customHeight="1" x14ac:dyDescent="0.25">
      <c r="A86" s="2"/>
      <c r="B86" s="1"/>
      <c r="C86" s="2"/>
      <c r="D86" s="3"/>
      <c r="E86" s="3"/>
      <c r="F86" s="3"/>
      <c r="G86" s="3"/>
      <c r="H86" s="3"/>
    </row>
    <row r="87" spans="1:15" s="22" customFormat="1" ht="23.45" customHeight="1" x14ac:dyDescent="0.25">
      <c r="A87" t="s">
        <v>273</v>
      </c>
      <c r="B87" s="1"/>
      <c r="C87" s="2"/>
      <c r="D87" s="3"/>
      <c r="E87" s="3"/>
      <c r="F87" s="3"/>
      <c r="G87" s="3"/>
      <c r="H87" s="3"/>
    </row>
    <row r="88" spans="1:15" s="22" customFormat="1" ht="15.75" x14ac:dyDescent="0.25">
      <c r="A88" s="102" t="s">
        <v>274</v>
      </c>
      <c r="B88" s="103"/>
      <c r="C88" s="103"/>
      <c r="D88" s="103"/>
      <c r="E88" s="103"/>
      <c r="F88" s="103"/>
      <c r="G88" s="103"/>
      <c r="H88" s="103"/>
    </row>
    <row r="89" spans="1:15" hidden="1" x14ac:dyDescent="0.25">
      <c r="B89" s="24"/>
      <c r="C89" s="24"/>
      <c r="D89" s="22"/>
      <c r="E89" s="22"/>
      <c r="F89" s="22"/>
      <c r="G89" s="22"/>
      <c r="H89" s="22"/>
      <c r="I89" s="22"/>
      <c r="J89" s="22"/>
      <c r="K89" s="22"/>
      <c r="L89" s="22"/>
      <c r="O89" s="22"/>
    </row>
    <row r="90" spans="1:15" x14ac:dyDescent="0.25">
      <c r="B90" s="24"/>
      <c r="C90" s="24"/>
      <c r="D90" s="256">
        <f>D11+D13+D79-D37</f>
        <v>0</v>
      </c>
      <c r="E90" s="256">
        <f>E11+E13+E79-E37</f>
        <v>0</v>
      </c>
      <c r="F90" s="256">
        <f>F11+F13+F79-F37</f>
        <v>0</v>
      </c>
      <c r="G90" s="22"/>
      <c r="H90" s="22"/>
      <c r="I90" s="22"/>
      <c r="J90" s="22"/>
      <c r="K90" s="22"/>
      <c r="L90" s="22"/>
      <c r="O90" s="22"/>
    </row>
    <row r="91" spans="1:15" x14ac:dyDescent="0.25">
      <c r="B91" s="24"/>
      <c r="C91" s="24"/>
      <c r="D91" s="22"/>
      <c r="E91" s="22"/>
      <c r="F91" s="22"/>
      <c r="G91" s="22"/>
      <c r="H91" s="22"/>
      <c r="I91" s="22"/>
      <c r="J91" s="22"/>
      <c r="K91" s="22"/>
      <c r="L91" s="22"/>
      <c r="O91" s="22"/>
    </row>
    <row r="92" spans="1:15" x14ac:dyDescent="0.25">
      <c r="B92" s="24"/>
      <c r="C92" s="24"/>
      <c r="D92" s="22"/>
      <c r="E92" s="22"/>
      <c r="F92" s="22"/>
      <c r="G92" s="22"/>
      <c r="H92" s="22"/>
      <c r="I92" s="22"/>
      <c r="J92" s="22"/>
      <c r="K92" s="22"/>
      <c r="L92" s="22"/>
      <c r="O92" s="22"/>
    </row>
    <row r="93" spans="1:15" x14ac:dyDescent="0.25">
      <c r="B93" s="24"/>
      <c r="C93" s="24"/>
      <c r="D93" s="22"/>
      <c r="E93" s="22"/>
      <c r="F93" s="22"/>
      <c r="G93" s="22"/>
      <c r="H93" s="22"/>
      <c r="I93" s="22"/>
      <c r="J93" s="22"/>
      <c r="K93" s="22"/>
      <c r="L93" s="22"/>
      <c r="O93" s="22"/>
    </row>
    <row r="94" spans="1:15" x14ac:dyDescent="0.25">
      <c r="B94" s="24"/>
      <c r="C94" s="24"/>
      <c r="D94" s="22"/>
      <c r="E94" s="22"/>
      <c r="F94" s="22"/>
      <c r="G94" s="22"/>
      <c r="H94" s="22"/>
      <c r="I94" s="22"/>
      <c r="J94" s="22"/>
      <c r="K94" s="22"/>
      <c r="L94" s="22"/>
      <c r="O94" s="22"/>
    </row>
    <row r="95" spans="1:15" x14ac:dyDescent="0.25">
      <c r="B95" s="24"/>
      <c r="C95" s="24"/>
      <c r="D95" s="22"/>
      <c r="E95" s="22"/>
      <c r="F95" s="22"/>
      <c r="G95" s="22"/>
      <c r="H95" s="22"/>
      <c r="I95" s="22"/>
      <c r="J95" s="22"/>
      <c r="K95" s="22"/>
      <c r="L95" s="22"/>
      <c r="O95" s="22"/>
    </row>
    <row r="96" spans="1:15" x14ac:dyDescent="0.25">
      <c r="B96" s="24"/>
      <c r="C96" s="24"/>
      <c r="D96" s="22"/>
      <c r="E96" s="22"/>
      <c r="F96" s="22"/>
      <c r="G96" s="22"/>
      <c r="H96" s="22"/>
      <c r="I96" s="22"/>
      <c r="J96" s="22"/>
      <c r="K96" s="22"/>
      <c r="L96" s="22"/>
      <c r="O96" s="22"/>
    </row>
    <row r="97" spans="1:15" x14ac:dyDescent="0.25">
      <c r="B97" s="24"/>
      <c r="C97" s="24"/>
      <c r="D97" s="22"/>
      <c r="E97" s="22"/>
      <c r="F97" s="22"/>
      <c r="G97" s="22"/>
      <c r="H97" s="22"/>
      <c r="I97" s="22"/>
      <c r="J97" s="22"/>
      <c r="K97" s="22"/>
      <c r="L97" s="22"/>
      <c r="O97" s="22"/>
    </row>
    <row r="98" spans="1:15" x14ac:dyDescent="0.25">
      <c r="B98" s="24"/>
      <c r="C98" s="24"/>
      <c r="D98" s="22"/>
      <c r="E98" s="22"/>
      <c r="F98" s="22"/>
      <c r="G98" s="22"/>
      <c r="H98" s="22"/>
      <c r="I98" s="22"/>
      <c r="J98" s="22"/>
      <c r="K98" s="22"/>
      <c r="L98" s="22"/>
      <c r="O98" s="22"/>
    </row>
    <row r="99" spans="1:15" x14ac:dyDescent="0.25">
      <c r="B99" s="24"/>
      <c r="C99" s="24"/>
      <c r="D99" s="22"/>
      <c r="E99" s="22"/>
      <c r="F99" s="22"/>
      <c r="G99" s="22"/>
      <c r="H99" s="22"/>
      <c r="I99" s="22"/>
      <c r="J99" s="22"/>
      <c r="K99" s="22"/>
      <c r="L99" s="22"/>
      <c r="O99" s="22"/>
    </row>
    <row r="100" spans="1:15" x14ac:dyDescent="0.25">
      <c r="B100" s="24"/>
      <c r="C100" s="24"/>
      <c r="D100" s="22"/>
      <c r="E100" s="22"/>
      <c r="F100" s="22"/>
      <c r="G100" s="22"/>
      <c r="H100" s="22"/>
      <c r="I100" s="22"/>
      <c r="J100" s="22"/>
      <c r="K100" s="22"/>
      <c r="L100" s="22"/>
      <c r="O100" s="22"/>
    </row>
    <row r="101" spans="1:15" x14ac:dyDescent="0.25">
      <c r="B101" s="24"/>
      <c r="C101" s="24"/>
      <c r="D101" s="22"/>
      <c r="E101" s="22"/>
      <c r="F101" s="22"/>
      <c r="G101" s="22"/>
      <c r="H101" s="22"/>
      <c r="I101" s="22"/>
      <c r="J101" s="22"/>
      <c r="K101" s="22"/>
      <c r="L101" s="22"/>
      <c r="O101" s="22"/>
    </row>
    <row r="102" spans="1:15" x14ac:dyDescent="0.25">
      <c r="B102" s="24"/>
      <c r="C102" s="24"/>
      <c r="D102" s="22"/>
      <c r="E102" s="22"/>
      <c r="F102" s="22"/>
      <c r="G102" s="22"/>
      <c r="H102" s="22"/>
      <c r="I102" s="22"/>
      <c r="J102" s="22"/>
      <c r="K102" s="22"/>
      <c r="L102" s="22"/>
      <c r="O102" s="22"/>
    </row>
    <row r="103" spans="1:15" x14ac:dyDescent="0.25">
      <c r="B103" s="24"/>
      <c r="C103" s="24"/>
      <c r="D103" s="22"/>
      <c r="E103" s="22"/>
      <c r="F103" s="22"/>
      <c r="G103" s="22"/>
      <c r="H103" s="22"/>
      <c r="I103" s="22"/>
      <c r="J103" s="22"/>
      <c r="K103" s="22"/>
      <c r="L103" s="22"/>
      <c r="O103" s="22"/>
    </row>
    <row r="104" spans="1:15" x14ac:dyDescent="0.25">
      <c r="B104" s="24"/>
      <c r="C104" s="24"/>
      <c r="D104" s="22"/>
      <c r="E104" s="22"/>
      <c r="F104" s="22"/>
      <c r="G104" s="22"/>
      <c r="H104" s="22"/>
      <c r="I104" s="22"/>
      <c r="J104" s="22"/>
      <c r="K104" s="22"/>
      <c r="L104" s="22"/>
      <c r="O104" s="22"/>
    </row>
    <row r="105" spans="1:15" x14ac:dyDescent="0.25">
      <c r="B105" s="24"/>
      <c r="C105" s="24"/>
      <c r="D105" s="22"/>
      <c r="E105" s="22"/>
      <c r="F105" s="22"/>
      <c r="G105" s="22"/>
      <c r="H105" s="22"/>
      <c r="I105" s="22"/>
      <c r="J105" s="22"/>
      <c r="K105" s="22"/>
      <c r="L105" s="22"/>
      <c r="O105" s="22"/>
    </row>
    <row r="106" spans="1:15" x14ac:dyDescent="0.25">
      <c r="B106" s="24"/>
      <c r="C106" s="24"/>
      <c r="D106" s="22"/>
      <c r="E106" s="22"/>
      <c r="F106" s="22"/>
      <c r="G106" s="22"/>
      <c r="H106" s="22"/>
      <c r="I106" s="22"/>
      <c r="J106" s="22"/>
      <c r="K106" s="22"/>
      <c r="L106" s="22"/>
      <c r="O106" s="22"/>
    </row>
    <row r="107" spans="1:15" x14ac:dyDescent="0.25">
      <c r="B107" s="24"/>
      <c r="C107" s="24"/>
      <c r="D107" s="22"/>
      <c r="E107" s="22"/>
      <c r="F107" s="22"/>
      <c r="G107" s="22"/>
      <c r="H107" s="22"/>
      <c r="I107" s="22"/>
      <c r="J107" s="22"/>
      <c r="K107" s="22"/>
      <c r="L107" s="22"/>
      <c r="O107" s="22"/>
    </row>
    <row r="108" spans="1:15" x14ac:dyDescent="0.25">
      <c r="B108" s="24"/>
      <c r="C108" s="24"/>
      <c r="D108" s="22"/>
      <c r="E108" s="22"/>
      <c r="F108" s="22"/>
      <c r="G108" s="22"/>
      <c r="H108" s="22"/>
      <c r="I108" s="22"/>
      <c r="J108" s="22"/>
      <c r="K108" s="22"/>
      <c r="L108" s="22"/>
      <c r="O108" s="22"/>
    </row>
    <row r="109" spans="1:15" x14ac:dyDescent="0.25">
      <c r="B109" s="24"/>
      <c r="C109" s="24"/>
      <c r="D109" s="22"/>
      <c r="E109" s="22"/>
      <c r="F109" s="22"/>
      <c r="G109" s="22"/>
      <c r="H109" s="22"/>
      <c r="I109" s="22"/>
      <c r="J109" s="22"/>
      <c r="K109" s="22"/>
      <c r="L109" s="22"/>
      <c r="O109" s="22"/>
    </row>
    <row r="110" spans="1:15" x14ac:dyDescent="0.25">
      <c r="A110" s="461" t="s">
        <v>153</v>
      </c>
      <c r="B110" s="461"/>
      <c r="C110" s="461"/>
      <c r="D110" s="461"/>
      <c r="E110" s="461"/>
      <c r="F110" s="461"/>
      <c r="G110" s="461"/>
      <c r="H110" s="461"/>
      <c r="I110" s="461"/>
      <c r="J110" s="461"/>
      <c r="K110" s="461"/>
      <c r="L110" s="461"/>
      <c r="M110" s="461"/>
      <c r="O110" s="22"/>
    </row>
    <row r="111" spans="1:15" x14ac:dyDescent="0.25">
      <c r="A111" s="461" t="s">
        <v>154</v>
      </c>
      <c r="B111" s="461"/>
      <c r="C111" s="461"/>
      <c r="D111" s="461"/>
      <c r="E111" s="461"/>
      <c r="F111" s="461"/>
      <c r="G111" s="461"/>
      <c r="H111" s="461"/>
      <c r="I111" s="461"/>
      <c r="J111" s="461"/>
      <c r="K111" s="461"/>
      <c r="L111" s="461"/>
      <c r="M111" s="461"/>
      <c r="O111" s="22"/>
    </row>
    <row r="112" spans="1:15" x14ac:dyDescent="0.25">
      <c r="A112" s="462" t="s">
        <v>155</v>
      </c>
      <c r="B112" s="462"/>
      <c r="C112" s="462"/>
      <c r="D112" s="462"/>
      <c r="E112" s="462"/>
      <c r="F112" s="462"/>
      <c r="G112" s="462"/>
      <c r="H112" s="462"/>
      <c r="I112" s="462"/>
      <c r="J112" s="462"/>
      <c r="K112" s="462"/>
      <c r="L112" s="462"/>
      <c r="M112" s="462"/>
      <c r="O112" s="22"/>
    </row>
    <row r="113" spans="1:15" x14ac:dyDescent="0.25">
      <c r="A113" s="461" t="s">
        <v>156</v>
      </c>
      <c r="B113" s="461"/>
      <c r="C113" s="461"/>
      <c r="D113" s="461"/>
      <c r="E113" s="461"/>
      <c r="F113" s="461"/>
      <c r="G113" s="461"/>
      <c r="H113" s="461"/>
      <c r="I113" s="461"/>
      <c r="J113" s="461"/>
      <c r="K113" s="461"/>
      <c r="L113" s="461"/>
      <c r="M113" s="461"/>
      <c r="O113" s="22"/>
    </row>
    <row r="114" spans="1:15" x14ac:dyDescent="0.25">
      <c r="A114" s="462" t="s">
        <v>157</v>
      </c>
      <c r="B114" s="462"/>
      <c r="C114" s="462"/>
      <c r="D114" s="462"/>
      <c r="E114" s="462"/>
      <c r="F114" s="462"/>
      <c r="G114" s="462"/>
      <c r="H114" s="462"/>
      <c r="I114" s="462"/>
      <c r="J114" s="462"/>
      <c r="K114" s="462"/>
      <c r="L114" s="462"/>
      <c r="M114" s="462"/>
      <c r="O114" s="22"/>
    </row>
    <row r="115" spans="1:15" x14ac:dyDescent="0.25">
      <c r="A115" s="461" t="s">
        <v>158</v>
      </c>
      <c r="B115" s="461"/>
      <c r="C115" s="461"/>
      <c r="D115" s="461"/>
      <c r="E115" s="461"/>
      <c r="F115" s="461"/>
      <c r="G115" s="461"/>
      <c r="H115" s="461"/>
      <c r="I115" s="461"/>
      <c r="J115" s="461"/>
      <c r="K115" s="461"/>
      <c r="L115" s="461"/>
      <c r="M115" s="461"/>
      <c r="O115" s="22"/>
    </row>
    <row r="116" spans="1:15" x14ac:dyDescent="0.25">
      <c r="A116" s="461" t="s">
        <v>159</v>
      </c>
      <c r="B116" s="461"/>
      <c r="C116" s="461"/>
      <c r="D116" s="461"/>
      <c r="E116" s="461"/>
      <c r="F116" s="461"/>
      <c r="G116" s="461"/>
      <c r="H116" s="461"/>
      <c r="I116" s="461"/>
      <c r="J116" s="461"/>
      <c r="K116" s="461"/>
      <c r="L116" s="461"/>
      <c r="M116" s="461"/>
      <c r="O116" s="22"/>
    </row>
    <row r="117" spans="1:15" x14ac:dyDescent="0.25">
      <c r="A117" s="462" t="s">
        <v>160</v>
      </c>
      <c r="B117" s="462"/>
      <c r="C117" s="462"/>
      <c r="D117" s="462"/>
      <c r="E117" s="462"/>
      <c r="F117" s="462"/>
      <c r="G117" s="462"/>
      <c r="H117" s="462"/>
      <c r="I117" s="462"/>
      <c r="J117" s="462"/>
      <c r="K117" s="462"/>
      <c r="L117" s="462"/>
      <c r="M117" s="462"/>
      <c r="O117" s="22"/>
    </row>
    <row r="118" spans="1:15" x14ac:dyDescent="0.25">
      <c r="A118" s="461" t="s">
        <v>161</v>
      </c>
      <c r="B118" s="461"/>
      <c r="C118" s="461"/>
      <c r="D118" s="461"/>
      <c r="E118" s="461"/>
      <c r="F118" s="461"/>
      <c r="G118" s="461"/>
      <c r="H118" s="461"/>
      <c r="I118" s="461"/>
      <c r="J118" s="461"/>
      <c r="K118" s="461"/>
      <c r="L118" s="461"/>
      <c r="M118" s="461"/>
      <c r="O118" s="22"/>
    </row>
    <row r="119" spans="1:15" x14ac:dyDescent="0.25">
      <c r="A119" s="461" t="s">
        <v>162</v>
      </c>
      <c r="B119" s="461"/>
      <c r="C119" s="461"/>
      <c r="D119" s="461"/>
      <c r="E119" s="461"/>
      <c r="F119" s="461"/>
      <c r="G119" s="461"/>
      <c r="H119" s="461"/>
      <c r="I119" s="461"/>
      <c r="J119" s="461"/>
      <c r="K119" s="461"/>
      <c r="L119" s="461"/>
      <c r="M119" s="461"/>
      <c r="O119" s="22"/>
    </row>
    <row r="120" spans="1:15" x14ac:dyDescent="0.25">
      <c r="A120" s="461" t="s">
        <v>163</v>
      </c>
      <c r="B120" s="461"/>
      <c r="C120" s="461"/>
      <c r="D120" s="461"/>
      <c r="E120" s="461"/>
      <c r="F120" s="461"/>
      <c r="G120" s="461"/>
      <c r="H120" s="461"/>
      <c r="I120" s="461"/>
      <c r="J120" s="461"/>
      <c r="K120" s="461"/>
      <c r="L120" s="461"/>
      <c r="M120" s="461"/>
      <c r="O120" s="22"/>
    </row>
    <row r="121" spans="1:15" x14ac:dyDescent="0.25">
      <c r="A121" s="461" t="s">
        <v>164</v>
      </c>
      <c r="B121" s="461"/>
      <c r="C121" s="461"/>
      <c r="D121" s="461"/>
      <c r="E121" s="461"/>
      <c r="F121" s="461"/>
      <c r="G121" s="461"/>
      <c r="H121" s="461"/>
      <c r="I121" s="461"/>
      <c r="J121" s="461"/>
      <c r="K121" s="461"/>
      <c r="L121" s="461"/>
      <c r="M121" s="461"/>
      <c r="O121" s="22"/>
    </row>
    <row r="122" spans="1:15" x14ac:dyDescent="0.25">
      <c r="A122" s="461" t="s">
        <v>165</v>
      </c>
      <c r="B122" s="461"/>
      <c r="C122" s="461"/>
      <c r="D122" s="461"/>
      <c r="E122" s="461"/>
      <c r="F122" s="461"/>
      <c r="G122" s="461"/>
      <c r="H122" s="461"/>
      <c r="I122" s="461"/>
      <c r="J122" s="461"/>
      <c r="K122" s="461"/>
      <c r="L122" s="461"/>
      <c r="M122" s="461"/>
      <c r="O122" s="22"/>
    </row>
    <row r="123" spans="1:15" x14ac:dyDescent="0.25">
      <c r="A123" s="104"/>
      <c r="B123" s="24"/>
      <c r="C123" s="24"/>
      <c r="D123" s="104"/>
      <c r="E123" s="104"/>
      <c r="F123" s="104"/>
      <c r="G123" s="104"/>
      <c r="H123" s="104"/>
      <c r="I123" s="104"/>
      <c r="J123" s="104"/>
      <c r="K123" s="104"/>
      <c r="L123" s="104"/>
    </row>
    <row r="127" spans="1:15" x14ac:dyDescent="0.25">
      <c r="O127" s="22"/>
    </row>
    <row r="128" spans="1:15" x14ac:dyDescent="0.25">
      <c r="I128" s="26"/>
      <c r="L128" s="26"/>
    </row>
  </sheetData>
  <mergeCells count="33">
    <mergeCell ref="A122:M122"/>
    <mergeCell ref="A116:M116"/>
    <mergeCell ref="A117:M117"/>
    <mergeCell ref="A118:M118"/>
    <mergeCell ref="A119:M119"/>
    <mergeCell ref="A120:M120"/>
    <mergeCell ref="A121:M121"/>
    <mergeCell ref="G8:I8"/>
    <mergeCell ref="J8:L8"/>
    <mergeCell ref="A112:M112"/>
    <mergeCell ref="A113:M113"/>
    <mergeCell ref="A114:M114"/>
    <mergeCell ref="A115:M115"/>
    <mergeCell ref="A82:C82"/>
    <mergeCell ref="A84:E84"/>
    <mergeCell ref="A110:M110"/>
    <mergeCell ref="D8:F8"/>
    <mergeCell ref="A111:M111"/>
    <mergeCell ref="W39:Y39"/>
    <mergeCell ref="A2:N2"/>
    <mergeCell ref="A3:N3"/>
    <mergeCell ref="A4:N4"/>
    <mergeCell ref="A6:A9"/>
    <mergeCell ref="B6:B9"/>
    <mergeCell ref="C6:C9"/>
    <mergeCell ref="D6:N6"/>
    <mergeCell ref="D7:F7"/>
    <mergeCell ref="G7:I7"/>
    <mergeCell ref="J7:L7"/>
    <mergeCell ref="S2:U2"/>
    <mergeCell ref="Q39:V39"/>
    <mergeCell ref="P2:R2"/>
    <mergeCell ref="M7:N8"/>
  </mergeCells>
  <hyperlinks>
    <hyperlink ref="A112" location="P213" display="P213"/>
    <hyperlink ref="A114" location="P510" display="P510"/>
    <hyperlink ref="A117" location="P980" display="P980"/>
  </hyperlinks>
  <pageMargins left="0.19685039370078741" right="0.19685039370078741" top="0.19685039370078741" bottom="0.39370078740157483" header="0" footer="0.19685039370078741"/>
  <pageSetup paperSize="9" scale="53" fitToHeight="3" orientation="landscape" horizontalDpi="4294967294" verticalDpi="4294967294" r:id="rId1"/>
  <headerFooter>
    <oddFooter>Страница  &amp;P из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W55"/>
  <sheetViews>
    <sheetView view="pageBreakPreview" zoomScale="60" zoomScaleNormal="100" workbookViewId="0">
      <selection activeCell="A3" sqref="A3:J3"/>
    </sheetView>
  </sheetViews>
  <sheetFormatPr defaultColWidth="9.140625" defaultRowHeight="15" x14ac:dyDescent="0.25"/>
  <cols>
    <col min="1" max="1" width="14" style="4" customWidth="1"/>
    <col min="2" max="2" width="63.7109375" style="5" customWidth="1"/>
    <col min="3" max="3" width="11.28515625" style="5" bestFit="1" customWidth="1"/>
    <col min="4" max="4" width="16.28515625" style="5" customWidth="1"/>
    <col min="5" max="7" width="17.7109375" style="5" customWidth="1"/>
    <col min="8" max="9" width="17.5703125" style="5" customWidth="1"/>
    <col min="10" max="10" width="18.42578125" style="5" customWidth="1"/>
    <col min="11" max="13" width="4.7109375" style="5" customWidth="1"/>
    <col min="14" max="14" width="85.85546875" style="5" customWidth="1"/>
    <col min="15" max="17" width="19.28515625" style="5" customWidth="1"/>
    <col min="18" max="18" width="14.85546875" style="5" customWidth="1"/>
    <col min="19" max="21" width="18.28515625" style="5" customWidth="1"/>
    <col min="22" max="16384" width="9.140625" style="5"/>
  </cols>
  <sheetData>
    <row r="1" spans="1:23" ht="16.5" x14ac:dyDescent="0.25">
      <c r="B1" s="105"/>
      <c r="C1" s="105"/>
      <c r="D1" s="105"/>
      <c r="E1" s="105"/>
      <c r="F1" s="105"/>
      <c r="G1" s="105"/>
      <c r="H1" s="469" t="s">
        <v>166</v>
      </c>
      <c r="I1" s="469"/>
      <c r="J1" s="469"/>
    </row>
    <row r="2" spans="1:23" ht="36" customHeight="1" x14ac:dyDescent="0.5">
      <c r="A2" s="470" t="s">
        <v>445</v>
      </c>
      <c r="B2" s="470"/>
      <c r="C2" s="470"/>
      <c r="D2" s="470"/>
      <c r="E2" s="470"/>
      <c r="F2" s="470"/>
      <c r="G2" s="470"/>
      <c r="H2" s="470"/>
      <c r="I2" s="470"/>
      <c r="J2" s="470"/>
      <c r="N2" s="471" t="s">
        <v>167</v>
      </c>
      <c r="O2" s="472"/>
      <c r="P2" s="472"/>
      <c r="Q2" s="472"/>
      <c r="R2" s="472"/>
      <c r="S2" s="472"/>
      <c r="T2" s="472"/>
    </row>
    <row r="3" spans="1:23" ht="21" customHeight="1" x14ac:dyDescent="0.3">
      <c r="A3" s="473" t="str">
        <f>'Титул ПФХД'!A22</f>
        <v>Муниципальное бюджетное общеобразовательное учреждение "Средняя школа №41"</v>
      </c>
      <c r="B3" s="473"/>
      <c r="C3" s="473"/>
      <c r="D3" s="473"/>
      <c r="E3" s="473"/>
      <c r="F3" s="473"/>
      <c r="G3" s="473"/>
      <c r="H3" s="473"/>
      <c r="I3" s="473"/>
      <c r="J3" s="473"/>
      <c r="N3" s="106"/>
      <c r="O3" s="106"/>
      <c r="P3" s="106"/>
      <c r="Q3" s="106"/>
      <c r="R3" s="106"/>
      <c r="S3" s="106"/>
      <c r="T3" s="106"/>
    </row>
    <row r="4" spans="1:23" ht="13.9" customHeight="1" x14ac:dyDescent="0.25">
      <c r="A4" s="474" t="s">
        <v>168</v>
      </c>
      <c r="B4" s="474" t="s">
        <v>1</v>
      </c>
      <c r="C4" s="474" t="s">
        <v>169</v>
      </c>
      <c r="D4" s="474" t="s">
        <v>170</v>
      </c>
      <c r="E4" s="454" t="s">
        <v>171</v>
      </c>
      <c r="F4" s="454" t="s">
        <v>172</v>
      </c>
      <c r="G4" s="474" t="s">
        <v>12</v>
      </c>
      <c r="H4" s="474"/>
      <c r="I4" s="474"/>
      <c r="J4" s="474"/>
      <c r="N4" s="106"/>
      <c r="O4" s="106"/>
      <c r="P4" s="106"/>
      <c r="Q4" s="106"/>
      <c r="R4" s="106"/>
      <c r="S4" s="106"/>
      <c r="T4" s="106"/>
    </row>
    <row r="5" spans="1:23" x14ac:dyDescent="0.25">
      <c r="A5" s="474"/>
      <c r="B5" s="474"/>
      <c r="C5" s="474"/>
      <c r="D5" s="474"/>
      <c r="E5" s="455"/>
      <c r="F5" s="455"/>
      <c r="G5" s="8" t="s">
        <v>33</v>
      </c>
      <c r="H5" s="8" t="s">
        <v>34</v>
      </c>
      <c r="I5" s="8" t="s">
        <v>173</v>
      </c>
      <c r="J5" s="474" t="s">
        <v>36</v>
      </c>
      <c r="N5" s="107"/>
      <c r="O5" s="475" t="s">
        <v>174</v>
      </c>
      <c r="P5" s="475"/>
      <c r="Q5" s="475"/>
      <c r="R5" s="475"/>
      <c r="S5" s="108"/>
      <c r="T5" s="108"/>
    </row>
    <row r="6" spans="1:23" ht="47.45" customHeight="1" x14ac:dyDescent="0.25">
      <c r="A6" s="474"/>
      <c r="B6" s="474"/>
      <c r="C6" s="474"/>
      <c r="D6" s="474"/>
      <c r="E6" s="456"/>
      <c r="F6" s="456"/>
      <c r="G6" s="8" t="s">
        <v>175</v>
      </c>
      <c r="H6" s="8" t="s">
        <v>176</v>
      </c>
      <c r="I6" s="8" t="s">
        <v>177</v>
      </c>
      <c r="J6" s="474"/>
      <c r="N6" s="109"/>
      <c r="O6" s="6" t="s">
        <v>232</v>
      </c>
      <c r="P6" s="6" t="s">
        <v>233</v>
      </c>
      <c r="Q6" s="6" t="s">
        <v>234</v>
      </c>
      <c r="R6" s="6" t="s">
        <v>36</v>
      </c>
      <c r="S6" s="110"/>
      <c r="T6" s="110"/>
    </row>
    <row r="7" spans="1:23" s="107" customFormat="1" ht="15.6" customHeight="1" x14ac:dyDescent="0.25">
      <c r="A7" s="111">
        <v>1</v>
      </c>
      <c r="B7" s="111">
        <v>2</v>
      </c>
      <c r="C7" s="111">
        <v>3</v>
      </c>
      <c r="D7" s="111">
        <v>4</v>
      </c>
      <c r="E7" s="112" t="s">
        <v>7</v>
      </c>
      <c r="F7" s="112" t="s">
        <v>8</v>
      </c>
      <c r="G7" s="111">
        <v>5</v>
      </c>
      <c r="H7" s="111">
        <v>6</v>
      </c>
      <c r="I7" s="111">
        <v>7</v>
      </c>
      <c r="J7" s="111">
        <v>8</v>
      </c>
      <c r="N7" s="109"/>
      <c r="O7" s="464" t="s">
        <v>178</v>
      </c>
      <c r="P7" s="465"/>
      <c r="Q7" s="465"/>
      <c r="R7" s="466"/>
      <c r="S7" s="113"/>
      <c r="T7" s="113"/>
    </row>
    <row r="8" spans="1:23" s="106" customFormat="1" ht="20.45" customHeight="1" x14ac:dyDescent="0.25">
      <c r="A8" s="114">
        <v>1</v>
      </c>
      <c r="B8" s="115" t="s">
        <v>179</v>
      </c>
      <c r="C8" s="116">
        <v>26000</v>
      </c>
      <c r="D8" s="116" t="s">
        <v>9</v>
      </c>
      <c r="E8" s="116"/>
      <c r="F8" s="116"/>
      <c r="G8" s="117">
        <f>G12+G18+G17+G19</f>
        <v>30415010.27</v>
      </c>
      <c r="H8" s="117">
        <f>H12+H18+H17+H19</f>
        <v>16604536.1</v>
      </c>
      <c r="I8" s="117">
        <f>I12+I18+I17+I19</f>
        <v>15284483.050000001</v>
      </c>
      <c r="J8" s="117">
        <f>SUM(J9:J19)</f>
        <v>0</v>
      </c>
      <c r="N8" s="109"/>
      <c r="O8" s="118">
        <f>ПФХД!D65+ПФХД!E65+ПФХД!F65</f>
        <v>30415010.27</v>
      </c>
      <c r="P8" s="118">
        <f>ПФХД!G65+ПФХД!H65+ПФХД!I65</f>
        <v>16604536.1</v>
      </c>
      <c r="Q8" s="118">
        <f>ПФХД!J65+ПФХД!K65+ПФХД!L65</f>
        <v>15284483.050000001</v>
      </c>
      <c r="R8" s="119">
        <f>ПФХД!M65+ПФХД!N65</f>
        <v>0</v>
      </c>
      <c r="S8" s="120"/>
      <c r="T8" s="120"/>
    </row>
    <row r="9" spans="1:23" s="107" customFormat="1" ht="19.149999999999999" customHeight="1" thickBot="1" x14ac:dyDescent="0.3">
      <c r="A9" s="467" t="s">
        <v>3</v>
      </c>
      <c r="B9" s="121" t="s">
        <v>67</v>
      </c>
      <c r="C9" s="468">
        <v>26100</v>
      </c>
      <c r="D9" s="468">
        <v>2021</v>
      </c>
      <c r="E9" s="476"/>
      <c r="F9" s="476"/>
      <c r="G9" s="478" t="s">
        <v>9</v>
      </c>
      <c r="H9" s="478" t="s">
        <v>9</v>
      </c>
      <c r="I9" s="478" t="s">
        <v>9</v>
      </c>
      <c r="J9" s="478" t="s">
        <v>9</v>
      </c>
      <c r="N9" s="480" t="s">
        <v>180</v>
      </c>
      <c r="O9" s="480"/>
      <c r="P9" s="480"/>
      <c r="Q9" s="480"/>
      <c r="R9" s="480"/>
      <c r="S9" s="122"/>
      <c r="T9" s="122"/>
    </row>
    <row r="10" spans="1:23" s="123" customFormat="1" ht="133.5" customHeight="1" x14ac:dyDescent="0.25">
      <c r="A10" s="467"/>
      <c r="B10" s="121" t="s">
        <v>181</v>
      </c>
      <c r="C10" s="468"/>
      <c r="D10" s="468"/>
      <c r="E10" s="477"/>
      <c r="F10" s="477"/>
      <c r="G10" s="479"/>
      <c r="H10" s="479"/>
      <c r="I10" s="479"/>
      <c r="J10" s="479"/>
      <c r="N10" s="124" t="s">
        <v>240</v>
      </c>
      <c r="O10" s="125"/>
      <c r="P10" s="125"/>
      <c r="Q10" s="126"/>
      <c r="R10" s="127"/>
      <c r="S10" s="128"/>
      <c r="T10" s="128"/>
    </row>
    <row r="11" spans="1:23" s="123" customFormat="1" ht="46.9" customHeight="1" thickBot="1" x14ac:dyDescent="0.3">
      <c r="A11" s="207" t="s">
        <v>4</v>
      </c>
      <c r="B11" s="121" t="s">
        <v>182</v>
      </c>
      <c r="C11" s="208">
        <v>26200</v>
      </c>
      <c r="D11" s="208">
        <v>2022</v>
      </c>
      <c r="E11" s="208"/>
      <c r="F11" s="208"/>
      <c r="G11" s="208" t="s">
        <v>9</v>
      </c>
      <c r="H11" s="208" t="s">
        <v>9</v>
      </c>
      <c r="I11" s="208" t="s">
        <v>9</v>
      </c>
      <c r="J11" s="208" t="s">
        <v>9</v>
      </c>
      <c r="N11" s="129" t="s">
        <v>241</v>
      </c>
      <c r="O11" s="130"/>
      <c r="P11" s="131"/>
      <c r="Q11" s="131"/>
      <c r="R11" s="132"/>
      <c r="S11" s="133">
        <v>2022</v>
      </c>
      <c r="T11" s="133">
        <v>2023</v>
      </c>
      <c r="U11" s="133">
        <v>2024</v>
      </c>
    </row>
    <row r="12" spans="1:23" s="123" customFormat="1" ht="48" customHeight="1" thickBot="1" x14ac:dyDescent="0.3">
      <c r="A12" s="207" t="s">
        <v>5</v>
      </c>
      <c r="B12" s="121" t="s">
        <v>183</v>
      </c>
      <c r="C12" s="208">
        <v>26300</v>
      </c>
      <c r="D12" s="454">
        <v>2021</v>
      </c>
      <c r="E12" s="208"/>
      <c r="F12" s="208"/>
      <c r="G12" s="134">
        <f>O10+O11+O12</f>
        <v>0</v>
      </c>
      <c r="H12" s="134">
        <f>P10+P11+P12</f>
        <v>0</v>
      </c>
      <c r="I12" s="134">
        <f>Q10+Q11+Q12</f>
        <v>0</v>
      </c>
      <c r="J12" s="134">
        <f>R10+R11+R12</f>
        <v>0</v>
      </c>
      <c r="N12" s="135" t="s">
        <v>242</v>
      </c>
      <c r="O12" s="136"/>
      <c r="P12" s="137"/>
      <c r="Q12" s="137"/>
      <c r="R12" s="138"/>
      <c r="S12" s="139" t="s">
        <v>184</v>
      </c>
      <c r="T12" s="140" t="s">
        <v>185</v>
      </c>
      <c r="U12" s="140" t="s">
        <v>235</v>
      </c>
      <c r="V12" s="141"/>
      <c r="W12" s="141"/>
    </row>
    <row r="13" spans="1:23" s="106" customFormat="1" ht="32.25" x14ac:dyDescent="0.25">
      <c r="A13" s="142" t="s">
        <v>186</v>
      </c>
      <c r="B13" s="9" t="s">
        <v>187</v>
      </c>
      <c r="C13" s="198">
        <v>26310</v>
      </c>
      <c r="D13" s="455"/>
      <c r="E13" s="197"/>
      <c r="F13" s="197"/>
      <c r="G13" s="79">
        <f>G12</f>
        <v>0</v>
      </c>
      <c r="H13" s="79">
        <f>H12</f>
        <v>0</v>
      </c>
      <c r="I13" s="79">
        <f>I12</f>
        <v>0</v>
      </c>
      <c r="J13" s="143"/>
      <c r="K13" s="144"/>
      <c r="L13" s="145"/>
      <c r="N13" s="212" t="s">
        <v>188</v>
      </c>
      <c r="O13" s="213">
        <f>ПФХД!D65-O10</f>
        <v>21810666.759999998</v>
      </c>
      <c r="P13" s="213">
        <f>ПФХД!G65-P10</f>
        <v>14103000</v>
      </c>
      <c r="Q13" s="213">
        <f>ПФХД!J65-Q10</f>
        <v>12771700</v>
      </c>
      <c r="R13" s="214"/>
      <c r="S13" s="215">
        <f>(ПФХД!D65)-'Закупка ТРУ'!O10-'Закупка ТРУ'!O13</f>
        <v>0</v>
      </c>
      <c r="T13" s="146">
        <f>(ПФХД!G65)-'Закупка ТРУ'!P10-'Закупка ТРУ'!P13</f>
        <v>0</v>
      </c>
      <c r="U13" s="146">
        <f>(ПФХД!J65)-'Закупка ТРУ'!Q10-'Закупка ТРУ'!Q13</f>
        <v>0</v>
      </c>
      <c r="V13" s="147"/>
      <c r="W13" s="145"/>
    </row>
    <row r="14" spans="1:23" s="106" customFormat="1" ht="25.5" customHeight="1" x14ac:dyDescent="0.25">
      <c r="A14" s="142"/>
      <c r="B14" s="9" t="s">
        <v>189</v>
      </c>
      <c r="C14" s="198" t="s">
        <v>190</v>
      </c>
      <c r="D14" s="455"/>
      <c r="E14" s="197"/>
      <c r="F14" s="197"/>
      <c r="G14" s="197"/>
      <c r="H14" s="79"/>
      <c r="I14" s="79"/>
      <c r="J14" s="143"/>
      <c r="K14" s="144"/>
      <c r="L14" s="145"/>
      <c r="N14" s="148" t="s">
        <v>191</v>
      </c>
      <c r="O14" s="149">
        <f>ПФХД!E65-O11</f>
        <v>8116342.4199999999</v>
      </c>
      <c r="P14" s="149">
        <f>ПФХД!H65-P11</f>
        <v>2501536.1</v>
      </c>
      <c r="Q14" s="149">
        <f>ПФХД!K65-Q11</f>
        <v>2512783.0499999998</v>
      </c>
      <c r="R14" s="216"/>
      <c r="S14" s="217">
        <f>(ПФХД!E65)-'Закупка ТРУ'!O11-'Закупка ТРУ'!O14</f>
        <v>0</v>
      </c>
      <c r="T14" s="146">
        <f>(ПФХД!H65)-'Закупка ТРУ'!P11-'Закупка ТРУ'!P14</f>
        <v>0</v>
      </c>
      <c r="U14" s="146">
        <f>(ПФХД!K65)-'Закупка ТРУ'!Q11-'Закупка ТРУ'!Q14</f>
        <v>0</v>
      </c>
      <c r="V14" s="147"/>
      <c r="W14" s="145"/>
    </row>
    <row r="15" spans="1:23" s="106" customFormat="1" ht="16.5" customHeight="1" x14ac:dyDescent="0.25">
      <c r="A15" s="142"/>
      <c r="B15" s="9" t="s">
        <v>192</v>
      </c>
      <c r="C15" s="198" t="s">
        <v>193</v>
      </c>
      <c r="D15" s="455"/>
      <c r="E15" s="197"/>
      <c r="F15" s="197"/>
      <c r="G15" s="197"/>
      <c r="H15" s="79"/>
      <c r="I15" s="79"/>
      <c r="J15" s="143"/>
      <c r="K15" s="144"/>
      <c r="L15" s="145"/>
      <c r="N15" s="488" t="s">
        <v>196</v>
      </c>
      <c r="O15" s="222" t="s">
        <v>0</v>
      </c>
      <c r="P15" s="222" t="s">
        <v>0</v>
      </c>
      <c r="Q15" s="222" t="s">
        <v>0</v>
      </c>
      <c r="R15" s="218"/>
      <c r="S15" s="217"/>
      <c r="T15" s="150"/>
      <c r="U15" s="150"/>
      <c r="V15" s="147"/>
      <c r="W15" s="145"/>
    </row>
    <row r="16" spans="1:23" s="106" customFormat="1" ht="17.25" thickBot="1" x14ac:dyDescent="0.3">
      <c r="A16" s="142" t="s">
        <v>194</v>
      </c>
      <c r="B16" s="9" t="s">
        <v>195</v>
      </c>
      <c r="C16" s="198">
        <v>26320</v>
      </c>
      <c r="D16" s="456"/>
      <c r="E16" s="197"/>
      <c r="F16" s="197"/>
      <c r="G16" s="197"/>
      <c r="H16" s="79"/>
      <c r="I16" s="79"/>
      <c r="J16" s="143"/>
      <c r="K16" s="144"/>
      <c r="L16" s="145"/>
      <c r="N16" s="489"/>
      <c r="O16" s="219">
        <f>ПФХД!F65-O12</f>
        <v>488001.08999999991</v>
      </c>
      <c r="P16" s="219">
        <f>ПФХД!I65-P12</f>
        <v>0</v>
      </c>
      <c r="Q16" s="219">
        <f>ПФХД!L65-Q12</f>
        <v>0</v>
      </c>
      <c r="R16" s="220" t="s">
        <v>9</v>
      </c>
      <c r="S16" s="221">
        <f>(ПФХД!F65)-'Закупка ТРУ'!O12-'Закупка ТРУ'!O16</f>
        <v>0</v>
      </c>
      <c r="T16" s="196">
        <f>(ПФХД!I65)-'Закупка ТРУ'!P12-'Закупка ТРУ'!P16</f>
        <v>0</v>
      </c>
      <c r="U16" s="196">
        <f>(ПФХД!L65)-'Закупка ТРУ'!Q12-'Закупка ТРУ'!Q16</f>
        <v>0</v>
      </c>
      <c r="V16" s="147"/>
      <c r="W16" s="145"/>
    </row>
    <row r="17" spans="1:23" s="106" customFormat="1" ht="16.149999999999999" customHeight="1" thickBot="1" x14ac:dyDescent="0.3">
      <c r="A17" s="481" t="s">
        <v>6</v>
      </c>
      <c r="B17" s="484" t="s">
        <v>197</v>
      </c>
      <c r="C17" s="476">
        <v>26400</v>
      </c>
      <c r="D17" s="208">
        <v>2022</v>
      </c>
      <c r="E17" s="208"/>
      <c r="F17" s="208"/>
      <c r="G17" s="210">
        <f>G20+G25+G33+G30</f>
        <v>30415010.27</v>
      </c>
      <c r="H17" s="210"/>
      <c r="I17" s="210"/>
      <c r="J17" s="210">
        <f>J20+J25+J33+J30</f>
        <v>0</v>
      </c>
      <c r="N17" s="151"/>
      <c r="O17" s="152">
        <f>O8-O10-O11-O12-O13-O14-O16</f>
        <v>1.8044374883174896E-9</v>
      </c>
      <c r="P17" s="152">
        <f>P8-P10-P11-P12-P13-P14-P16</f>
        <v>-4.6566128730773926E-10</v>
      </c>
      <c r="Q17" s="152">
        <f>Q8-Q10-Q11-Q12-Q13-Q14-Q16</f>
        <v>9.3132257461547852E-10</v>
      </c>
      <c r="R17" s="152" t="e">
        <f>R8-R10-R11-R12-R13-R14-R16</f>
        <v>#VALUE!</v>
      </c>
      <c r="S17" s="153"/>
      <c r="T17" s="154"/>
      <c r="U17" s="107"/>
      <c r="V17" s="145"/>
      <c r="W17" s="145"/>
    </row>
    <row r="18" spans="1:23" s="106" customFormat="1" ht="17.45" customHeight="1" x14ac:dyDescent="0.25">
      <c r="A18" s="482"/>
      <c r="B18" s="485"/>
      <c r="C18" s="487"/>
      <c r="D18" s="208">
        <v>2023</v>
      </c>
      <c r="E18" s="208"/>
      <c r="F18" s="208"/>
      <c r="G18" s="210"/>
      <c r="H18" s="210">
        <f>P8-H17-H13</f>
        <v>16604536.1</v>
      </c>
      <c r="I18" s="210"/>
      <c r="J18" s="210"/>
      <c r="N18" s="107"/>
      <c r="O18" s="155"/>
      <c r="P18" s="107"/>
      <c r="Q18" s="107"/>
      <c r="R18" s="107"/>
      <c r="S18" s="109"/>
      <c r="T18" s="107"/>
      <c r="U18" s="107"/>
    </row>
    <row r="19" spans="1:23" s="106" customFormat="1" ht="16.899999999999999" customHeight="1" x14ac:dyDescent="0.25">
      <c r="A19" s="483"/>
      <c r="B19" s="486"/>
      <c r="C19" s="477"/>
      <c r="D19" s="208">
        <v>2024</v>
      </c>
      <c r="E19" s="208"/>
      <c r="F19" s="208"/>
      <c r="G19" s="210"/>
      <c r="H19" s="210"/>
      <c r="I19" s="210">
        <f>Q8-I17-I13-I18</f>
        <v>15284483.050000001</v>
      </c>
      <c r="J19" s="210"/>
      <c r="N19" s="107"/>
      <c r="O19" s="107"/>
      <c r="P19" s="107"/>
      <c r="Q19" s="107"/>
      <c r="R19" s="107"/>
      <c r="S19" s="109"/>
      <c r="T19" s="107"/>
      <c r="U19" s="107"/>
    </row>
    <row r="20" spans="1:23" s="107" customFormat="1" ht="22.15" customHeight="1" x14ac:dyDescent="0.25">
      <c r="A20" s="497" t="s">
        <v>10</v>
      </c>
      <c r="B20" s="56" t="s">
        <v>67</v>
      </c>
      <c r="C20" s="499">
        <v>26410</v>
      </c>
      <c r="D20" s="499" t="s">
        <v>9</v>
      </c>
      <c r="E20" s="500"/>
      <c r="F20" s="500"/>
      <c r="G20" s="502">
        <f>G22+G24</f>
        <v>21810666.759999998</v>
      </c>
      <c r="H20" s="490">
        <f>H22+H24</f>
        <v>14103000</v>
      </c>
      <c r="I20" s="490">
        <f>I22+I24</f>
        <v>12771700</v>
      </c>
      <c r="J20" s="490">
        <f>J22+J24</f>
        <v>0</v>
      </c>
      <c r="N20" s="5"/>
      <c r="O20" s="156">
        <f>G8-O8</f>
        <v>0</v>
      </c>
      <c r="P20" s="156"/>
      <c r="Q20" s="156"/>
      <c r="R20" s="155"/>
      <c r="S20" s="155"/>
      <c r="T20" s="155"/>
    </row>
    <row r="21" spans="1:23" s="107" customFormat="1" ht="30" x14ac:dyDescent="0.25">
      <c r="A21" s="498"/>
      <c r="B21" s="56" t="s">
        <v>198</v>
      </c>
      <c r="C21" s="499"/>
      <c r="D21" s="499"/>
      <c r="E21" s="501"/>
      <c r="F21" s="501"/>
      <c r="G21" s="503"/>
      <c r="H21" s="490"/>
      <c r="I21" s="490"/>
      <c r="J21" s="490"/>
      <c r="N21" s="491"/>
      <c r="O21" s="491"/>
      <c r="P21" s="491"/>
      <c r="Q21" s="491"/>
      <c r="R21" s="491"/>
      <c r="S21" s="491"/>
    </row>
    <row r="22" spans="1:23" s="107" customFormat="1" ht="15" customHeight="1" x14ac:dyDescent="0.25">
      <c r="A22" s="492" t="s">
        <v>199</v>
      </c>
      <c r="B22" s="7" t="s">
        <v>67</v>
      </c>
      <c r="C22" s="474">
        <v>26411</v>
      </c>
      <c r="D22" s="474" t="s">
        <v>9</v>
      </c>
      <c r="E22" s="493"/>
      <c r="F22" s="493"/>
      <c r="G22" s="495">
        <f>O13</f>
        <v>21810666.759999998</v>
      </c>
      <c r="H22" s="504">
        <f>P13</f>
        <v>14103000</v>
      </c>
      <c r="I22" s="504">
        <f>Q13</f>
        <v>12771700</v>
      </c>
      <c r="J22" s="504">
        <f>R13</f>
        <v>0</v>
      </c>
      <c r="U22" s="505"/>
    </row>
    <row r="23" spans="1:23" s="107" customFormat="1" ht="16.899999999999999" customHeight="1" x14ac:dyDescent="0.25">
      <c r="A23" s="492"/>
      <c r="B23" s="157" t="s">
        <v>200</v>
      </c>
      <c r="C23" s="474"/>
      <c r="D23" s="474"/>
      <c r="E23" s="494"/>
      <c r="F23" s="494"/>
      <c r="G23" s="496"/>
      <c r="H23" s="504"/>
      <c r="I23" s="504"/>
      <c r="J23" s="504"/>
      <c r="U23" s="505"/>
    </row>
    <row r="24" spans="1:23" s="107" customFormat="1" ht="18.600000000000001" customHeight="1" x14ac:dyDescent="0.25">
      <c r="A24" s="201" t="s">
        <v>201</v>
      </c>
      <c r="B24" s="7" t="s">
        <v>202</v>
      </c>
      <c r="C24" s="202">
        <v>26412</v>
      </c>
      <c r="D24" s="202" t="s">
        <v>9</v>
      </c>
      <c r="E24" s="202"/>
      <c r="F24" s="202"/>
      <c r="G24" s="199"/>
      <c r="H24" s="199"/>
      <c r="I24" s="199"/>
      <c r="J24" s="199"/>
      <c r="N24" s="5"/>
      <c r="O24" s="5"/>
      <c r="P24" s="5"/>
      <c r="Q24" s="5"/>
      <c r="R24" s="5"/>
      <c r="S24" s="5"/>
      <c r="T24" s="5"/>
      <c r="U24" s="505"/>
    </row>
    <row r="25" spans="1:23" s="107" customFormat="1" ht="36.6" customHeight="1" x14ac:dyDescent="0.25">
      <c r="A25" s="158" t="s">
        <v>11</v>
      </c>
      <c r="B25" s="159" t="s">
        <v>203</v>
      </c>
      <c r="C25" s="206">
        <v>26420</v>
      </c>
      <c r="D25" s="206" t="s">
        <v>9</v>
      </c>
      <c r="E25" s="206"/>
      <c r="F25" s="206"/>
      <c r="G25" s="205">
        <f>G26+G29</f>
        <v>8116342.4199999999</v>
      </c>
      <c r="H25" s="205">
        <f>H26+H29</f>
        <v>2501536.1</v>
      </c>
      <c r="I25" s="205">
        <f>I26+I29</f>
        <v>2512783.0499999998</v>
      </c>
      <c r="J25" s="205">
        <f>J26+J29</f>
        <v>0</v>
      </c>
      <c r="O25" s="160"/>
      <c r="P25" s="160"/>
      <c r="Q25" s="160"/>
      <c r="R25" s="160"/>
      <c r="S25" s="160"/>
      <c r="T25" s="160"/>
      <c r="U25" s="505"/>
    </row>
    <row r="26" spans="1:23" s="107" customFormat="1" ht="18" customHeight="1" x14ac:dyDescent="0.25">
      <c r="A26" s="492" t="s">
        <v>204</v>
      </c>
      <c r="B26" s="7" t="s">
        <v>67</v>
      </c>
      <c r="C26" s="474">
        <v>26421</v>
      </c>
      <c r="D26" s="474" t="s">
        <v>9</v>
      </c>
      <c r="E26" s="493"/>
      <c r="F26" s="493"/>
      <c r="G26" s="495">
        <f>O14</f>
        <v>8116342.4199999999</v>
      </c>
      <c r="H26" s="504">
        <f>P14</f>
        <v>2501536.1</v>
      </c>
      <c r="I26" s="504">
        <f>Q14</f>
        <v>2512783.0499999998</v>
      </c>
      <c r="J26" s="504">
        <f>R14</f>
        <v>0</v>
      </c>
      <c r="N26" s="5"/>
      <c r="O26" s="5"/>
      <c r="P26" s="5"/>
      <c r="Q26" s="5"/>
      <c r="R26" s="5"/>
      <c r="S26" s="5"/>
      <c r="T26" s="5"/>
      <c r="U26" s="505"/>
    </row>
    <row r="27" spans="1:23" s="107" customFormat="1" ht="18" customHeight="1" x14ac:dyDescent="0.25">
      <c r="A27" s="492"/>
      <c r="B27" s="157" t="s">
        <v>200</v>
      </c>
      <c r="C27" s="474"/>
      <c r="D27" s="474"/>
      <c r="E27" s="494"/>
      <c r="F27" s="494"/>
      <c r="G27" s="496"/>
      <c r="H27" s="504"/>
      <c r="I27" s="504"/>
      <c r="J27" s="506"/>
      <c r="K27" s="109"/>
      <c r="L27" s="109"/>
      <c r="N27" s="5"/>
      <c r="O27" s="5"/>
      <c r="P27" s="5"/>
      <c r="Q27" s="5"/>
      <c r="R27" s="5"/>
      <c r="S27" s="5"/>
      <c r="T27" s="5"/>
      <c r="U27" s="161"/>
    </row>
    <row r="28" spans="1:23" s="107" customFormat="1" ht="19.899999999999999" customHeight="1" x14ac:dyDescent="0.25">
      <c r="A28" s="201"/>
      <c r="B28" s="9" t="s">
        <v>189</v>
      </c>
      <c r="C28" s="197" t="s">
        <v>205</v>
      </c>
      <c r="D28" s="202" t="s">
        <v>9</v>
      </c>
      <c r="E28" s="209" t="s">
        <v>237</v>
      </c>
      <c r="F28" s="200"/>
      <c r="G28" s="211">
        <v>53780</v>
      </c>
      <c r="H28" s="203"/>
      <c r="I28" s="203"/>
      <c r="J28" s="162"/>
      <c r="K28" s="163"/>
      <c r="L28" s="109"/>
      <c r="V28" s="164"/>
    </row>
    <row r="29" spans="1:23" s="107" customFormat="1" ht="19.899999999999999" customHeight="1" x14ac:dyDescent="0.25">
      <c r="A29" s="201" t="s">
        <v>206</v>
      </c>
      <c r="B29" s="7" t="s">
        <v>202</v>
      </c>
      <c r="C29" s="202">
        <v>26421.200000000001</v>
      </c>
      <c r="D29" s="202" t="s">
        <v>9</v>
      </c>
      <c r="E29" s="202"/>
      <c r="F29" s="202"/>
      <c r="G29" s="199"/>
      <c r="H29" s="199"/>
      <c r="I29" s="199"/>
      <c r="J29" s="204"/>
      <c r="K29" s="109"/>
      <c r="L29" s="109"/>
      <c r="N29" s="5"/>
      <c r="O29" s="5"/>
      <c r="P29" s="5"/>
      <c r="Q29" s="5"/>
      <c r="R29" s="5"/>
      <c r="S29" s="5"/>
      <c r="T29" s="5"/>
    </row>
    <row r="30" spans="1:23" s="107" customFormat="1" ht="34.9" customHeight="1" x14ac:dyDescent="0.25">
      <c r="A30" s="158" t="s">
        <v>207</v>
      </c>
      <c r="B30" s="159" t="s">
        <v>208</v>
      </c>
      <c r="C30" s="206">
        <v>26430</v>
      </c>
      <c r="D30" s="206" t="s">
        <v>9</v>
      </c>
      <c r="E30" s="206"/>
      <c r="F30" s="206"/>
      <c r="G30" s="205"/>
      <c r="H30" s="205"/>
      <c r="I30" s="205"/>
      <c r="J30" s="165"/>
      <c r="K30" s="109"/>
      <c r="L30" s="109"/>
      <c r="N30" s="5"/>
      <c r="O30" s="5"/>
      <c r="P30" s="5"/>
      <c r="Q30" s="5"/>
      <c r="R30" s="5"/>
      <c r="S30" s="5"/>
      <c r="T30" s="5"/>
      <c r="U30" s="161"/>
    </row>
    <row r="31" spans="1:23" s="107" customFormat="1" ht="16.149999999999999" customHeight="1" x14ac:dyDescent="0.25">
      <c r="A31" s="166"/>
      <c r="B31" s="9" t="s">
        <v>189</v>
      </c>
      <c r="C31" s="197" t="s">
        <v>209</v>
      </c>
      <c r="D31" s="202" t="s">
        <v>9</v>
      </c>
      <c r="E31" s="202"/>
      <c r="F31" s="202"/>
      <c r="G31" s="202"/>
      <c r="H31" s="199"/>
      <c r="I31" s="199"/>
      <c r="J31" s="204"/>
      <c r="K31" s="163"/>
      <c r="L31" s="109"/>
      <c r="N31" s="5"/>
      <c r="O31" s="5"/>
      <c r="P31" s="5"/>
      <c r="Q31" s="5"/>
      <c r="R31" s="5"/>
      <c r="S31" s="5"/>
      <c r="T31" s="5"/>
      <c r="U31" s="161"/>
      <c r="V31" s="161"/>
    </row>
    <row r="32" spans="1:23" s="107" customFormat="1" ht="16.149999999999999" customHeight="1" x14ac:dyDescent="0.25">
      <c r="A32" s="166"/>
      <c r="B32" s="9" t="s">
        <v>192</v>
      </c>
      <c r="C32" s="197" t="s">
        <v>210</v>
      </c>
      <c r="D32" s="202"/>
      <c r="E32" s="202"/>
      <c r="F32" s="202"/>
      <c r="G32" s="202"/>
      <c r="H32" s="199"/>
      <c r="I32" s="199"/>
      <c r="J32" s="204"/>
      <c r="K32" s="163"/>
      <c r="L32" s="109"/>
      <c r="N32" s="5"/>
      <c r="O32" s="5"/>
      <c r="P32" s="5"/>
      <c r="Q32" s="5"/>
      <c r="R32" s="5"/>
      <c r="S32" s="5"/>
      <c r="T32" s="5"/>
      <c r="U32" s="161"/>
      <c r="V32" s="161"/>
    </row>
    <row r="33" spans="1:22" s="107" customFormat="1" ht="31.9" customHeight="1" x14ac:dyDescent="0.25">
      <c r="A33" s="158" t="s">
        <v>211</v>
      </c>
      <c r="B33" s="56" t="s">
        <v>212</v>
      </c>
      <c r="C33" s="206">
        <v>26450</v>
      </c>
      <c r="D33" s="206" t="s">
        <v>9</v>
      </c>
      <c r="E33" s="206"/>
      <c r="F33" s="206"/>
      <c r="G33" s="205">
        <f>G34+G38</f>
        <v>488001.08999999991</v>
      </c>
      <c r="H33" s="205">
        <f>H34+H38</f>
        <v>0</v>
      </c>
      <c r="I33" s="205">
        <f>I34+I38</f>
        <v>0</v>
      </c>
      <c r="J33" s="165">
        <f>J34+J38</f>
        <v>0</v>
      </c>
      <c r="K33" s="109"/>
      <c r="L33" s="109"/>
      <c r="O33" s="5"/>
      <c r="P33" s="5"/>
      <c r="Q33" s="5"/>
      <c r="R33" s="5"/>
      <c r="S33" s="5"/>
      <c r="T33" s="5"/>
      <c r="U33" s="5"/>
    </row>
    <row r="34" spans="1:22" s="107" customFormat="1" ht="16.899999999999999" customHeight="1" x14ac:dyDescent="0.25">
      <c r="A34" s="492" t="s">
        <v>213</v>
      </c>
      <c r="B34" s="7" t="s">
        <v>67</v>
      </c>
      <c r="C34" s="474">
        <v>26451</v>
      </c>
      <c r="D34" s="474" t="s">
        <v>9</v>
      </c>
      <c r="E34" s="474"/>
      <c r="F34" s="474"/>
      <c r="G34" s="504">
        <f>O16</f>
        <v>488001.08999999991</v>
      </c>
      <c r="H34" s="504">
        <f>P16</f>
        <v>0</v>
      </c>
      <c r="I34" s="504">
        <f>Q16</f>
        <v>0</v>
      </c>
      <c r="J34" s="504">
        <f>R15</f>
        <v>0</v>
      </c>
      <c r="K34" s="109"/>
      <c r="L34" s="109"/>
      <c r="N34" s="5"/>
      <c r="O34" s="5"/>
      <c r="P34" s="5"/>
      <c r="Q34" s="5"/>
      <c r="R34" s="5"/>
      <c r="S34" s="5"/>
      <c r="T34" s="5"/>
    </row>
    <row r="35" spans="1:22" s="107" customFormat="1" ht="16.899999999999999" customHeight="1" x14ac:dyDescent="0.25">
      <c r="A35" s="492"/>
      <c r="B35" s="167" t="s">
        <v>200</v>
      </c>
      <c r="C35" s="474"/>
      <c r="D35" s="474"/>
      <c r="E35" s="474"/>
      <c r="F35" s="474"/>
      <c r="G35" s="504"/>
      <c r="H35" s="504"/>
      <c r="I35" s="504"/>
      <c r="J35" s="504"/>
      <c r="K35" s="109"/>
      <c r="L35" s="109"/>
      <c r="N35" s="5"/>
      <c r="O35" s="5"/>
      <c r="P35" s="5"/>
      <c r="Q35" s="5"/>
      <c r="R35" s="5"/>
      <c r="S35" s="5"/>
      <c r="T35" s="5"/>
    </row>
    <row r="36" spans="1:22" s="107" customFormat="1" ht="12.75" customHeight="1" x14ac:dyDescent="0.25">
      <c r="A36" s="201"/>
      <c r="B36" s="51" t="s">
        <v>189</v>
      </c>
      <c r="C36" s="197" t="s">
        <v>214</v>
      </c>
      <c r="D36" s="202" t="s">
        <v>9</v>
      </c>
      <c r="E36" s="202"/>
      <c r="F36" s="202"/>
      <c r="G36" s="202"/>
      <c r="H36" s="199"/>
      <c r="I36" s="199"/>
      <c r="J36" s="199"/>
      <c r="K36" s="163"/>
      <c r="L36" s="109"/>
      <c r="N36" s="5"/>
      <c r="O36" s="5"/>
      <c r="P36" s="5"/>
      <c r="Q36" s="5"/>
      <c r="R36" s="5"/>
      <c r="S36" s="5"/>
      <c r="T36" s="5"/>
      <c r="V36" s="161"/>
    </row>
    <row r="37" spans="1:22" s="107" customFormat="1" ht="12.75" customHeight="1" x14ac:dyDescent="0.25">
      <c r="A37" s="201"/>
      <c r="B37" s="51" t="s">
        <v>192</v>
      </c>
      <c r="C37" s="197" t="s">
        <v>215</v>
      </c>
      <c r="D37" s="202"/>
      <c r="E37" s="202"/>
      <c r="F37" s="202"/>
      <c r="G37" s="202"/>
      <c r="H37" s="199"/>
      <c r="I37" s="199"/>
      <c r="J37" s="199"/>
      <c r="K37" s="163"/>
      <c r="L37" s="109"/>
      <c r="N37" s="5"/>
      <c r="O37" s="5"/>
      <c r="P37" s="5"/>
      <c r="Q37" s="5"/>
      <c r="R37" s="5"/>
      <c r="S37" s="5"/>
      <c r="T37" s="5"/>
      <c r="V37" s="161"/>
    </row>
    <row r="38" spans="1:22" s="107" customFormat="1" ht="16.149999999999999" customHeight="1" x14ac:dyDescent="0.25">
      <c r="A38" s="201" t="s">
        <v>216</v>
      </c>
      <c r="B38" s="167" t="s">
        <v>217</v>
      </c>
      <c r="C38" s="202">
        <v>26452</v>
      </c>
      <c r="D38" s="202" t="s">
        <v>9</v>
      </c>
      <c r="E38" s="202"/>
      <c r="F38" s="202"/>
      <c r="G38" s="199"/>
      <c r="H38" s="199"/>
      <c r="I38" s="199"/>
      <c r="J38" s="199"/>
      <c r="K38" s="109"/>
      <c r="L38" s="109"/>
      <c r="N38" s="5"/>
      <c r="O38" s="5"/>
      <c r="P38" s="5"/>
      <c r="Q38" s="5"/>
      <c r="R38" s="5"/>
      <c r="S38" s="5"/>
      <c r="T38" s="5"/>
    </row>
    <row r="39" spans="1:22" s="107" customFormat="1" ht="45.6" customHeight="1" x14ac:dyDescent="0.25">
      <c r="A39" s="168">
        <v>2</v>
      </c>
      <c r="B39" s="121" t="s">
        <v>218</v>
      </c>
      <c r="C39" s="208">
        <v>26500</v>
      </c>
      <c r="D39" s="208" t="s">
        <v>9</v>
      </c>
      <c r="E39" s="208"/>
      <c r="F39" s="208"/>
      <c r="G39" s="134">
        <f>G22+G26+G34</f>
        <v>30415010.27</v>
      </c>
      <c r="H39" s="134">
        <f t="shared" ref="H39" si="0">H22+H26+H34</f>
        <v>16604536.1</v>
      </c>
      <c r="I39" s="134">
        <f>I22+I26+I34</f>
        <v>15284483.050000001</v>
      </c>
      <c r="J39" s="134">
        <f>J22+J26+J34</f>
        <v>0</v>
      </c>
      <c r="N39" s="5"/>
      <c r="O39" s="5"/>
      <c r="P39" s="5"/>
      <c r="Q39" s="5"/>
      <c r="R39" s="5"/>
      <c r="S39" s="5"/>
      <c r="T39" s="5"/>
    </row>
    <row r="40" spans="1:22" s="107" customFormat="1" ht="13.15" customHeight="1" x14ac:dyDescent="0.25">
      <c r="A40" s="508"/>
      <c r="B40" s="511" t="s">
        <v>219</v>
      </c>
      <c r="C40" s="493">
        <v>26510</v>
      </c>
      <c r="D40" s="202">
        <v>2022</v>
      </c>
      <c r="E40" s="7"/>
      <c r="F40" s="7"/>
      <c r="G40" s="199">
        <f>O8-O10-O11-O12</f>
        <v>30415010.27</v>
      </c>
      <c r="H40" s="79">
        <f>H17</f>
        <v>0</v>
      </c>
      <c r="I40" s="79">
        <f>I17</f>
        <v>0</v>
      </c>
      <c r="J40" s="199"/>
      <c r="N40" s="5"/>
      <c r="O40" s="5"/>
      <c r="P40" s="5"/>
      <c r="Q40" s="5"/>
      <c r="R40" s="5"/>
      <c r="S40" s="5"/>
      <c r="T40" s="5"/>
    </row>
    <row r="41" spans="1:22" s="107" customFormat="1" ht="13.15" customHeight="1" x14ac:dyDescent="0.25">
      <c r="A41" s="509"/>
      <c r="B41" s="512"/>
      <c r="C41" s="514"/>
      <c r="D41" s="202">
        <v>2023</v>
      </c>
      <c r="E41" s="7"/>
      <c r="F41" s="7"/>
      <c r="G41" s="199"/>
      <c r="H41" s="79">
        <f>H18</f>
        <v>16604536.1</v>
      </c>
      <c r="I41" s="79">
        <f>I18</f>
        <v>0</v>
      </c>
      <c r="J41" s="199"/>
      <c r="N41" s="5"/>
      <c r="O41" s="5"/>
      <c r="P41" s="5"/>
      <c r="Q41" s="5"/>
      <c r="R41" s="5"/>
      <c r="S41" s="5"/>
      <c r="T41" s="5"/>
    </row>
    <row r="42" spans="1:22" s="107" customFormat="1" ht="13.15" customHeight="1" x14ac:dyDescent="0.25">
      <c r="A42" s="510"/>
      <c r="B42" s="513"/>
      <c r="C42" s="494"/>
      <c r="D42" s="202">
        <v>2024</v>
      </c>
      <c r="E42" s="7"/>
      <c r="F42" s="7"/>
      <c r="G42" s="199"/>
      <c r="H42" s="79"/>
      <c r="I42" s="79">
        <f>I19</f>
        <v>15284483.050000001</v>
      </c>
      <c r="J42" s="199"/>
      <c r="N42" s="5"/>
      <c r="O42" s="5"/>
      <c r="P42" s="5"/>
      <c r="Q42" s="5"/>
      <c r="R42" s="5"/>
      <c r="S42" s="5"/>
      <c r="T42" s="5"/>
    </row>
    <row r="43" spans="1:22" s="107" customFormat="1" ht="48.6" customHeight="1" x14ac:dyDescent="0.25">
      <c r="A43" s="168">
        <v>3</v>
      </c>
      <c r="B43" s="169" t="s">
        <v>220</v>
      </c>
      <c r="C43" s="208">
        <v>26600</v>
      </c>
      <c r="D43" s="208" t="s">
        <v>9</v>
      </c>
      <c r="E43" s="208"/>
      <c r="F43" s="208"/>
      <c r="G43" s="134">
        <f>G24+G29+G38</f>
        <v>0</v>
      </c>
      <c r="H43" s="134">
        <f>H24+H29+H38</f>
        <v>0</v>
      </c>
      <c r="I43" s="134">
        <f>I24+I29+I38</f>
        <v>0</v>
      </c>
      <c r="J43" s="134">
        <f t="shared" ref="J43" si="1">J24+J29+J38</f>
        <v>0</v>
      </c>
      <c r="N43" s="5"/>
      <c r="O43" s="5"/>
      <c r="P43" s="5"/>
      <c r="Q43" s="5"/>
      <c r="R43" s="5"/>
      <c r="S43" s="5"/>
      <c r="T43" s="5"/>
    </row>
    <row r="44" spans="1:22" s="107" customFormat="1" ht="13.15" customHeight="1" x14ac:dyDescent="0.25">
      <c r="A44" s="508"/>
      <c r="B44" s="512" t="s">
        <v>219</v>
      </c>
      <c r="C44" s="493">
        <v>26610</v>
      </c>
      <c r="D44" s="202">
        <v>2021</v>
      </c>
      <c r="E44" s="7"/>
      <c r="F44" s="7"/>
      <c r="G44" s="199"/>
      <c r="H44" s="199"/>
      <c r="I44" s="199"/>
      <c r="J44" s="199"/>
      <c r="N44" s="5"/>
      <c r="O44" s="5"/>
      <c r="P44" s="5"/>
      <c r="Q44" s="5"/>
      <c r="R44" s="5"/>
      <c r="S44" s="5"/>
      <c r="T44" s="5"/>
    </row>
    <row r="45" spans="1:22" s="107" customFormat="1" ht="13.15" customHeight="1" x14ac:dyDescent="0.25">
      <c r="A45" s="509"/>
      <c r="B45" s="512"/>
      <c r="C45" s="514"/>
      <c r="D45" s="202">
        <v>2022</v>
      </c>
      <c r="E45" s="7"/>
      <c r="F45" s="7"/>
      <c r="G45" s="199"/>
      <c r="H45" s="199"/>
      <c r="I45" s="199"/>
      <c r="J45" s="199"/>
      <c r="N45" s="5"/>
      <c r="O45" s="5"/>
      <c r="P45" s="5"/>
      <c r="Q45" s="5"/>
      <c r="R45" s="5"/>
      <c r="S45" s="5"/>
      <c r="T45" s="5"/>
      <c r="U45" s="5"/>
    </row>
    <row r="46" spans="1:22" s="107" customFormat="1" ht="13.15" customHeight="1" x14ac:dyDescent="0.25">
      <c r="A46" s="510"/>
      <c r="B46" s="513"/>
      <c r="C46" s="494"/>
      <c r="D46" s="202">
        <v>2023</v>
      </c>
      <c r="E46" s="7"/>
      <c r="F46" s="7"/>
      <c r="G46" s="199"/>
      <c r="H46" s="199"/>
      <c r="I46" s="199"/>
      <c r="J46" s="199"/>
      <c r="N46" s="5"/>
      <c r="O46" s="5"/>
      <c r="P46" s="5"/>
      <c r="Q46" s="5"/>
      <c r="R46" s="5"/>
      <c r="S46" s="5"/>
      <c r="T46" s="5"/>
      <c r="U46" s="5"/>
    </row>
    <row r="47" spans="1:22" ht="18.75" x14ac:dyDescent="0.3">
      <c r="A47" s="170"/>
      <c r="D47" s="171"/>
      <c r="E47" s="172"/>
      <c r="F47" s="172"/>
      <c r="G47" s="171"/>
      <c r="H47" s="171"/>
    </row>
    <row r="48" spans="1:22" ht="55.15" customHeight="1" x14ac:dyDescent="0.3">
      <c r="A48" s="172" t="s">
        <v>227</v>
      </c>
      <c r="B48" s="183" t="str">
        <f>'Титул ПФХД'!A22</f>
        <v>Муниципальное бюджетное общеобразовательное учреждение "Средняя школа №41"</v>
      </c>
      <c r="C48" s="172"/>
      <c r="D48" s="172"/>
      <c r="E48" s="173"/>
      <c r="F48" s="173"/>
      <c r="G48" s="174"/>
      <c r="H48" s="174"/>
      <c r="I48" s="172"/>
      <c r="J48" s="175"/>
    </row>
    <row r="49" spans="1:11" x14ac:dyDescent="0.25">
      <c r="A49" s="173"/>
      <c r="B49" s="173"/>
      <c r="C49" s="173"/>
      <c r="D49" s="173"/>
      <c r="E49" s="173"/>
      <c r="F49" s="173"/>
      <c r="G49" s="173"/>
      <c r="H49" s="173"/>
      <c r="I49" s="173"/>
      <c r="J49" s="173"/>
      <c r="K49" s="173"/>
    </row>
    <row r="50" spans="1:11" ht="18.75" x14ac:dyDescent="0.3">
      <c r="A50" s="173"/>
      <c r="B50" s="173"/>
      <c r="C50" s="173"/>
      <c r="D50" s="173"/>
      <c r="E50" s="176"/>
      <c r="F50" s="176"/>
      <c r="G50" s="173"/>
      <c r="H50" s="173"/>
      <c r="I50" s="173"/>
      <c r="J50" s="173"/>
      <c r="K50" s="173"/>
    </row>
    <row r="51" spans="1:11" ht="14.45" customHeight="1" x14ac:dyDescent="0.3">
      <c r="B51" s="176"/>
      <c r="C51" s="176"/>
      <c r="D51" s="176"/>
      <c r="E51" s="176"/>
      <c r="F51" s="176"/>
      <c r="G51" s="176"/>
      <c r="H51" s="176"/>
      <c r="I51" s="176"/>
      <c r="J51" s="176"/>
      <c r="K51" s="176"/>
    </row>
    <row r="52" spans="1:11" ht="12.6" customHeight="1" x14ac:dyDescent="0.3">
      <c r="B52" s="176"/>
      <c r="C52" s="176"/>
      <c r="D52" s="176"/>
      <c r="E52" s="177"/>
      <c r="F52" s="177"/>
      <c r="G52" s="176"/>
      <c r="H52" s="176"/>
      <c r="I52" s="176"/>
      <c r="J52" s="176"/>
      <c r="K52" s="176"/>
    </row>
    <row r="53" spans="1:11" ht="15.75" x14ac:dyDescent="0.25">
      <c r="A53" s="178" t="s">
        <v>221</v>
      </c>
      <c r="B53" s="177"/>
      <c r="C53" s="177"/>
      <c r="D53" s="177"/>
      <c r="E53" s="177"/>
      <c r="F53" s="177"/>
      <c r="G53" s="177"/>
      <c r="H53" s="177"/>
      <c r="I53" s="177"/>
      <c r="J53" s="177"/>
    </row>
    <row r="54" spans="1:11" ht="15.75" x14ac:dyDescent="0.25">
      <c r="A54" s="179" t="s">
        <v>222</v>
      </c>
      <c r="B54" s="177"/>
      <c r="C54" s="177"/>
      <c r="D54" s="177"/>
      <c r="E54" s="177"/>
      <c r="F54" s="177"/>
      <c r="G54" s="177"/>
      <c r="H54" s="177"/>
      <c r="I54" s="177"/>
      <c r="J54" s="177"/>
    </row>
    <row r="55" spans="1:11" ht="33.75" customHeight="1" x14ac:dyDescent="0.25">
      <c r="A55" s="507" t="s">
        <v>223</v>
      </c>
      <c r="B55" s="507"/>
      <c r="C55" s="507"/>
      <c r="D55" s="507"/>
      <c r="E55" s="507"/>
      <c r="F55" s="507"/>
      <c r="G55" s="507"/>
      <c r="H55" s="507"/>
      <c r="I55" s="507"/>
      <c r="J55" s="507"/>
    </row>
  </sheetData>
  <mergeCells count="74">
    <mergeCell ref="G34:G35"/>
    <mergeCell ref="H34:H35"/>
    <mergeCell ref="A55:J55"/>
    <mergeCell ref="I34:I35"/>
    <mergeCell ref="J34:J35"/>
    <mergeCell ref="A40:A42"/>
    <mergeCell ref="B40:B42"/>
    <mergeCell ref="C40:C42"/>
    <mergeCell ref="A44:A46"/>
    <mergeCell ref="B44:B46"/>
    <mergeCell ref="C44:C46"/>
    <mergeCell ref="A34:A35"/>
    <mergeCell ref="C34:C35"/>
    <mergeCell ref="D34:D35"/>
    <mergeCell ref="E34:E35"/>
    <mergeCell ref="F34:F35"/>
    <mergeCell ref="H22:H23"/>
    <mergeCell ref="I22:I23"/>
    <mergeCell ref="J22:J23"/>
    <mergeCell ref="U22:U26"/>
    <mergeCell ref="A26:A27"/>
    <mergeCell ref="C26:C27"/>
    <mergeCell ref="D26:D27"/>
    <mergeCell ref="E26:E27"/>
    <mergeCell ref="F26:F27"/>
    <mergeCell ref="G26:G27"/>
    <mergeCell ref="H26:H27"/>
    <mergeCell ref="I26:I27"/>
    <mergeCell ref="J26:J27"/>
    <mergeCell ref="H20:H21"/>
    <mergeCell ref="I20:I21"/>
    <mergeCell ref="J20:J21"/>
    <mergeCell ref="N21:S21"/>
    <mergeCell ref="A22:A23"/>
    <mergeCell ref="C22:C23"/>
    <mergeCell ref="D22:D23"/>
    <mergeCell ref="E22:E23"/>
    <mergeCell ref="F22:F23"/>
    <mergeCell ref="G22:G23"/>
    <mergeCell ref="A20:A21"/>
    <mergeCell ref="C20:C21"/>
    <mergeCell ref="D20:D21"/>
    <mergeCell ref="E20:E21"/>
    <mergeCell ref="F20:F21"/>
    <mergeCell ref="G20:G21"/>
    <mergeCell ref="G4:J4"/>
    <mergeCell ref="J5:J6"/>
    <mergeCell ref="H9:H10"/>
    <mergeCell ref="I9:I10"/>
    <mergeCell ref="J9:J10"/>
    <mergeCell ref="F9:F10"/>
    <mergeCell ref="G9:G10"/>
    <mergeCell ref="N9:R9"/>
    <mergeCell ref="A17:A19"/>
    <mergeCell ref="B17:B19"/>
    <mergeCell ref="C17:C19"/>
    <mergeCell ref="D12:D16"/>
    <mergeCell ref="N15:N16"/>
    <mergeCell ref="O7:R7"/>
    <mergeCell ref="A9:A10"/>
    <mergeCell ref="C9:C10"/>
    <mergeCell ref="D9:D10"/>
    <mergeCell ref="H1:J1"/>
    <mergeCell ref="A2:J2"/>
    <mergeCell ref="N2:T2"/>
    <mergeCell ref="A3:J3"/>
    <mergeCell ref="A4:A6"/>
    <mergeCell ref="B4:B6"/>
    <mergeCell ref="C4:C6"/>
    <mergeCell ref="D4:D6"/>
    <mergeCell ref="E4:E6"/>
    <mergeCell ref="F4:F6"/>
    <mergeCell ref="O5:R5"/>
    <mergeCell ref="E9:E10"/>
  </mergeCells>
  <pageMargins left="0.31496062992125984" right="0.11811023622047245" top="0.35433070866141736" bottom="0.35433070866141736" header="0.31496062992125984" footer="0.31496062992125984"/>
  <pageSetup paperSize="9" scale="42" orientation="portrait" r:id="rId1"/>
  <colBreaks count="2" manualBreakCount="2">
    <brk id="10" max="39" man="1"/>
    <brk id="20" max="51"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3"/>
  <sheetViews>
    <sheetView zoomScale="80" zoomScaleNormal="80" workbookViewId="0">
      <selection activeCell="A2" sqref="A2:J3"/>
    </sheetView>
  </sheetViews>
  <sheetFormatPr defaultColWidth="9.140625" defaultRowHeight="15" x14ac:dyDescent="0.25"/>
  <cols>
    <col min="1" max="1" width="11.85546875" style="237" customWidth="1"/>
    <col min="2" max="2" width="14.85546875" style="237" bestFit="1" customWidth="1"/>
    <col min="3" max="10" width="13.140625" style="237" customWidth="1"/>
    <col min="11" max="11" width="12" style="237" customWidth="1"/>
    <col min="12" max="12" width="13.140625" style="237" customWidth="1"/>
    <col min="13" max="13" width="11" style="237" customWidth="1"/>
    <col min="14" max="14" width="12.42578125" style="237" customWidth="1"/>
    <col min="15" max="15" width="11.85546875" style="237" customWidth="1"/>
    <col min="16" max="17" width="13.85546875" style="237" customWidth="1"/>
    <col min="18" max="18" width="12.85546875" style="237" customWidth="1"/>
    <col min="19" max="16384" width="9.140625" style="237"/>
  </cols>
  <sheetData>
    <row r="1" spans="1:22" s="224" customFormat="1" ht="15.75" x14ac:dyDescent="0.25">
      <c r="B1" s="525" t="s">
        <v>245</v>
      </c>
      <c r="C1" s="526"/>
      <c r="D1" s="526"/>
      <c r="E1" s="526"/>
      <c r="F1" s="526"/>
      <c r="G1" s="526"/>
      <c r="H1" s="527"/>
      <c r="I1" s="525" t="s">
        <v>230</v>
      </c>
      <c r="J1" s="526"/>
      <c r="K1" s="526"/>
      <c r="L1" s="526"/>
      <c r="M1" s="526"/>
      <c r="N1" s="526"/>
      <c r="O1" s="526"/>
      <c r="P1" s="526"/>
      <c r="Q1" s="526"/>
      <c r="R1" s="527"/>
      <c r="S1" s="528" t="s">
        <v>231</v>
      </c>
      <c r="T1" s="529"/>
      <c r="U1" s="529"/>
      <c r="V1" s="530"/>
    </row>
    <row r="2" spans="1:22" s="224" customFormat="1" ht="30" customHeight="1" x14ac:dyDescent="0.2">
      <c r="A2" s="531" t="s">
        <v>246</v>
      </c>
      <c r="B2" s="225" t="s">
        <v>247</v>
      </c>
      <c r="C2" s="226" t="s">
        <v>248</v>
      </c>
      <c r="D2" s="226" t="s">
        <v>249</v>
      </c>
      <c r="E2" s="532" t="s">
        <v>250</v>
      </c>
      <c r="F2" s="227" t="s">
        <v>251</v>
      </c>
      <c r="G2" s="227" t="s">
        <v>252</v>
      </c>
      <c r="H2" s="523" t="s">
        <v>253</v>
      </c>
      <c r="I2" s="519" t="s">
        <v>254</v>
      </c>
      <c r="J2" s="521" t="s">
        <v>255</v>
      </c>
      <c r="K2" s="521" t="s">
        <v>252</v>
      </c>
      <c r="L2" s="521" t="s">
        <v>251</v>
      </c>
      <c r="M2" s="521" t="s">
        <v>256</v>
      </c>
      <c r="N2" s="521" t="s">
        <v>257</v>
      </c>
      <c r="O2" s="521" t="s">
        <v>258</v>
      </c>
      <c r="P2" s="521" t="s">
        <v>259</v>
      </c>
      <c r="Q2" s="521" t="s">
        <v>260</v>
      </c>
      <c r="R2" s="523" t="s">
        <v>261</v>
      </c>
      <c r="S2" s="519" t="s">
        <v>262</v>
      </c>
      <c r="T2" s="521" t="s">
        <v>263</v>
      </c>
      <c r="U2" s="521" t="s">
        <v>264</v>
      </c>
      <c r="V2" s="523" t="s">
        <v>265</v>
      </c>
    </row>
    <row r="3" spans="1:22" s="224" customFormat="1" ht="15.75" x14ac:dyDescent="0.25">
      <c r="A3" s="531"/>
      <c r="B3" s="533" t="s">
        <v>266</v>
      </c>
      <c r="C3" s="534"/>
      <c r="D3" s="534"/>
      <c r="E3" s="532"/>
      <c r="F3" s="534" t="s">
        <v>267</v>
      </c>
      <c r="G3" s="534"/>
      <c r="H3" s="524"/>
      <c r="I3" s="520"/>
      <c r="J3" s="522"/>
      <c r="K3" s="522"/>
      <c r="L3" s="522"/>
      <c r="M3" s="522"/>
      <c r="N3" s="522"/>
      <c r="O3" s="522"/>
      <c r="P3" s="522"/>
      <c r="Q3" s="522"/>
      <c r="R3" s="524"/>
      <c r="S3" s="520"/>
      <c r="T3" s="522"/>
      <c r="U3" s="522"/>
      <c r="V3" s="524"/>
    </row>
    <row r="4" spans="1:22" s="224" customFormat="1" x14ac:dyDescent="0.2">
      <c r="A4" s="228">
        <v>111</v>
      </c>
      <c r="B4" s="229"/>
      <c r="C4" s="230"/>
      <c r="D4" s="230"/>
      <c r="E4" s="230"/>
      <c r="F4" s="230"/>
      <c r="G4" s="230">
        <f>G15/1.302</f>
        <v>881177.88786482357</v>
      </c>
      <c r="H4" s="231">
        <f t="shared" ref="H4:H13" si="0">SUM(B4:G4)</f>
        <v>881177.88786482357</v>
      </c>
      <c r="I4" s="229"/>
      <c r="J4" s="230"/>
      <c r="K4" s="230"/>
      <c r="L4" s="230"/>
      <c r="M4" s="230"/>
      <c r="N4" s="230"/>
      <c r="O4" s="230"/>
      <c r="P4" s="230"/>
      <c r="Q4" s="230"/>
      <c r="R4" s="231">
        <f t="shared" ref="R4:R13" si="1">SUM(I4:Q4)</f>
        <v>0</v>
      </c>
      <c r="S4" s="229"/>
      <c r="T4" s="230"/>
      <c r="U4" s="230"/>
      <c r="V4" s="231">
        <f t="shared" ref="V4:V13" si="2">SUM(S4:U4)</f>
        <v>0</v>
      </c>
    </row>
    <row r="5" spans="1:22" s="224" customFormat="1" x14ac:dyDescent="0.2">
      <c r="A5" s="228">
        <v>112</v>
      </c>
      <c r="B5" s="229"/>
      <c r="C5" s="230"/>
      <c r="D5" s="230"/>
      <c r="E5" s="230"/>
      <c r="F5" s="230"/>
      <c r="G5" s="230"/>
      <c r="H5" s="231">
        <f t="shared" si="0"/>
        <v>0</v>
      </c>
      <c r="I5" s="230">
        <v>292886</v>
      </c>
      <c r="J5" s="230"/>
      <c r="K5" s="230">
        <f>1431348.88-5797.5</f>
        <v>1425551.38</v>
      </c>
      <c r="L5" s="230"/>
      <c r="M5" s="230"/>
      <c r="N5" s="230"/>
      <c r="O5" s="230"/>
      <c r="P5" s="230"/>
      <c r="Q5" s="230"/>
      <c r="R5" s="231">
        <f t="shared" si="1"/>
        <v>1718437.38</v>
      </c>
      <c r="S5" s="229"/>
      <c r="T5" s="230"/>
      <c r="U5" s="230"/>
      <c r="V5" s="231">
        <f t="shared" si="2"/>
        <v>0</v>
      </c>
    </row>
    <row r="6" spans="1:22" s="224" customFormat="1" x14ac:dyDescent="0.2">
      <c r="A6" s="228">
        <v>113</v>
      </c>
      <c r="B6" s="229"/>
      <c r="C6" s="230"/>
      <c r="D6" s="230"/>
      <c r="E6" s="230"/>
      <c r="F6" s="230"/>
      <c r="G6" s="230"/>
      <c r="H6" s="231">
        <f t="shared" si="0"/>
        <v>0</v>
      </c>
      <c r="I6" s="230"/>
      <c r="J6" s="230"/>
      <c r="K6" s="230"/>
      <c r="L6" s="230"/>
      <c r="M6" s="230"/>
      <c r="N6" s="230"/>
      <c r="O6" s="230"/>
      <c r="P6" s="230"/>
      <c r="Q6" s="230"/>
      <c r="R6" s="231">
        <f t="shared" si="1"/>
        <v>0</v>
      </c>
      <c r="S6" s="229"/>
      <c r="T6" s="230"/>
      <c r="U6" s="230"/>
      <c r="V6" s="231">
        <f t="shared" si="2"/>
        <v>0</v>
      </c>
    </row>
    <row r="7" spans="1:22" s="224" customFormat="1" x14ac:dyDescent="0.2">
      <c r="A7" s="228">
        <v>119</v>
      </c>
      <c r="B7" s="229"/>
      <c r="C7" s="230"/>
      <c r="D7" s="230"/>
      <c r="E7" s="230"/>
      <c r="F7" s="230"/>
      <c r="G7" s="230">
        <f>G15-G4</f>
        <v>266115.72213517677</v>
      </c>
      <c r="H7" s="231">
        <f t="shared" si="0"/>
        <v>266115.72213517677</v>
      </c>
      <c r="I7" s="230"/>
      <c r="J7" s="230"/>
      <c r="K7" s="230"/>
      <c r="L7" s="230"/>
      <c r="M7" s="230"/>
      <c r="N7" s="230"/>
      <c r="O7" s="230"/>
      <c r="P7" s="230"/>
      <c r="Q7" s="230"/>
      <c r="R7" s="231">
        <f t="shared" si="1"/>
        <v>0</v>
      </c>
      <c r="S7" s="229"/>
      <c r="T7" s="230"/>
      <c r="U7" s="230"/>
      <c r="V7" s="231">
        <f t="shared" si="2"/>
        <v>0</v>
      </c>
    </row>
    <row r="8" spans="1:22" s="224" customFormat="1" x14ac:dyDescent="0.2">
      <c r="A8" s="228">
        <v>321</v>
      </c>
      <c r="B8" s="229"/>
      <c r="C8" s="230"/>
      <c r="D8" s="230"/>
      <c r="E8" s="230"/>
      <c r="F8" s="230"/>
      <c r="G8" s="230"/>
      <c r="H8" s="231">
        <f t="shared" si="0"/>
        <v>0</v>
      </c>
      <c r="I8" s="230"/>
      <c r="J8" s="230"/>
      <c r="K8" s="230">
        <v>5797.5</v>
      </c>
      <c r="L8" s="230"/>
      <c r="M8" s="230">
        <v>199950.06</v>
      </c>
      <c r="N8" s="230"/>
      <c r="O8" s="230"/>
      <c r="P8" s="230"/>
      <c r="Q8" s="230"/>
      <c r="R8" s="231">
        <f t="shared" si="1"/>
        <v>205747.56</v>
      </c>
      <c r="S8" s="229"/>
      <c r="T8" s="230"/>
      <c r="U8" s="230"/>
      <c r="V8" s="231">
        <f t="shared" si="2"/>
        <v>0</v>
      </c>
    </row>
    <row r="9" spans="1:22" s="224" customFormat="1" x14ac:dyDescent="0.2">
      <c r="A9" s="228">
        <v>852</v>
      </c>
      <c r="B9" s="229"/>
      <c r="C9" s="230"/>
      <c r="D9" s="230"/>
      <c r="E9" s="230"/>
      <c r="F9" s="230"/>
      <c r="G9" s="230"/>
      <c r="H9" s="231">
        <f t="shared" si="0"/>
        <v>0</v>
      </c>
      <c r="I9" s="230"/>
      <c r="J9" s="230"/>
      <c r="K9" s="230"/>
      <c r="L9" s="230"/>
      <c r="M9" s="230"/>
      <c r="N9" s="230"/>
      <c r="O9" s="230"/>
      <c r="P9" s="230"/>
      <c r="Q9" s="230"/>
      <c r="R9" s="231">
        <f t="shared" si="1"/>
        <v>0</v>
      </c>
      <c r="S9" s="229"/>
      <c r="T9" s="230"/>
      <c r="U9" s="230"/>
      <c r="V9" s="231">
        <f t="shared" si="2"/>
        <v>0</v>
      </c>
    </row>
    <row r="10" spans="1:22" s="224" customFormat="1" x14ac:dyDescent="0.2">
      <c r="A10" s="228">
        <v>853</v>
      </c>
      <c r="B10" s="229"/>
      <c r="C10" s="230"/>
      <c r="D10" s="230"/>
      <c r="E10" s="230"/>
      <c r="F10" s="230"/>
      <c r="G10" s="230"/>
      <c r="H10" s="231">
        <f t="shared" si="0"/>
        <v>0</v>
      </c>
      <c r="I10" s="230"/>
      <c r="J10" s="230"/>
      <c r="K10" s="230"/>
      <c r="L10" s="230"/>
      <c r="M10" s="230"/>
      <c r="N10" s="230"/>
      <c r="O10" s="230"/>
      <c r="P10" s="230"/>
      <c r="Q10" s="230"/>
      <c r="R10" s="231">
        <f t="shared" si="1"/>
        <v>0</v>
      </c>
      <c r="S10" s="229"/>
      <c r="T10" s="230"/>
      <c r="U10" s="230"/>
      <c r="V10" s="231">
        <f t="shared" si="2"/>
        <v>0</v>
      </c>
    </row>
    <row r="11" spans="1:22" s="224" customFormat="1" x14ac:dyDescent="0.2">
      <c r="A11" s="228">
        <v>244</v>
      </c>
      <c r="B11" s="229"/>
      <c r="C11" s="230"/>
      <c r="D11" s="230"/>
      <c r="E11" s="230">
        <v>1030790.69</v>
      </c>
      <c r="F11" s="230">
        <v>944026.07</v>
      </c>
      <c r="G11" s="230">
        <v>3301850</v>
      </c>
      <c r="H11" s="231">
        <f t="shared" si="0"/>
        <v>5276666.76</v>
      </c>
      <c r="I11" s="230">
        <v>4237727.38</v>
      </c>
      <c r="J11" s="230"/>
      <c r="K11" s="230"/>
      <c r="L11" s="230"/>
      <c r="M11" s="230"/>
      <c r="N11" s="230">
        <v>1174.53</v>
      </c>
      <c r="O11" s="230">
        <v>785281.64</v>
      </c>
      <c r="P11" s="230"/>
      <c r="Q11" s="230"/>
      <c r="R11" s="231">
        <f t="shared" si="1"/>
        <v>5024183.55</v>
      </c>
      <c r="S11" s="229"/>
      <c r="T11" s="230">
        <v>21473.98</v>
      </c>
      <c r="U11" s="230"/>
      <c r="V11" s="231">
        <f t="shared" si="2"/>
        <v>21473.98</v>
      </c>
    </row>
    <row r="12" spans="1:22" s="224" customFormat="1" x14ac:dyDescent="0.2">
      <c r="A12" s="228">
        <v>323</v>
      </c>
      <c r="B12" s="229"/>
      <c r="C12" s="230"/>
      <c r="D12" s="230"/>
      <c r="E12" s="230"/>
      <c r="F12" s="230"/>
      <c r="G12" s="230"/>
      <c r="H12" s="231">
        <f t="shared" si="0"/>
        <v>0</v>
      </c>
      <c r="I12" s="230"/>
      <c r="J12" s="230"/>
      <c r="K12" s="230"/>
      <c r="L12" s="230"/>
      <c r="M12" s="230"/>
      <c r="N12" s="230">
        <v>390333.6</v>
      </c>
      <c r="O12" s="230"/>
      <c r="P12" s="230"/>
      <c r="Q12" s="230"/>
      <c r="R12" s="231">
        <f t="shared" si="1"/>
        <v>390333.6</v>
      </c>
      <c r="S12" s="229"/>
      <c r="T12" s="230"/>
      <c r="U12" s="230"/>
      <c r="V12" s="231">
        <f t="shared" si="2"/>
        <v>0</v>
      </c>
    </row>
    <row r="13" spans="1:22" s="224" customFormat="1" x14ac:dyDescent="0.2">
      <c r="A13" s="228">
        <v>247</v>
      </c>
      <c r="B13" s="229"/>
      <c r="C13" s="230"/>
      <c r="D13" s="230"/>
      <c r="E13" s="230"/>
      <c r="F13" s="230"/>
      <c r="G13" s="230"/>
      <c r="H13" s="231">
        <f t="shared" si="0"/>
        <v>0</v>
      </c>
      <c r="I13" s="229"/>
      <c r="J13" s="230"/>
      <c r="K13" s="230"/>
      <c r="L13" s="230"/>
      <c r="M13" s="230"/>
      <c r="N13" s="230"/>
      <c r="O13" s="230"/>
      <c r="P13" s="230"/>
      <c r="Q13" s="230"/>
      <c r="R13" s="231">
        <f t="shared" si="1"/>
        <v>0</v>
      </c>
      <c r="S13" s="229"/>
      <c r="T13" s="230"/>
      <c r="U13" s="230"/>
      <c r="V13" s="231">
        <f t="shared" si="2"/>
        <v>0</v>
      </c>
    </row>
    <row r="14" spans="1:22" s="224" customFormat="1" ht="12.75" x14ac:dyDescent="0.2">
      <c r="B14" s="229">
        <f>SUM(B4:B13)</f>
        <v>0</v>
      </c>
      <c r="C14" s="230">
        <f t="shared" ref="C14:V14" si="3">SUM(C4:C13)</f>
        <v>0</v>
      </c>
      <c r="D14" s="230">
        <f t="shared" si="3"/>
        <v>0</v>
      </c>
      <c r="E14" s="230">
        <f t="shared" si="3"/>
        <v>1030790.69</v>
      </c>
      <c r="F14" s="230">
        <f t="shared" si="3"/>
        <v>944026.07</v>
      </c>
      <c r="G14" s="230">
        <f t="shared" si="3"/>
        <v>4449143.6100000003</v>
      </c>
      <c r="H14" s="231">
        <f t="shared" si="3"/>
        <v>6423960.3700000001</v>
      </c>
      <c r="I14" s="229">
        <f t="shared" si="3"/>
        <v>4530613.38</v>
      </c>
      <c r="J14" s="230">
        <f t="shared" si="3"/>
        <v>0</v>
      </c>
      <c r="K14" s="230">
        <f t="shared" si="3"/>
        <v>1431348.88</v>
      </c>
      <c r="L14" s="230">
        <f t="shared" si="3"/>
        <v>0</v>
      </c>
      <c r="M14" s="230">
        <f t="shared" si="3"/>
        <v>199950.06</v>
      </c>
      <c r="N14" s="230">
        <f t="shared" si="3"/>
        <v>391508.13</v>
      </c>
      <c r="O14" s="230">
        <f t="shared" si="3"/>
        <v>785281.64</v>
      </c>
      <c r="P14" s="230">
        <f t="shared" si="3"/>
        <v>0</v>
      </c>
      <c r="Q14" s="230">
        <f t="shared" si="3"/>
        <v>0</v>
      </c>
      <c r="R14" s="231">
        <f t="shared" si="3"/>
        <v>7338702.0899999999</v>
      </c>
      <c r="S14" s="232">
        <f t="shared" si="3"/>
        <v>0</v>
      </c>
      <c r="T14" s="233">
        <f t="shared" si="3"/>
        <v>21473.98</v>
      </c>
      <c r="U14" s="233">
        <f t="shared" si="3"/>
        <v>0</v>
      </c>
      <c r="V14" s="231">
        <f t="shared" si="3"/>
        <v>21473.98</v>
      </c>
    </row>
    <row r="15" spans="1:22" s="224" customFormat="1" ht="13.5" thickBot="1" x14ac:dyDescent="0.25">
      <c r="B15" s="234"/>
      <c r="C15" s="235"/>
      <c r="D15" s="235"/>
      <c r="E15" s="235"/>
      <c r="F15" s="235">
        <f>F16-F13-F12-F11-F10-F9-F8-F6-F5</f>
        <v>0</v>
      </c>
      <c r="G15" s="235">
        <f>G16-G13-G12-G11-G10-G9-G8-G6-G5</f>
        <v>1147293.6100000003</v>
      </c>
      <c r="H15" s="236"/>
      <c r="I15" s="234"/>
      <c r="J15" s="235"/>
      <c r="K15" s="235"/>
      <c r="L15" s="235"/>
      <c r="M15" s="235"/>
      <c r="N15" s="235"/>
      <c r="O15" s="235"/>
      <c r="P15" s="235"/>
      <c r="Q15" s="235"/>
      <c r="R15" s="236"/>
      <c r="S15" s="234"/>
      <c r="T15" s="235"/>
      <c r="U15" s="235"/>
      <c r="V15" s="236"/>
    </row>
    <row r="16" spans="1:22" x14ac:dyDescent="0.25">
      <c r="F16" s="238">
        <v>944026.07</v>
      </c>
      <c r="G16" s="238">
        <v>4449143.6100000003</v>
      </c>
    </row>
    <row r="18" spans="1:12" s="239" customFormat="1" ht="15" customHeight="1" x14ac:dyDescent="0.25">
      <c r="A18" s="515"/>
      <c r="B18" s="516" t="s">
        <v>33</v>
      </c>
      <c r="C18" s="517"/>
      <c r="D18" s="518"/>
      <c r="E18" s="516" t="s">
        <v>34</v>
      </c>
      <c r="F18" s="517"/>
      <c r="G18" s="518"/>
      <c r="H18" s="516" t="s">
        <v>35</v>
      </c>
      <c r="I18" s="517"/>
      <c r="J18" s="518"/>
    </row>
    <row r="19" spans="1:12" s="239" customFormat="1" ht="122.25" customHeight="1" x14ac:dyDescent="0.25">
      <c r="A19" s="515"/>
      <c r="B19" s="240" t="s">
        <v>268</v>
      </c>
      <c r="C19" s="240" t="s">
        <v>230</v>
      </c>
      <c r="D19" s="240" t="s">
        <v>42</v>
      </c>
      <c r="E19" s="240" t="s">
        <v>268</v>
      </c>
      <c r="F19" s="240" t="s">
        <v>230</v>
      </c>
      <c r="G19" s="240" t="s">
        <v>42</v>
      </c>
      <c r="H19" s="240" t="s">
        <v>268</v>
      </c>
      <c r="I19" s="240" t="s">
        <v>230</v>
      </c>
      <c r="J19" s="240" t="s">
        <v>42</v>
      </c>
      <c r="K19" s="241"/>
    </row>
    <row r="20" spans="1:12" s="239" customFormat="1" ht="45" customHeight="1" thickBot="1" x14ac:dyDescent="0.3">
      <c r="A20" s="240">
        <v>150</v>
      </c>
      <c r="B20" s="242" t="s">
        <v>9</v>
      </c>
      <c r="C20" s="242">
        <v>930900</v>
      </c>
      <c r="D20" s="242" t="s">
        <v>9</v>
      </c>
      <c r="E20" s="242" t="s">
        <v>9</v>
      </c>
      <c r="F20" s="242">
        <v>0</v>
      </c>
      <c r="G20" s="242" t="s">
        <v>9</v>
      </c>
      <c r="H20" s="242" t="s">
        <v>9</v>
      </c>
      <c r="I20" s="242">
        <v>0</v>
      </c>
      <c r="J20" s="242" t="s">
        <v>9</v>
      </c>
      <c r="K20" s="241"/>
    </row>
    <row r="21" spans="1:12" s="245" customFormat="1" ht="16.899999999999999" customHeight="1" thickBot="1" x14ac:dyDescent="0.25">
      <c r="A21" s="243" t="s">
        <v>9</v>
      </c>
      <c r="B21" s="244"/>
      <c r="C21" s="244"/>
      <c r="D21" s="244"/>
      <c r="E21" s="244"/>
      <c r="F21" s="244"/>
      <c r="G21" s="244"/>
      <c r="H21" s="244"/>
      <c r="I21" s="244"/>
      <c r="J21" s="244"/>
    </row>
    <row r="22" spans="1:12" s="239" customFormat="1" ht="28.9" customHeight="1" x14ac:dyDescent="0.25">
      <c r="A22" s="240">
        <v>111</v>
      </c>
      <c r="B22" s="242">
        <v>100212100</v>
      </c>
      <c r="C22" s="242">
        <v>0</v>
      </c>
      <c r="D22" s="242"/>
      <c r="E22" s="242">
        <v>88056500</v>
      </c>
      <c r="F22" s="242">
        <v>0</v>
      </c>
      <c r="G22" s="242"/>
      <c r="H22" s="242">
        <v>88071200</v>
      </c>
      <c r="I22" s="242">
        <v>0</v>
      </c>
      <c r="J22" s="242"/>
    </row>
    <row r="23" spans="1:12" s="239" customFormat="1" ht="33" customHeight="1" x14ac:dyDescent="0.25">
      <c r="A23" s="240">
        <v>112</v>
      </c>
      <c r="B23" s="242">
        <v>239200</v>
      </c>
      <c r="C23" s="242">
        <v>1596000</v>
      </c>
      <c r="D23" s="242"/>
      <c r="E23" s="242">
        <v>175400</v>
      </c>
      <c r="F23" s="242">
        <v>3951800</v>
      </c>
      <c r="G23" s="242"/>
      <c r="H23" s="242">
        <v>175400</v>
      </c>
      <c r="I23" s="242">
        <v>3951800</v>
      </c>
      <c r="J23" s="242"/>
      <c r="L23" s="246"/>
    </row>
    <row r="24" spans="1:12" s="239" customFormat="1" ht="32.450000000000003" customHeight="1" x14ac:dyDescent="0.25">
      <c r="A24" s="240">
        <v>113</v>
      </c>
      <c r="B24" s="242"/>
      <c r="C24" s="242"/>
      <c r="D24" s="242"/>
      <c r="E24" s="242"/>
      <c r="F24" s="242"/>
      <c r="G24" s="242"/>
      <c r="H24" s="242"/>
      <c r="I24" s="242"/>
      <c r="J24" s="242"/>
    </row>
    <row r="25" spans="1:12" s="239" customFormat="1" ht="47.45" customHeight="1" x14ac:dyDescent="0.25">
      <c r="A25" s="247">
        <v>119</v>
      </c>
      <c r="B25" s="248">
        <v>29831800</v>
      </c>
      <c r="C25" s="248">
        <v>0</v>
      </c>
      <c r="D25" s="248">
        <v>0</v>
      </c>
      <c r="E25" s="248">
        <v>26237800</v>
      </c>
      <c r="F25" s="248">
        <v>0</v>
      </c>
      <c r="G25" s="248">
        <v>0</v>
      </c>
      <c r="H25" s="248">
        <v>26242400</v>
      </c>
      <c r="I25" s="248">
        <v>0</v>
      </c>
      <c r="J25" s="248">
        <v>0</v>
      </c>
    </row>
    <row r="26" spans="1:12" s="239" customFormat="1" x14ac:dyDescent="0.25">
      <c r="A26" s="240">
        <v>119</v>
      </c>
      <c r="B26" s="242">
        <v>29831800</v>
      </c>
      <c r="C26" s="242">
        <v>0</v>
      </c>
      <c r="D26" s="249"/>
      <c r="E26" s="249">
        <v>26237800</v>
      </c>
      <c r="F26" s="249">
        <v>0</v>
      </c>
      <c r="G26" s="249"/>
      <c r="H26" s="249">
        <v>26242400</v>
      </c>
      <c r="I26" s="249">
        <v>0</v>
      </c>
      <c r="J26" s="249"/>
    </row>
    <row r="27" spans="1:12" s="239" customFormat="1" ht="22.9" customHeight="1" x14ac:dyDescent="0.25">
      <c r="A27" s="240">
        <v>119</v>
      </c>
      <c r="B27" s="242"/>
      <c r="C27" s="242"/>
      <c r="D27" s="242"/>
      <c r="E27" s="242"/>
      <c r="F27" s="242"/>
      <c r="G27" s="242"/>
      <c r="H27" s="242"/>
      <c r="I27" s="242"/>
      <c r="J27" s="242"/>
    </row>
    <row r="28" spans="1:12" s="252" customFormat="1" ht="42.6" customHeight="1" x14ac:dyDescent="0.25">
      <c r="A28" s="250">
        <v>320</v>
      </c>
      <c r="B28" s="251"/>
      <c r="C28" s="251"/>
      <c r="D28" s="251"/>
      <c r="E28" s="251"/>
      <c r="F28" s="251"/>
      <c r="G28" s="251"/>
      <c r="H28" s="251"/>
      <c r="I28" s="251"/>
      <c r="J28" s="251"/>
    </row>
    <row r="29" spans="1:12" s="239" customFormat="1" ht="52.9" customHeight="1" x14ac:dyDescent="0.25">
      <c r="A29" s="240">
        <v>321</v>
      </c>
      <c r="B29" s="249">
        <v>0</v>
      </c>
      <c r="C29" s="242">
        <v>258200</v>
      </c>
      <c r="D29" s="242"/>
      <c r="E29" s="242">
        <v>0</v>
      </c>
      <c r="F29" s="242">
        <v>380000</v>
      </c>
      <c r="G29" s="242"/>
      <c r="H29" s="242">
        <v>0</v>
      </c>
      <c r="I29" s="242">
        <v>380000</v>
      </c>
      <c r="J29" s="249"/>
    </row>
    <row r="30" spans="1:12" s="239" customFormat="1" ht="44.45" customHeight="1" x14ac:dyDescent="0.25">
      <c r="A30" s="240">
        <v>340</v>
      </c>
      <c r="B30" s="242"/>
      <c r="C30" s="242"/>
      <c r="D30" s="242"/>
      <c r="E30" s="242"/>
      <c r="F30" s="242"/>
      <c r="G30" s="242"/>
      <c r="H30" s="242"/>
      <c r="I30" s="242"/>
      <c r="J30" s="242"/>
    </row>
    <row r="31" spans="1:12" s="239" customFormat="1" ht="73.5" customHeight="1" x14ac:dyDescent="0.25">
      <c r="A31" s="240">
        <v>350</v>
      </c>
      <c r="B31" s="242"/>
      <c r="C31" s="242"/>
      <c r="D31" s="242"/>
      <c r="E31" s="242"/>
      <c r="F31" s="242"/>
      <c r="G31" s="242"/>
      <c r="H31" s="242"/>
      <c r="I31" s="242"/>
      <c r="J31" s="242"/>
    </row>
    <row r="32" spans="1:12" s="239" customFormat="1" ht="16.899999999999999" customHeight="1" x14ac:dyDescent="0.25">
      <c r="A32" s="240">
        <v>360</v>
      </c>
      <c r="B32" s="242"/>
      <c r="C32" s="242"/>
      <c r="D32" s="242"/>
      <c r="E32" s="242"/>
      <c r="F32" s="242"/>
      <c r="G32" s="242"/>
      <c r="H32" s="242"/>
      <c r="I32" s="242"/>
      <c r="J32" s="242"/>
      <c r="K32" s="253"/>
    </row>
    <row r="33" spans="1:10" s="239" customFormat="1" x14ac:dyDescent="0.25">
      <c r="A33" s="240">
        <v>851</v>
      </c>
      <c r="B33" s="242"/>
      <c r="C33" s="249"/>
      <c r="D33" s="249"/>
      <c r="E33" s="249"/>
      <c r="F33" s="249"/>
      <c r="G33" s="249"/>
      <c r="H33" s="249"/>
      <c r="I33" s="249"/>
      <c r="J33" s="249"/>
    </row>
    <row r="34" spans="1:10" s="239" customFormat="1" ht="42.6" customHeight="1" x14ac:dyDescent="0.25">
      <c r="A34" s="240">
        <v>852</v>
      </c>
      <c r="B34" s="254">
        <v>0</v>
      </c>
      <c r="C34" s="242">
        <v>0</v>
      </c>
      <c r="D34" s="242"/>
      <c r="E34" s="242">
        <v>0</v>
      </c>
      <c r="F34" s="242">
        <v>0</v>
      </c>
      <c r="G34" s="242"/>
      <c r="H34" s="242">
        <v>0</v>
      </c>
      <c r="I34" s="242">
        <v>0</v>
      </c>
      <c r="J34" s="242"/>
    </row>
    <row r="35" spans="1:10" s="239" customFormat="1" x14ac:dyDescent="0.25">
      <c r="A35" s="240">
        <v>853</v>
      </c>
      <c r="B35" s="242">
        <v>0</v>
      </c>
      <c r="C35" s="242">
        <v>0</v>
      </c>
      <c r="D35" s="242"/>
      <c r="E35" s="242">
        <v>0</v>
      </c>
      <c r="F35" s="242">
        <v>0</v>
      </c>
      <c r="G35" s="242"/>
      <c r="H35" s="242">
        <v>0</v>
      </c>
      <c r="I35" s="242">
        <v>0</v>
      </c>
      <c r="J35" s="242"/>
    </row>
    <row r="36" spans="1:10" s="239" customFormat="1" ht="40.15" customHeight="1" x14ac:dyDescent="0.25">
      <c r="A36" s="240">
        <v>613</v>
      </c>
      <c r="B36" s="242" t="s">
        <v>9</v>
      </c>
      <c r="C36" s="242" t="s">
        <v>9</v>
      </c>
      <c r="D36" s="242" t="s">
        <v>9</v>
      </c>
      <c r="E36" s="242" t="s">
        <v>9</v>
      </c>
      <c r="F36" s="242" t="s">
        <v>9</v>
      </c>
      <c r="G36" s="242" t="s">
        <v>9</v>
      </c>
      <c r="H36" s="242" t="s">
        <v>9</v>
      </c>
      <c r="I36" s="242" t="s">
        <v>9</v>
      </c>
      <c r="J36" s="242" t="s">
        <v>9</v>
      </c>
    </row>
    <row r="37" spans="1:10" s="239" customFormat="1" ht="18.600000000000001" customHeight="1" x14ac:dyDescent="0.25">
      <c r="A37" s="240">
        <v>623</v>
      </c>
      <c r="B37" s="242" t="s">
        <v>9</v>
      </c>
      <c r="C37" s="242" t="s">
        <v>9</v>
      </c>
      <c r="D37" s="242" t="s">
        <v>9</v>
      </c>
      <c r="E37" s="242" t="s">
        <v>9</v>
      </c>
      <c r="F37" s="242" t="s">
        <v>9</v>
      </c>
      <c r="G37" s="242" t="s">
        <v>9</v>
      </c>
      <c r="H37" s="242" t="s">
        <v>9</v>
      </c>
      <c r="I37" s="242" t="s">
        <v>9</v>
      </c>
      <c r="J37" s="242" t="s">
        <v>9</v>
      </c>
    </row>
    <row r="38" spans="1:10" s="239" customFormat="1" ht="44.45" customHeight="1" x14ac:dyDescent="0.25">
      <c r="A38" s="240">
        <v>634</v>
      </c>
      <c r="B38" s="242" t="s">
        <v>9</v>
      </c>
      <c r="C38" s="242" t="s">
        <v>9</v>
      </c>
      <c r="D38" s="242" t="s">
        <v>9</v>
      </c>
      <c r="E38" s="242" t="s">
        <v>9</v>
      </c>
      <c r="F38" s="242" t="s">
        <v>9</v>
      </c>
      <c r="G38" s="242" t="s">
        <v>9</v>
      </c>
      <c r="H38" s="242" t="s">
        <v>9</v>
      </c>
      <c r="I38" s="242" t="s">
        <v>9</v>
      </c>
      <c r="J38" s="242" t="s">
        <v>9</v>
      </c>
    </row>
    <row r="39" spans="1:10" s="239" customFormat="1" ht="40.9" customHeight="1" x14ac:dyDescent="0.25">
      <c r="A39" s="240">
        <v>810</v>
      </c>
      <c r="B39" s="242" t="s">
        <v>9</v>
      </c>
      <c r="C39" s="242" t="s">
        <v>9</v>
      </c>
      <c r="D39" s="242" t="s">
        <v>9</v>
      </c>
      <c r="E39" s="242" t="s">
        <v>9</v>
      </c>
      <c r="F39" s="242" t="s">
        <v>9</v>
      </c>
      <c r="G39" s="242" t="s">
        <v>9</v>
      </c>
      <c r="H39" s="242" t="s">
        <v>9</v>
      </c>
      <c r="I39" s="242" t="s">
        <v>9</v>
      </c>
      <c r="J39" s="242" t="s">
        <v>9</v>
      </c>
    </row>
    <row r="40" spans="1:10" s="239" customFormat="1" ht="57" customHeight="1" x14ac:dyDescent="0.25">
      <c r="A40" s="240">
        <v>831</v>
      </c>
      <c r="B40" s="242"/>
      <c r="C40" s="242"/>
      <c r="D40" s="242"/>
      <c r="E40" s="242"/>
      <c r="F40" s="242"/>
      <c r="G40" s="242"/>
      <c r="H40" s="242"/>
      <c r="I40" s="242"/>
      <c r="J40" s="242"/>
    </row>
    <row r="41" spans="1:10" s="239" customFormat="1" ht="28.15" customHeight="1" x14ac:dyDescent="0.25">
      <c r="A41" s="240">
        <v>244</v>
      </c>
      <c r="B41" s="242">
        <v>13449100</v>
      </c>
      <c r="C41" s="242">
        <v>3092158.87</v>
      </c>
      <c r="D41" s="242"/>
      <c r="E41" s="242">
        <v>11018100</v>
      </c>
      <c r="F41" s="242">
        <v>2501536.1</v>
      </c>
      <c r="G41" s="242"/>
      <c r="H41" s="242">
        <v>9686800</v>
      </c>
      <c r="I41" s="242">
        <v>2512783.0499999998</v>
      </c>
      <c r="J41" s="242"/>
    </row>
    <row r="42" spans="1:10" s="239" customFormat="1" ht="13.9" customHeight="1" x14ac:dyDescent="0.25">
      <c r="A42" s="240">
        <v>323</v>
      </c>
      <c r="B42" s="242">
        <v>0</v>
      </c>
      <c r="C42" s="242">
        <v>6510509.1300000008</v>
      </c>
      <c r="D42" s="242"/>
      <c r="E42" s="242">
        <v>0</v>
      </c>
      <c r="F42" s="242">
        <v>8234900</v>
      </c>
      <c r="G42" s="242"/>
      <c r="H42" s="242">
        <v>0</v>
      </c>
      <c r="I42" s="242">
        <v>8576500</v>
      </c>
      <c r="J42" s="242"/>
    </row>
    <row r="43" spans="1:10" s="239" customFormat="1" ht="18" customHeight="1" x14ac:dyDescent="0.25">
      <c r="A43" s="240">
        <v>247</v>
      </c>
      <c r="B43" s="242">
        <v>3084900</v>
      </c>
      <c r="C43" s="242">
        <v>0</v>
      </c>
      <c r="D43" s="242"/>
      <c r="E43" s="242">
        <v>3084900</v>
      </c>
      <c r="F43" s="242">
        <v>0</v>
      </c>
      <c r="G43" s="242"/>
      <c r="H43" s="242">
        <v>3084900</v>
      </c>
      <c r="I43" s="242">
        <v>0</v>
      </c>
      <c r="J43" s="242"/>
    </row>
  </sheetData>
  <mergeCells count="26">
    <mergeCell ref="B1:H1"/>
    <mergeCell ref="I1:R1"/>
    <mergeCell ref="S1:V1"/>
    <mergeCell ref="A2:A3"/>
    <mergeCell ref="E2:E3"/>
    <mergeCell ref="H2:H3"/>
    <mergeCell ref="I2:I3"/>
    <mergeCell ref="J2:J3"/>
    <mergeCell ref="K2:K3"/>
    <mergeCell ref="L2:L3"/>
    <mergeCell ref="T2:T3"/>
    <mergeCell ref="U2:U3"/>
    <mergeCell ref="V2:V3"/>
    <mergeCell ref="B3:D3"/>
    <mergeCell ref="F3:G3"/>
    <mergeCell ref="M2:M3"/>
    <mergeCell ref="A18:A19"/>
    <mergeCell ref="B18:D18"/>
    <mergeCell ref="E18:G18"/>
    <mergeCell ref="H18:J18"/>
    <mergeCell ref="S2:S3"/>
    <mergeCell ref="N2:N3"/>
    <mergeCell ref="O2:O3"/>
    <mergeCell ref="P2:P3"/>
    <mergeCell ref="Q2:Q3"/>
    <mergeCell ref="R2:R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59999389629810485"/>
  </sheetPr>
  <dimension ref="A1:V49"/>
  <sheetViews>
    <sheetView topLeftCell="C4" workbookViewId="0">
      <selection activeCell="F12" sqref="F12:G12"/>
    </sheetView>
  </sheetViews>
  <sheetFormatPr defaultColWidth="9.140625" defaultRowHeight="15" x14ac:dyDescent="0.25"/>
  <cols>
    <col min="1" max="1" width="0.85546875" style="257" customWidth="1"/>
    <col min="2" max="2" width="36.7109375" style="259" customWidth="1"/>
    <col min="3" max="3" width="5.85546875" style="259" customWidth="1"/>
    <col min="4" max="4" width="8.5703125" style="259" customWidth="1"/>
    <col min="5" max="5" width="16.85546875" style="259" customWidth="1"/>
    <col min="6" max="7" width="17.7109375" style="259" customWidth="1"/>
    <col min="8" max="9" width="9.140625" style="259"/>
    <col min="10" max="10" width="11" style="259" customWidth="1"/>
    <col min="11" max="11" width="13" style="259" hidden="1" customWidth="1"/>
    <col min="12" max="12" width="0" style="259" hidden="1" customWidth="1"/>
    <col min="13" max="13" width="11.85546875" style="259" hidden="1" customWidth="1"/>
    <col min="14" max="14" width="0" style="259" hidden="1" customWidth="1"/>
    <col min="15" max="15" width="0.85546875" style="257" customWidth="1"/>
    <col min="16" max="16" width="12.42578125" style="259" customWidth="1"/>
    <col min="17" max="17" width="25.5703125" style="259" customWidth="1"/>
    <col min="18" max="18" width="11.85546875" style="259" bestFit="1" customWidth="1"/>
    <col min="19" max="19" width="9.140625" style="259"/>
    <col min="20" max="21" width="12.85546875" style="259" bestFit="1" customWidth="1"/>
    <col min="22" max="22" width="14.42578125" style="259" customWidth="1"/>
    <col min="23" max="16384" width="9.140625" style="259"/>
  </cols>
  <sheetData>
    <row r="1" spans="2:22" s="257" customFormat="1" ht="15.75" thickBot="1" x14ac:dyDescent="0.3">
      <c r="J1" s="258"/>
      <c r="P1" s="259"/>
      <c r="Q1" s="259"/>
      <c r="R1" s="259"/>
      <c r="S1" s="259"/>
      <c r="T1" s="259"/>
      <c r="U1" s="259"/>
      <c r="V1" s="259"/>
    </row>
    <row r="2" spans="2:22" s="257" customFormat="1" ht="15.75" thickBot="1" x14ac:dyDescent="0.3">
      <c r="B2" s="260"/>
      <c r="C2" s="260"/>
      <c r="D2" s="260"/>
      <c r="E2" s="260"/>
      <c r="F2" s="260"/>
      <c r="G2" s="260"/>
      <c r="H2" s="261" t="s">
        <v>275</v>
      </c>
      <c r="I2" s="571" t="s">
        <v>276</v>
      </c>
      <c r="J2" s="572"/>
      <c r="K2" s="262"/>
      <c r="L2" s="263" t="s">
        <v>277</v>
      </c>
      <c r="M2" s="262">
        <v>500</v>
      </c>
      <c r="N2" s="263" t="s">
        <v>278</v>
      </c>
      <c r="P2" s="259"/>
      <c r="Q2" s="259"/>
      <c r="R2" s="259"/>
      <c r="S2" s="259"/>
      <c r="T2" s="259"/>
      <c r="U2" s="259"/>
      <c r="V2" s="259"/>
    </row>
    <row r="3" spans="2:22" s="257" customFormat="1" x14ac:dyDescent="0.25">
      <c r="B3" s="573" t="s">
        <v>279</v>
      </c>
      <c r="C3" s="573"/>
      <c r="D3" s="573"/>
      <c r="E3" s="573"/>
      <c r="F3" s="573"/>
      <c r="G3" s="573"/>
      <c r="H3" s="573"/>
      <c r="I3" s="573"/>
      <c r="J3" s="573"/>
      <c r="K3" s="262"/>
      <c r="L3" s="263" t="s">
        <v>280</v>
      </c>
      <c r="M3" s="262" t="s">
        <v>281</v>
      </c>
      <c r="N3" s="263" t="s">
        <v>282</v>
      </c>
      <c r="P3" s="259"/>
      <c r="Q3" s="259"/>
      <c r="R3" s="259"/>
      <c r="S3" s="259"/>
      <c r="T3" s="259"/>
      <c r="U3" s="259"/>
      <c r="V3" s="259"/>
    </row>
    <row r="4" spans="2:22" s="257" customFormat="1" x14ac:dyDescent="0.25">
      <c r="B4" s="264"/>
      <c r="C4" s="264"/>
      <c r="D4" s="264"/>
      <c r="E4" s="264"/>
      <c r="F4" s="264"/>
      <c r="G4" s="264"/>
      <c r="H4" s="264"/>
      <c r="I4" s="264"/>
      <c r="J4" s="264"/>
      <c r="K4" s="262"/>
      <c r="L4" s="263" t="s">
        <v>283</v>
      </c>
      <c r="M4" s="262" t="s">
        <v>284</v>
      </c>
      <c r="N4" s="263" t="s">
        <v>285</v>
      </c>
      <c r="P4" s="259"/>
      <c r="Q4" s="259"/>
      <c r="R4" s="259"/>
      <c r="S4" s="259"/>
      <c r="T4" s="259"/>
      <c r="U4" s="259"/>
      <c r="V4" s="259"/>
    </row>
    <row r="5" spans="2:22" s="257" customFormat="1" x14ac:dyDescent="0.25">
      <c r="B5" s="265" t="s">
        <v>286</v>
      </c>
      <c r="C5" s="574"/>
      <c r="D5" s="574"/>
      <c r="E5" s="574"/>
      <c r="F5" s="574"/>
      <c r="G5" s="574"/>
      <c r="H5" s="574"/>
      <c r="I5" s="574"/>
      <c r="J5" s="574"/>
      <c r="K5" s="262"/>
      <c r="L5" s="263" t="s">
        <v>287</v>
      </c>
      <c r="M5" s="262">
        <v>4300060</v>
      </c>
      <c r="N5" s="263" t="s">
        <v>288</v>
      </c>
      <c r="P5" s="259"/>
      <c r="Q5" s="259"/>
      <c r="R5" s="259"/>
      <c r="S5" s="259"/>
      <c r="T5" s="259"/>
      <c r="U5" s="259"/>
      <c r="V5" s="259"/>
    </row>
    <row r="6" spans="2:22" s="257" customFormat="1" x14ac:dyDescent="0.25">
      <c r="B6" s="260"/>
      <c r="C6" s="260"/>
      <c r="D6" s="260"/>
      <c r="E6" s="260"/>
      <c r="F6" s="260"/>
      <c r="G6" s="260"/>
      <c r="H6" s="260"/>
      <c r="I6" s="260"/>
      <c r="J6" s="260"/>
      <c r="K6" s="262"/>
      <c r="L6" s="263" t="s">
        <v>289</v>
      </c>
      <c r="M6" s="262"/>
      <c r="N6" s="263" t="s">
        <v>290</v>
      </c>
      <c r="P6" s="259"/>
      <c r="Q6" s="259"/>
      <c r="R6" s="259"/>
      <c r="S6" s="259"/>
      <c r="T6" s="259"/>
      <c r="U6" s="259"/>
      <c r="V6" s="259"/>
    </row>
    <row r="7" spans="2:22" s="257" customFormat="1" ht="33.75" x14ac:dyDescent="0.25">
      <c r="B7" s="266" t="s">
        <v>1</v>
      </c>
      <c r="C7" s="267" t="s">
        <v>30</v>
      </c>
      <c r="D7" s="268" t="s">
        <v>291</v>
      </c>
      <c r="E7" s="268" t="s">
        <v>292</v>
      </c>
      <c r="F7" s="268" t="s">
        <v>293</v>
      </c>
      <c r="G7" s="268" t="s">
        <v>294</v>
      </c>
      <c r="H7" s="575" t="s">
        <v>295</v>
      </c>
      <c r="I7" s="575"/>
      <c r="J7" s="269" t="s">
        <v>296</v>
      </c>
      <c r="K7" s="262"/>
      <c r="L7" s="263" t="s">
        <v>297</v>
      </c>
      <c r="M7" s="262">
        <v>3</v>
      </c>
      <c r="N7" s="263" t="s">
        <v>298</v>
      </c>
      <c r="P7" s="259"/>
      <c r="Q7" s="259"/>
      <c r="R7" s="259"/>
      <c r="S7" s="259"/>
      <c r="T7" s="259"/>
      <c r="U7" s="259"/>
      <c r="V7" s="259"/>
    </row>
    <row r="8" spans="2:22" s="257" customFormat="1" ht="15.75" thickBot="1" x14ac:dyDescent="0.3">
      <c r="B8" s="270">
        <v>1</v>
      </c>
      <c r="C8" s="271" t="s">
        <v>299</v>
      </c>
      <c r="D8" s="272" t="s">
        <v>300</v>
      </c>
      <c r="E8" s="272" t="s">
        <v>301</v>
      </c>
      <c r="F8" s="272" t="s">
        <v>302</v>
      </c>
      <c r="G8" s="272" t="s">
        <v>303</v>
      </c>
      <c r="H8" s="576" t="s">
        <v>304</v>
      </c>
      <c r="I8" s="576"/>
      <c r="J8" s="273" t="s">
        <v>305</v>
      </c>
      <c r="K8" s="262">
        <v>2457054707</v>
      </c>
      <c r="L8" s="263" t="s">
        <v>306</v>
      </c>
      <c r="M8" s="262"/>
      <c r="N8" s="263" t="s">
        <v>307</v>
      </c>
      <c r="P8" s="259"/>
      <c r="Q8" s="259"/>
      <c r="R8" s="259"/>
      <c r="S8" s="259"/>
      <c r="T8" s="259"/>
      <c r="U8" s="259"/>
      <c r="V8" s="259"/>
    </row>
    <row r="9" spans="2:22" s="257" customFormat="1" ht="23.25" x14ac:dyDescent="0.25">
      <c r="B9" s="274" t="s">
        <v>308</v>
      </c>
      <c r="C9" s="275" t="s">
        <v>309</v>
      </c>
      <c r="D9" s="276" t="s">
        <v>0</v>
      </c>
      <c r="E9" s="277" t="s">
        <v>0</v>
      </c>
      <c r="F9" s="278">
        <v>11456868</v>
      </c>
      <c r="G9" s="279">
        <v>10812759.85</v>
      </c>
      <c r="H9" s="577">
        <f>F9-G9</f>
        <v>644108.15000000037</v>
      </c>
      <c r="I9" s="577"/>
      <c r="J9" s="280"/>
      <c r="K9" s="262"/>
      <c r="L9" s="263" t="s">
        <v>310</v>
      </c>
      <c r="M9" s="262" t="s">
        <v>311</v>
      </c>
      <c r="N9" s="263" t="s">
        <v>312</v>
      </c>
      <c r="P9" s="259"/>
      <c r="Q9" s="259"/>
      <c r="R9" s="259"/>
      <c r="S9" s="259"/>
      <c r="T9" s="259"/>
      <c r="U9" s="259"/>
      <c r="V9" s="259"/>
    </row>
    <row r="10" spans="2:22" s="257" customFormat="1" x14ac:dyDescent="0.25">
      <c r="B10" s="281" t="s">
        <v>313</v>
      </c>
      <c r="C10" s="282"/>
      <c r="D10" s="283"/>
      <c r="E10" s="284"/>
      <c r="F10" s="285"/>
      <c r="G10" s="285"/>
      <c r="H10" s="578"/>
      <c r="I10" s="578"/>
      <c r="J10" s="286"/>
      <c r="K10" s="262">
        <v>4</v>
      </c>
      <c r="L10" s="263" t="s">
        <v>314</v>
      </c>
      <c r="M10" s="262" t="s">
        <v>311</v>
      </c>
      <c r="N10" s="263" t="s">
        <v>315</v>
      </c>
      <c r="P10" s="259"/>
      <c r="Q10" s="259"/>
      <c r="R10" s="259"/>
      <c r="S10" s="259"/>
      <c r="T10" s="259"/>
      <c r="U10" s="259"/>
      <c r="V10" s="259"/>
    </row>
    <row r="11" spans="2:22" x14ac:dyDescent="0.25">
      <c r="B11" s="287"/>
      <c r="C11" s="288"/>
      <c r="D11" s="289"/>
      <c r="E11" s="290"/>
      <c r="F11" s="291"/>
      <c r="G11" s="291"/>
      <c r="H11" s="568"/>
      <c r="I11" s="568"/>
      <c r="J11" s="292"/>
      <c r="K11" s="263"/>
      <c r="M11" s="263"/>
    </row>
    <row r="12" spans="2:22" x14ac:dyDescent="0.25">
      <c r="B12" s="293" t="s">
        <v>316</v>
      </c>
      <c r="C12" s="294" t="s">
        <v>317</v>
      </c>
      <c r="D12" s="295" t="s">
        <v>0</v>
      </c>
      <c r="E12" s="296" t="s">
        <v>0</v>
      </c>
      <c r="F12" s="297">
        <v>18869037.09</v>
      </c>
      <c r="G12" s="297">
        <v>16890634.48</v>
      </c>
      <c r="H12" s="561"/>
      <c r="I12" s="561"/>
      <c r="J12" s="298"/>
      <c r="K12" s="263"/>
      <c r="M12" s="263"/>
    </row>
    <row r="13" spans="2:22" ht="15.75" thickBot="1" x14ac:dyDescent="0.3">
      <c r="B13" s="281" t="s">
        <v>313</v>
      </c>
      <c r="C13" s="282"/>
      <c r="D13" s="283"/>
      <c r="E13" s="284"/>
      <c r="F13" s="285">
        <f>SUM(F14:F24)</f>
        <v>18869037.09</v>
      </c>
      <c r="G13" s="285">
        <f>SUM(G14:G24)</f>
        <v>16890634.48</v>
      </c>
      <c r="H13" s="578"/>
      <c r="I13" s="578"/>
      <c r="J13" s="286"/>
      <c r="K13" s="262" t="s">
        <v>318</v>
      </c>
      <c r="L13" s="263" t="s">
        <v>319</v>
      </c>
      <c r="M13" s="262"/>
      <c r="N13" s="263" t="s">
        <v>320</v>
      </c>
      <c r="P13" s="259">
        <f>G13/F13*100</f>
        <v>89.515084418120665</v>
      </c>
      <c r="S13" s="299" t="s">
        <v>246</v>
      </c>
      <c r="T13" s="299">
        <v>766</v>
      </c>
      <c r="U13" s="299">
        <v>737</v>
      </c>
      <c r="V13" s="300" t="s">
        <v>321</v>
      </c>
    </row>
    <row r="14" spans="2:22" x14ac:dyDescent="0.25">
      <c r="B14" s="301"/>
      <c r="C14" s="302"/>
      <c r="D14" s="303" t="s">
        <v>322</v>
      </c>
      <c r="E14" s="304" t="s">
        <v>323</v>
      </c>
      <c r="F14" s="305">
        <v>263997.5</v>
      </c>
      <c r="G14" s="305">
        <v>154158.75</v>
      </c>
      <c r="H14" s="564">
        <f>F14-G14</f>
        <v>109838.75</v>
      </c>
      <c r="I14" s="564"/>
      <c r="J14" s="306">
        <f>G14/F14*100</f>
        <v>58.394018882754573</v>
      </c>
      <c r="K14" s="307"/>
      <c r="L14" s="307"/>
      <c r="M14" s="307"/>
      <c r="N14" s="307"/>
      <c r="O14" s="308"/>
      <c r="P14" s="307" t="s">
        <v>324</v>
      </c>
      <c r="Q14" s="565" t="s">
        <v>325</v>
      </c>
      <c r="S14" s="299">
        <v>112</v>
      </c>
      <c r="T14" s="309">
        <f>F15+F16+F21</f>
        <v>3387904.38</v>
      </c>
      <c r="U14" s="309">
        <f>'737'!E28</f>
        <v>3387904.38</v>
      </c>
      <c r="V14" s="310">
        <f>T14-U14</f>
        <v>0</v>
      </c>
    </row>
    <row r="15" spans="2:22" x14ac:dyDescent="0.25">
      <c r="B15" s="311"/>
      <c r="C15" s="312"/>
      <c r="D15" s="313" t="s">
        <v>326</v>
      </c>
      <c r="E15" s="314" t="s">
        <v>327</v>
      </c>
      <c r="F15" s="315">
        <v>3368504.38</v>
      </c>
      <c r="G15" s="315">
        <f>2446103.73+ПФХД!E36</f>
        <v>2519570.73</v>
      </c>
      <c r="H15" s="562">
        <f>F15-G15</f>
        <v>848933.64999999991</v>
      </c>
      <c r="I15" s="562"/>
      <c r="J15" s="316">
        <f t="shared" ref="J15:J24" si="0">G15/F15*100</f>
        <v>74.797905710308143</v>
      </c>
      <c r="K15" s="317"/>
      <c r="L15" s="317"/>
      <c r="M15" s="317"/>
      <c r="N15" s="317"/>
      <c r="O15" s="318"/>
      <c r="P15" s="317" t="s">
        <v>328</v>
      </c>
      <c r="Q15" s="570"/>
      <c r="R15" s="319"/>
      <c r="S15" s="299">
        <v>113</v>
      </c>
      <c r="T15" s="320">
        <f>F22</f>
        <v>0</v>
      </c>
      <c r="U15" s="320">
        <f>'737'!E29</f>
        <v>0</v>
      </c>
      <c r="V15" s="310">
        <f t="shared" ref="V15:V18" si="1">T15-U15</f>
        <v>0</v>
      </c>
    </row>
    <row r="16" spans="2:22" ht="15.75" hidden="1" thickBot="1" x14ac:dyDescent="0.3">
      <c r="B16" s="321"/>
      <c r="C16" s="322"/>
      <c r="D16" s="323" t="s">
        <v>326</v>
      </c>
      <c r="E16" s="324" t="s">
        <v>329</v>
      </c>
      <c r="F16" s="325">
        <v>19400</v>
      </c>
      <c r="G16" s="325">
        <v>19353.5</v>
      </c>
      <c r="H16" s="567">
        <f>F16-G16</f>
        <v>46.5</v>
      </c>
      <c r="I16" s="567"/>
      <c r="J16" s="326">
        <f t="shared" si="0"/>
        <v>99.760309278350519</v>
      </c>
      <c r="K16" s="327"/>
      <c r="L16" s="327"/>
      <c r="M16" s="327"/>
      <c r="N16" s="327"/>
      <c r="O16" s="328"/>
      <c r="P16" s="327" t="s">
        <v>330</v>
      </c>
      <c r="Q16" s="566"/>
      <c r="S16" s="299">
        <v>321</v>
      </c>
      <c r="T16" s="309">
        <f>F14+F19</f>
        <v>463947.56</v>
      </c>
      <c r="U16" s="309">
        <f>'737'!E37</f>
        <v>463947.56</v>
      </c>
      <c r="V16" s="310">
        <f t="shared" si="1"/>
        <v>0</v>
      </c>
    </row>
    <row r="17" spans="2:22" hidden="1" x14ac:dyDescent="0.25">
      <c r="B17" s="329"/>
      <c r="C17" s="312"/>
      <c r="D17" s="313" t="s">
        <v>331</v>
      </c>
      <c r="E17" s="314" t="s">
        <v>332</v>
      </c>
      <c r="F17" s="315">
        <v>930900</v>
      </c>
      <c r="G17" s="315">
        <v>930900</v>
      </c>
      <c r="H17" s="562">
        <f t="shared" ref="H17:H24" si="2">F17-G17</f>
        <v>0</v>
      </c>
      <c r="I17" s="562"/>
      <c r="J17" s="316">
        <f t="shared" si="0"/>
        <v>100</v>
      </c>
      <c r="P17" s="259" t="s">
        <v>333</v>
      </c>
      <c r="S17" s="299">
        <v>323</v>
      </c>
      <c r="T17" s="320">
        <f>F20</f>
        <v>6900842.7299999995</v>
      </c>
      <c r="U17" s="320" t="e">
        <f>'737'!E38</f>
        <v>#REF!</v>
      </c>
      <c r="V17" s="310" t="e">
        <f t="shared" si="1"/>
        <v>#REF!</v>
      </c>
    </row>
    <row r="18" spans="2:22" hidden="1" x14ac:dyDescent="0.25">
      <c r="B18" s="330"/>
      <c r="C18" s="331"/>
      <c r="D18" s="332" t="s">
        <v>331</v>
      </c>
      <c r="E18" s="333" t="s">
        <v>334</v>
      </c>
      <c r="F18" s="334">
        <v>4848927.38</v>
      </c>
      <c r="G18" s="334">
        <v>4848905.3</v>
      </c>
      <c r="H18" s="563">
        <f t="shared" si="2"/>
        <v>22.080000000074506</v>
      </c>
      <c r="I18" s="563"/>
      <c r="J18" s="335">
        <f t="shared" si="0"/>
        <v>99.999544641561528</v>
      </c>
      <c r="P18" s="259" t="s">
        <v>335</v>
      </c>
      <c r="S18" s="299">
        <v>244</v>
      </c>
      <c r="T18" s="309">
        <f>F17+F18+F23+F24</f>
        <v>8116342.4199999999</v>
      </c>
      <c r="U18" s="309">
        <f>'737'!E33</f>
        <v>8116342.4199999999</v>
      </c>
      <c r="V18" s="310">
        <f t="shared" si="1"/>
        <v>0</v>
      </c>
    </row>
    <row r="19" spans="2:22" hidden="1" x14ac:dyDescent="0.25">
      <c r="B19" s="301"/>
      <c r="C19" s="302"/>
      <c r="D19" s="303" t="s">
        <v>322</v>
      </c>
      <c r="E19" s="304" t="s">
        <v>336</v>
      </c>
      <c r="F19" s="336">
        <v>199950.06</v>
      </c>
      <c r="G19" s="305">
        <v>194046.86</v>
      </c>
      <c r="H19" s="564">
        <f t="shared" si="2"/>
        <v>5903.2000000000116</v>
      </c>
      <c r="I19" s="564"/>
      <c r="J19" s="306">
        <f t="shared" si="0"/>
        <v>97.047662801401501</v>
      </c>
      <c r="K19" s="307"/>
      <c r="L19" s="307"/>
      <c r="M19" s="307"/>
      <c r="N19" s="307"/>
      <c r="O19" s="308"/>
      <c r="P19" s="307" t="s">
        <v>337</v>
      </c>
      <c r="Q19" s="565" t="s">
        <v>338</v>
      </c>
      <c r="S19" s="299"/>
      <c r="T19" s="309">
        <f>SUM(T14:T18)</f>
        <v>18869037.09</v>
      </c>
      <c r="U19" s="309" t="e">
        <f t="shared" ref="U19:V19" si="3">SUM(U14:U18)</f>
        <v>#REF!</v>
      </c>
      <c r="V19" s="310" t="e">
        <f t="shared" si="3"/>
        <v>#REF!</v>
      </c>
    </row>
    <row r="20" spans="2:22" ht="15.75" thickBot="1" x14ac:dyDescent="0.3">
      <c r="B20" s="321"/>
      <c r="C20" s="322"/>
      <c r="D20" s="323" t="s">
        <v>339</v>
      </c>
      <c r="E20" s="324" t="s">
        <v>336</v>
      </c>
      <c r="F20" s="337">
        <v>6900842.7299999995</v>
      </c>
      <c r="G20" s="325">
        <v>6065633.9500000002</v>
      </c>
      <c r="H20" s="567">
        <f t="shared" si="2"/>
        <v>835208.77999999933</v>
      </c>
      <c r="I20" s="567"/>
      <c r="J20" s="326">
        <f t="shared" si="0"/>
        <v>87.897003124428551</v>
      </c>
      <c r="K20" s="327"/>
      <c r="L20" s="327"/>
      <c r="M20" s="327"/>
      <c r="N20" s="327"/>
      <c r="O20" s="328"/>
      <c r="P20" s="327" t="s">
        <v>337</v>
      </c>
      <c r="Q20" s="566"/>
      <c r="R20" s="300"/>
      <c r="S20" s="338" t="s">
        <v>321</v>
      </c>
      <c r="T20" s="310">
        <f>T19-F13</f>
        <v>0</v>
      </c>
      <c r="U20" s="310" t="e">
        <f>U19-'737'!E24</f>
        <v>#REF!</v>
      </c>
      <c r="V20" s="319"/>
    </row>
    <row r="21" spans="2:22" hidden="1" x14ac:dyDescent="0.25">
      <c r="B21" s="329"/>
      <c r="C21" s="312"/>
      <c r="D21" s="313" t="s">
        <v>326</v>
      </c>
      <c r="E21" s="314" t="s">
        <v>336</v>
      </c>
      <c r="F21" s="315"/>
      <c r="G21" s="315"/>
      <c r="H21" s="562">
        <f t="shared" si="2"/>
        <v>0</v>
      </c>
      <c r="I21" s="562"/>
      <c r="J21" s="316" t="e">
        <f t="shared" si="0"/>
        <v>#DIV/0!</v>
      </c>
      <c r="P21" s="259" t="s">
        <v>340</v>
      </c>
    </row>
    <row r="22" spans="2:22" hidden="1" x14ac:dyDescent="0.25">
      <c r="B22" s="329"/>
      <c r="C22" s="312"/>
      <c r="D22" s="313" t="s">
        <v>341</v>
      </c>
      <c r="E22" s="314" t="s">
        <v>336</v>
      </c>
      <c r="F22" s="315"/>
      <c r="G22" s="315"/>
      <c r="H22" s="562">
        <f t="shared" si="2"/>
        <v>0</v>
      </c>
      <c r="I22" s="562"/>
      <c r="J22" s="316" t="e">
        <f t="shared" si="0"/>
        <v>#DIV/0!</v>
      </c>
      <c r="P22" s="259" t="s">
        <v>342</v>
      </c>
    </row>
    <row r="23" spans="2:22" x14ac:dyDescent="0.25">
      <c r="B23" s="329"/>
      <c r="C23" s="312"/>
      <c r="D23" s="313" t="s">
        <v>331</v>
      </c>
      <c r="E23" s="314" t="s">
        <v>336</v>
      </c>
      <c r="F23" s="315">
        <v>2333515.04</v>
      </c>
      <c r="G23" s="315">
        <v>2155065.39</v>
      </c>
      <c r="H23" s="562">
        <f t="shared" si="2"/>
        <v>178449.64999999991</v>
      </c>
      <c r="I23" s="562"/>
      <c r="J23" s="316">
        <f t="shared" si="0"/>
        <v>92.352753381010999</v>
      </c>
    </row>
    <row r="24" spans="2:22" hidden="1" x14ac:dyDescent="0.25">
      <c r="B24" s="329"/>
      <c r="C24" s="312"/>
      <c r="D24" s="313" t="s">
        <v>331</v>
      </c>
      <c r="E24" s="314" t="s">
        <v>343</v>
      </c>
      <c r="F24" s="315">
        <v>3000</v>
      </c>
      <c r="G24" s="315">
        <v>3000</v>
      </c>
      <c r="H24" s="562">
        <f t="shared" si="2"/>
        <v>0</v>
      </c>
      <c r="I24" s="562"/>
      <c r="J24" s="316">
        <f t="shared" si="0"/>
        <v>100</v>
      </c>
      <c r="P24" s="259" t="s">
        <v>344</v>
      </c>
    </row>
    <row r="25" spans="2:22" x14ac:dyDescent="0.25">
      <c r="B25" s="339"/>
      <c r="C25" s="288"/>
      <c r="D25" s="289"/>
      <c r="E25" s="290"/>
      <c r="F25" s="291"/>
      <c r="G25" s="291"/>
      <c r="H25" s="568"/>
      <c r="I25" s="568"/>
      <c r="J25" s="292"/>
    </row>
    <row r="26" spans="2:22" x14ac:dyDescent="0.25">
      <c r="B26" s="340" t="s">
        <v>345</v>
      </c>
      <c r="C26" s="294" t="s">
        <v>346</v>
      </c>
      <c r="D26" s="295" t="s">
        <v>0</v>
      </c>
      <c r="E26" s="296" t="s">
        <v>0</v>
      </c>
      <c r="F26" s="341">
        <f>F9-F12</f>
        <v>-7412169.0899999999</v>
      </c>
      <c r="G26" s="341">
        <f>G9-G12</f>
        <v>-6077874.6300000008</v>
      </c>
      <c r="H26" s="569"/>
      <c r="I26" s="569"/>
      <c r="J26" s="298"/>
      <c r="K26" s="262"/>
      <c r="L26" s="263" t="s">
        <v>347</v>
      </c>
    </row>
    <row r="27" spans="2:22" ht="23.25" x14ac:dyDescent="0.25">
      <c r="B27" s="274" t="s">
        <v>348</v>
      </c>
      <c r="C27" s="342" t="s">
        <v>349</v>
      </c>
      <c r="D27" s="295" t="s">
        <v>0</v>
      </c>
      <c r="E27" s="296" t="s">
        <v>0</v>
      </c>
      <c r="F27" s="297">
        <f>F13-F9</f>
        <v>7412169.0899999999</v>
      </c>
      <c r="G27" s="297">
        <f>G13-G9</f>
        <v>6077874.6300000008</v>
      </c>
      <c r="H27" s="561">
        <f>F27-G27</f>
        <v>1334294.459999999</v>
      </c>
      <c r="I27" s="561"/>
      <c r="J27" s="298"/>
    </row>
    <row r="28" spans="2:22" x14ac:dyDescent="0.25">
      <c r="B28" s="343" t="s">
        <v>313</v>
      </c>
      <c r="C28" s="344"/>
      <c r="D28" s="345"/>
      <c r="E28" s="346"/>
      <c r="F28" s="347"/>
      <c r="G28" s="347"/>
      <c r="H28" s="550"/>
      <c r="I28" s="550"/>
      <c r="J28" s="348"/>
    </row>
    <row r="29" spans="2:22" x14ac:dyDescent="0.25">
      <c r="B29" s="349" t="s">
        <v>350</v>
      </c>
      <c r="C29" s="282" t="s">
        <v>351</v>
      </c>
      <c r="D29" s="283"/>
      <c r="E29" s="284"/>
      <c r="F29" s="350"/>
      <c r="G29" s="350"/>
      <c r="H29" s="551">
        <f>F29-G29</f>
        <v>0</v>
      </c>
      <c r="I29" s="551"/>
      <c r="J29" s="286"/>
    </row>
    <row r="30" spans="2:22" x14ac:dyDescent="0.25">
      <c r="B30" s="351"/>
      <c r="C30" s="352" t="s">
        <v>351</v>
      </c>
      <c r="D30" s="353"/>
      <c r="E30" s="354"/>
      <c r="F30" s="355"/>
      <c r="G30" s="355"/>
      <c r="H30" s="552">
        <f>F30-G30</f>
        <v>0</v>
      </c>
      <c r="I30" s="552"/>
      <c r="J30" s="356"/>
      <c r="K30" s="357"/>
      <c r="L30" s="357"/>
      <c r="M30" s="357"/>
      <c r="N30" s="357"/>
    </row>
    <row r="31" spans="2:22" x14ac:dyDescent="0.25">
      <c r="B31" s="358"/>
      <c r="C31" s="359"/>
      <c r="D31" s="360"/>
      <c r="E31" s="361"/>
      <c r="F31" s="362"/>
      <c r="G31" s="362"/>
      <c r="H31" s="553"/>
      <c r="I31" s="554"/>
      <c r="J31" s="363"/>
    </row>
    <row r="32" spans="2:22" x14ac:dyDescent="0.25">
      <c r="B32" s="349" t="s">
        <v>352</v>
      </c>
      <c r="C32" s="282" t="s">
        <v>353</v>
      </c>
      <c r="D32" s="284"/>
      <c r="E32" s="284"/>
      <c r="F32" s="350"/>
      <c r="G32" s="350"/>
      <c r="H32" s="551">
        <f>F32-G32</f>
        <v>0</v>
      </c>
      <c r="I32" s="551"/>
      <c r="J32" s="286"/>
    </row>
    <row r="33" spans="2:14" x14ac:dyDescent="0.25">
      <c r="B33" s="351"/>
      <c r="C33" s="352" t="s">
        <v>353</v>
      </c>
      <c r="D33" s="354"/>
      <c r="E33" s="354"/>
      <c r="F33" s="355"/>
      <c r="G33" s="355"/>
      <c r="H33" s="552">
        <f>F33-G33</f>
        <v>0</v>
      </c>
      <c r="I33" s="552"/>
      <c r="J33" s="356"/>
      <c r="K33" s="357"/>
      <c r="L33" s="357"/>
      <c r="M33" s="357"/>
      <c r="N33" s="357"/>
    </row>
    <row r="34" spans="2:14" ht="15.75" thickBot="1" x14ac:dyDescent="0.3">
      <c r="B34" s="358"/>
      <c r="C34" s="364"/>
      <c r="D34" s="365"/>
      <c r="E34" s="365"/>
      <c r="F34" s="366"/>
      <c r="G34" s="366"/>
      <c r="H34" s="555"/>
      <c r="I34" s="555"/>
      <c r="J34" s="367"/>
    </row>
    <row r="36" spans="2:14" ht="15.75" thickBot="1" x14ac:dyDescent="0.3"/>
    <row r="37" spans="2:14" s="257" customFormat="1" ht="17.25" thickTop="1" thickBot="1" x14ac:dyDescent="0.3">
      <c r="B37" s="259"/>
      <c r="C37" s="556"/>
      <c r="D37" s="557"/>
      <c r="E37" s="557"/>
      <c r="F37" s="558" t="s">
        <v>354</v>
      </c>
      <c r="G37" s="558"/>
      <c r="H37" s="558"/>
      <c r="I37" s="559"/>
    </row>
    <row r="38" spans="2:14" ht="17.25" thickTop="1" thickBot="1" x14ac:dyDescent="0.3">
      <c r="C38" s="560"/>
      <c r="D38" s="560"/>
      <c r="E38" s="560"/>
      <c r="F38" s="560"/>
      <c r="G38" s="560"/>
      <c r="H38" s="560"/>
      <c r="I38" s="560"/>
    </row>
    <row r="39" spans="2:14" ht="15.75" thickTop="1" x14ac:dyDescent="0.25">
      <c r="C39" s="546" t="s">
        <v>355</v>
      </c>
      <c r="D39" s="547"/>
      <c r="E39" s="547"/>
      <c r="F39" s="548"/>
      <c r="G39" s="548"/>
      <c r="H39" s="548"/>
      <c r="I39" s="549"/>
    </row>
    <row r="40" spans="2:14" x14ac:dyDescent="0.25">
      <c r="C40" s="535" t="s">
        <v>356</v>
      </c>
      <c r="D40" s="536"/>
      <c r="E40" s="536"/>
      <c r="F40" s="544"/>
      <c r="G40" s="544"/>
      <c r="H40" s="544"/>
      <c r="I40" s="545"/>
    </row>
    <row r="41" spans="2:14" x14ac:dyDescent="0.25">
      <c r="C41" s="535" t="s">
        <v>357</v>
      </c>
      <c r="D41" s="536"/>
      <c r="E41" s="536"/>
      <c r="F41" s="537"/>
      <c r="G41" s="537"/>
      <c r="H41" s="537"/>
      <c r="I41" s="538"/>
    </row>
    <row r="42" spans="2:14" x14ac:dyDescent="0.25">
      <c r="C42" s="535" t="s">
        <v>358</v>
      </c>
      <c r="D42" s="536"/>
      <c r="E42" s="536"/>
      <c r="F42" s="537"/>
      <c r="G42" s="537"/>
      <c r="H42" s="537"/>
      <c r="I42" s="538"/>
    </row>
    <row r="43" spans="2:14" x14ac:dyDescent="0.25">
      <c r="C43" s="535" t="s">
        <v>359</v>
      </c>
      <c r="D43" s="536"/>
      <c r="E43" s="536"/>
      <c r="F43" s="537"/>
      <c r="G43" s="537"/>
      <c r="H43" s="537"/>
      <c r="I43" s="538"/>
    </row>
    <row r="44" spans="2:14" x14ac:dyDescent="0.25">
      <c r="C44" s="535" t="s">
        <v>360</v>
      </c>
      <c r="D44" s="536"/>
      <c r="E44" s="536"/>
      <c r="F44" s="544"/>
      <c r="G44" s="544"/>
      <c r="H44" s="544"/>
      <c r="I44" s="545"/>
    </row>
    <row r="45" spans="2:14" x14ac:dyDescent="0.25">
      <c r="C45" s="535" t="s">
        <v>361</v>
      </c>
      <c r="D45" s="536"/>
      <c r="E45" s="536"/>
      <c r="F45" s="544"/>
      <c r="G45" s="544"/>
      <c r="H45" s="544"/>
      <c r="I45" s="545"/>
    </row>
    <row r="46" spans="2:14" x14ac:dyDescent="0.25">
      <c r="C46" s="535" t="s">
        <v>362</v>
      </c>
      <c r="D46" s="536"/>
      <c r="E46" s="536"/>
      <c r="F46" s="537"/>
      <c r="G46" s="537"/>
      <c r="H46" s="537"/>
      <c r="I46" s="538"/>
    </row>
    <row r="47" spans="2:14" ht="15.75" thickBot="1" x14ac:dyDescent="0.3">
      <c r="C47" s="539" t="s">
        <v>363</v>
      </c>
      <c r="D47" s="540"/>
      <c r="E47" s="540"/>
      <c r="F47" s="541"/>
      <c r="G47" s="541"/>
      <c r="H47" s="541"/>
      <c r="I47" s="542"/>
    </row>
    <row r="48" spans="2:14" ht="15.75" thickTop="1" x14ac:dyDescent="0.25">
      <c r="C48" s="543"/>
      <c r="D48" s="543"/>
      <c r="E48" s="543"/>
      <c r="F48" s="543"/>
      <c r="G48" s="543"/>
      <c r="H48" s="543"/>
      <c r="I48" s="543"/>
    </row>
    <row r="49" s="257" customFormat="1" x14ac:dyDescent="0.25"/>
  </sheetData>
  <autoFilter ref="A12:V24">
    <filterColumn colId="7" showButton="0"/>
    <filterColumn colId="9">
      <filters blank="1">
        <filter val="58,39"/>
        <filter val="72,62"/>
        <filter val="87,90"/>
        <filter val="92,35"/>
      </filters>
    </filterColumn>
  </autoFilter>
  <mergeCells count="57">
    <mergeCell ref="Q14:Q16"/>
    <mergeCell ref="H15:I15"/>
    <mergeCell ref="H16:I16"/>
    <mergeCell ref="I2:J2"/>
    <mergeCell ref="B3:J3"/>
    <mergeCell ref="C5:J5"/>
    <mergeCell ref="H7:I7"/>
    <mergeCell ref="H8:I8"/>
    <mergeCell ref="H9:I9"/>
    <mergeCell ref="H10:I10"/>
    <mergeCell ref="H11:I11"/>
    <mergeCell ref="H12:I12"/>
    <mergeCell ref="H13:I13"/>
    <mergeCell ref="H14:I14"/>
    <mergeCell ref="H27:I27"/>
    <mergeCell ref="H17:I17"/>
    <mergeCell ref="H18:I18"/>
    <mergeCell ref="H19:I19"/>
    <mergeCell ref="Q19:Q20"/>
    <mergeCell ref="H20:I20"/>
    <mergeCell ref="H21:I21"/>
    <mergeCell ref="H22:I22"/>
    <mergeCell ref="H23:I23"/>
    <mergeCell ref="H24:I24"/>
    <mergeCell ref="H25:I25"/>
    <mergeCell ref="H26:I26"/>
    <mergeCell ref="C39:E39"/>
    <mergeCell ref="F39:I39"/>
    <mergeCell ref="H28:I28"/>
    <mergeCell ref="H29:I29"/>
    <mergeCell ref="H30:I30"/>
    <mergeCell ref="H31:I31"/>
    <mergeCell ref="H32:I32"/>
    <mergeCell ref="H33:I33"/>
    <mergeCell ref="H34:I34"/>
    <mergeCell ref="C37:E37"/>
    <mergeCell ref="F37:I37"/>
    <mergeCell ref="C38:E38"/>
    <mergeCell ref="F38:I38"/>
    <mergeCell ref="C40:E40"/>
    <mergeCell ref="F40:I40"/>
    <mergeCell ref="C41:E41"/>
    <mergeCell ref="F41:I41"/>
    <mergeCell ref="C42:E42"/>
    <mergeCell ref="F42:I42"/>
    <mergeCell ref="C43:E43"/>
    <mergeCell ref="F43:I43"/>
    <mergeCell ref="C44:E44"/>
    <mergeCell ref="F44:I44"/>
    <mergeCell ref="C45:E45"/>
    <mergeCell ref="F45:I45"/>
    <mergeCell ref="C46:E46"/>
    <mergeCell ref="F46:I46"/>
    <mergeCell ref="C47:E47"/>
    <mergeCell ref="F47:I47"/>
    <mergeCell ref="C48:E48"/>
    <mergeCell ref="F48:I4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W56"/>
  <sheetViews>
    <sheetView topLeftCell="A31" zoomScale="70" zoomScaleNormal="70" workbookViewId="0">
      <selection activeCell="A3" sqref="A3:J3"/>
    </sheetView>
  </sheetViews>
  <sheetFormatPr defaultRowHeight="15" x14ac:dyDescent="0.25"/>
  <cols>
    <col min="1" max="1" width="64.140625" style="5" customWidth="1"/>
    <col min="2" max="2" width="10.140625" style="5" customWidth="1"/>
    <col min="3" max="3" width="12.7109375" style="5" customWidth="1"/>
    <col min="4" max="6" width="20.7109375" style="5" customWidth="1"/>
    <col min="7" max="9" width="18.7109375" style="5" customWidth="1"/>
    <col min="10" max="12" width="18.85546875" style="416" customWidth="1"/>
    <col min="13" max="13" width="13.5703125" customWidth="1"/>
  </cols>
  <sheetData>
    <row r="2" spans="1:17" ht="25.5" x14ac:dyDescent="0.35">
      <c r="A2" s="599" t="s">
        <v>364</v>
      </c>
      <c r="B2" s="599"/>
      <c r="C2" s="599"/>
      <c r="D2" s="599"/>
      <c r="E2" s="599"/>
      <c r="F2" s="599"/>
      <c r="G2" s="599"/>
      <c r="H2" s="599"/>
      <c r="I2" s="599"/>
      <c r="J2" s="599"/>
      <c r="K2" s="599"/>
      <c r="L2" s="599"/>
      <c r="M2" s="368"/>
      <c r="N2" s="368"/>
      <c r="O2" s="368"/>
      <c r="P2" s="368"/>
      <c r="Q2" s="368"/>
    </row>
    <row r="5" spans="1:17" x14ac:dyDescent="0.25">
      <c r="A5" s="369"/>
      <c r="B5" s="600" t="s">
        <v>365</v>
      </c>
      <c r="C5" s="600"/>
      <c r="D5" s="600"/>
      <c r="E5" s="370"/>
      <c r="F5" s="370"/>
      <c r="G5" s="370"/>
      <c r="H5" s="370"/>
      <c r="I5" s="370"/>
      <c r="J5" s="371"/>
      <c r="K5" s="371"/>
      <c r="L5" s="371"/>
    </row>
    <row r="6" spans="1:17" x14ac:dyDescent="0.25">
      <c r="A6" s="369"/>
      <c r="B6" s="370"/>
      <c r="C6" s="370"/>
      <c r="D6" s="601" t="s">
        <v>366</v>
      </c>
      <c r="E6" s="601"/>
      <c r="F6" s="601"/>
      <c r="G6" s="601" t="s">
        <v>367</v>
      </c>
      <c r="H6" s="601"/>
      <c r="I6" s="601"/>
      <c r="J6" s="602" t="s">
        <v>368</v>
      </c>
      <c r="K6" s="602"/>
      <c r="L6" s="602"/>
    </row>
    <row r="7" spans="1:17" x14ac:dyDescent="0.25">
      <c r="A7" s="369"/>
      <c r="B7" s="370"/>
      <c r="C7" s="370"/>
      <c r="D7" s="372" t="s">
        <v>268</v>
      </c>
      <c r="E7" s="372" t="s">
        <v>369</v>
      </c>
      <c r="F7" s="372" t="s">
        <v>231</v>
      </c>
      <c r="G7" s="372" t="s">
        <v>268</v>
      </c>
      <c r="H7" s="372" t="s">
        <v>369</v>
      </c>
      <c r="I7" s="372" t="s">
        <v>231</v>
      </c>
      <c r="J7" s="373" t="s">
        <v>268</v>
      </c>
      <c r="K7" s="373" t="s">
        <v>369</v>
      </c>
      <c r="L7" s="373" t="s">
        <v>231</v>
      </c>
    </row>
    <row r="8" spans="1:17" ht="12.75" x14ac:dyDescent="0.2">
      <c r="A8" s="603" t="s">
        <v>370</v>
      </c>
      <c r="B8" s="604" t="s">
        <v>371</v>
      </c>
      <c r="C8" s="604" t="s">
        <v>372</v>
      </c>
      <c r="D8" s="582" t="s">
        <v>373</v>
      </c>
      <c r="E8" s="582" t="s">
        <v>373</v>
      </c>
      <c r="F8" s="582" t="s">
        <v>373</v>
      </c>
      <c r="G8" s="582" t="s">
        <v>374</v>
      </c>
      <c r="H8" s="582" t="s">
        <v>374</v>
      </c>
      <c r="I8" s="582" t="s">
        <v>374</v>
      </c>
      <c r="J8" s="583" t="s">
        <v>375</v>
      </c>
      <c r="K8" s="583" t="s">
        <v>375</v>
      </c>
      <c r="L8" s="583" t="s">
        <v>375</v>
      </c>
    </row>
    <row r="9" spans="1:17" ht="12.75" x14ac:dyDescent="0.2">
      <c r="A9" s="603"/>
      <c r="B9" s="605"/>
      <c r="C9" s="605"/>
      <c r="D9" s="582"/>
      <c r="E9" s="582"/>
      <c r="F9" s="582"/>
      <c r="G9" s="582"/>
      <c r="H9" s="582"/>
      <c r="I9" s="582"/>
      <c r="J9" s="583"/>
      <c r="K9" s="583"/>
      <c r="L9" s="583"/>
    </row>
    <row r="10" spans="1:17" ht="12.75" x14ac:dyDescent="0.2">
      <c r="A10" s="603"/>
      <c r="B10" s="605"/>
      <c r="C10" s="605"/>
      <c r="D10" s="582"/>
      <c r="E10" s="582"/>
      <c r="F10" s="582"/>
      <c r="G10" s="582"/>
      <c r="H10" s="582"/>
      <c r="I10" s="582"/>
      <c r="J10" s="583"/>
      <c r="K10" s="583"/>
      <c r="L10" s="583"/>
    </row>
    <row r="11" spans="1:17" ht="15.75" thickBot="1" x14ac:dyDescent="0.25">
      <c r="A11" s="374">
        <v>1</v>
      </c>
      <c r="B11" s="375">
        <v>2</v>
      </c>
      <c r="C11" s="375">
        <v>3</v>
      </c>
      <c r="D11" s="376" t="s">
        <v>301</v>
      </c>
      <c r="E11" s="376" t="s">
        <v>301</v>
      </c>
      <c r="F11" s="376" t="s">
        <v>301</v>
      </c>
      <c r="G11" s="376" t="s">
        <v>301</v>
      </c>
      <c r="H11" s="376" t="s">
        <v>301</v>
      </c>
      <c r="I11" s="376" t="s">
        <v>301</v>
      </c>
      <c r="J11" s="377" t="s">
        <v>301</v>
      </c>
      <c r="K11" s="377" t="s">
        <v>301</v>
      </c>
      <c r="L11" s="377" t="s">
        <v>301</v>
      </c>
    </row>
    <row r="12" spans="1:17" x14ac:dyDescent="0.25">
      <c r="A12" s="378" t="s">
        <v>376</v>
      </c>
      <c r="B12" s="379" t="s">
        <v>309</v>
      </c>
      <c r="C12" s="380"/>
      <c r="D12" s="279">
        <f t="shared" ref="D12:L12" si="0">SUM(D13:D17)</f>
        <v>146817100</v>
      </c>
      <c r="E12" s="279">
        <f t="shared" si="0"/>
        <v>11269756.579999998</v>
      </c>
      <c r="F12" s="279">
        <f t="shared" si="0"/>
        <v>1556694.94</v>
      </c>
      <c r="G12" s="279">
        <f t="shared" si="0"/>
        <v>145526160.86000001</v>
      </c>
      <c r="H12" s="279">
        <f t="shared" si="0"/>
        <v>10812759.85</v>
      </c>
      <c r="I12" s="279">
        <f t="shared" si="0"/>
        <v>1289950.8899999999</v>
      </c>
      <c r="J12" s="381">
        <f t="shared" si="0"/>
        <v>1290939.1399999857</v>
      </c>
      <c r="K12" s="381">
        <f t="shared" si="0"/>
        <v>456996.72999999858</v>
      </c>
      <c r="L12" s="381">
        <f t="shared" si="0"/>
        <v>266744.05000000005</v>
      </c>
    </row>
    <row r="13" spans="1:17" x14ac:dyDescent="0.25">
      <c r="A13" s="382" t="s">
        <v>377</v>
      </c>
      <c r="B13" s="383" t="s">
        <v>378</v>
      </c>
      <c r="C13" s="384" t="s">
        <v>379</v>
      </c>
      <c r="D13" s="385">
        <f>ПФХД!D14</f>
        <v>0</v>
      </c>
      <c r="E13" s="385">
        <f>ПФХД!E14</f>
        <v>0</v>
      </c>
      <c r="F13" s="385">
        <f>ПФХД!F14</f>
        <v>0</v>
      </c>
      <c r="G13" s="385"/>
      <c r="H13" s="385"/>
      <c r="I13" s="385"/>
      <c r="J13" s="386"/>
      <c r="K13" s="386"/>
      <c r="L13" s="386"/>
    </row>
    <row r="14" spans="1:17" ht="30" x14ac:dyDescent="0.25">
      <c r="A14" s="382" t="s">
        <v>380</v>
      </c>
      <c r="B14" s="383" t="s">
        <v>381</v>
      </c>
      <c r="C14" s="384" t="s">
        <v>382</v>
      </c>
      <c r="D14" s="385">
        <f>ПФХД!D18</f>
        <v>146817100</v>
      </c>
      <c r="E14" s="385">
        <f>ПФХД!E18</f>
        <v>0</v>
      </c>
      <c r="F14" s="385">
        <f>ПФХД!F18</f>
        <v>0</v>
      </c>
      <c r="G14" s="385">
        <v>145526160.86000001</v>
      </c>
      <c r="H14" s="385"/>
      <c r="I14" s="385"/>
      <c r="J14" s="386">
        <f t="shared" ref="J14:L17" si="1">D14-G14</f>
        <v>1290939.1399999857</v>
      </c>
      <c r="K14" s="386">
        <f t="shared" si="1"/>
        <v>0</v>
      </c>
      <c r="L14" s="386">
        <f t="shared" si="1"/>
        <v>0</v>
      </c>
    </row>
    <row r="15" spans="1:17" x14ac:dyDescent="0.25">
      <c r="A15" s="382" t="s">
        <v>383</v>
      </c>
      <c r="B15" s="383" t="s">
        <v>384</v>
      </c>
      <c r="C15" s="384" t="s">
        <v>385</v>
      </c>
      <c r="D15" s="385">
        <f>ПФХД!D23</f>
        <v>0</v>
      </c>
      <c r="E15" s="385">
        <f>ПФХД!E23</f>
        <v>0</v>
      </c>
      <c r="F15" s="385">
        <f>ПФХД!F23</f>
        <v>0</v>
      </c>
      <c r="G15" s="385"/>
      <c r="H15" s="385"/>
      <c r="I15" s="385"/>
      <c r="J15" s="386">
        <f t="shared" si="1"/>
        <v>0</v>
      </c>
      <c r="K15" s="386">
        <f t="shared" si="1"/>
        <v>0</v>
      </c>
      <c r="L15" s="386">
        <f t="shared" si="1"/>
        <v>0</v>
      </c>
    </row>
    <row r="16" spans="1:17" x14ac:dyDescent="0.25">
      <c r="A16" s="382" t="s">
        <v>386</v>
      </c>
      <c r="B16" s="383" t="s">
        <v>387</v>
      </c>
      <c r="C16" s="384" t="s">
        <v>388</v>
      </c>
      <c r="D16" s="385">
        <f>ПФХД!D25</f>
        <v>0</v>
      </c>
      <c r="E16" s="385">
        <f>ПФХД!E25</f>
        <v>11269756.579999998</v>
      </c>
      <c r="F16" s="385">
        <f>ПФХД!F25</f>
        <v>1556694.94</v>
      </c>
      <c r="G16" s="385"/>
      <c r="H16" s="385">
        <v>10812759.85</v>
      </c>
      <c r="I16" s="385">
        <v>1289950.8899999999</v>
      </c>
      <c r="J16" s="386">
        <f t="shared" si="1"/>
        <v>0</v>
      </c>
      <c r="K16" s="386">
        <f t="shared" si="1"/>
        <v>456996.72999999858</v>
      </c>
      <c r="L16" s="386">
        <f t="shared" si="1"/>
        <v>266744.05000000005</v>
      </c>
    </row>
    <row r="17" spans="1:17" x14ac:dyDescent="0.25">
      <c r="A17" s="382" t="s">
        <v>389</v>
      </c>
      <c r="B17" s="383" t="s">
        <v>390</v>
      </c>
      <c r="C17" s="384" t="s">
        <v>391</v>
      </c>
      <c r="D17" s="385">
        <f>ПФХД!D31+[13]ПФХД!D74</f>
        <v>0</v>
      </c>
      <c r="E17" s="385">
        <f>ПФХД!E31+[13]ПФХД!E74</f>
        <v>0</v>
      </c>
      <c r="F17" s="385">
        <f>ПФХД!F31+[13]ПФХД!F74</f>
        <v>0</v>
      </c>
      <c r="G17" s="385"/>
      <c r="H17" s="385"/>
      <c r="I17" s="385"/>
      <c r="J17" s="386">
        <f t="shared" si="1"/>
        <v>0</v>
      </c>
      <c r="K17" s="386">
        <f t="shared" si="1"/>
        <v>0</v>
      </c>
      <c r="L17" s="386">
        <f t="shared" si="1"/>
        <v>0</v>
      </c>
    </row>
    <row r="18" spans="1:17" x14ac:dyDescent="0.25">
      <c r="A18" s="597"/>
      <c r="B18" s="597"/>
      <c r="C18" s="597"/>
      <c r="D18" s="597"/>
      <c r="E18" s="418"/>
      <c r="F18" s="418"/>
      <c r="G18" s="387"/>
      <c r="H18" s="387"/>
      <c r="I18" s="387"/>
      <c r="J18" s="388"/>
      <c r="K18" s="388"/>
      <c r="L18" s="388"/>
    </row>
    <row r="19" spans="1:17" x14ac:dyDescent="0.25">
      <c r="A19" s="389"/>
      <c r="B19" s="598" t="s">
        <v>392</v>
      </c>
      <c r="C19" s="598"/>
      <c r="D19" s="598"/>
      <c r="E19" s="419"/>
      <c r="F19" s="419"/>
      <c r="G19" s="390"/>
      <c r="H19" s="390"/>
      <c r="I19" s="390"/>
      <c r="J19" s="391"/>
      <c r="K19" s="391"/>
      <c r="L19" s="391"/>
    </row>
    <row r="20" spans="1:17" ht="12.75" customHeight="1" x14ac:dyDescent="0.2">
      <c r="A20" s="588" t="s">
        <v>370</v>
      </c>
      <c r="B20" s="591" t="s">
        <v>371</v>
      </c>
      <c r="C20" s="591" t="s">
        <v>372</v>
      </c>
      <c r="D20" s="594" t="s">
        <v>373</v>
      </c>
      <c r="E20" s="594" t="s">
        <v>373</v>
      </c>
      <c r="F20" s="594" t="s">
        <v>373</v>
      </c>
      <c r="G20" s="582" t="s">
        <v>374</v>
      </c>
      <c r="H20" s="582" t="s">
        <v>374</v>
      </c>
      <c r="I20" s="582" t="s">
        <v>374</v>
      </c>
      <c r="J20" s="583" t="s">
        <v>375</v>
      </c>
      <c r="K20" s="583" t="s">
        <v>375</v>
      </c>
      <c r="L20" s="583" t="s">
        <v>375</v>
      </c>
    </row>
    <row r="21" spans="1:17" ht="12.75" customHeight="1" x14ac:dyDescent="0.2">
      <c r="A21" s="589"/>
      <c r="B21" s="592"/>
      <c r="C21" s="592"/>
      <c r="D21" s="595"/>
      <c r="E21" s="595"/>
      <c r="F21" s="595"/>
      <c r="G21" s="582"/>
      <c r="H21" s="582"/>
      <c r="I21" s="582"/>
      <c r="J21" s="583"/>
      <c r="K21" s="583"/>
      <c r="L21" s="583"/>
    </row>
    <row r="22" spans="1:17" ht="12.75" customHeight="1" x14ac:dyDescent="0.2">
      <c r="A22" s="590"/>
      <c r="B22" s="593"/>
      <c r="C22" s="593"/>
      <c r="D22" s="596"/>
      <c r="E22" s="596"/>
      <c r="F22" s="596"/>
      <c r="G22" s="582"/>
      <c r="H22" s="582"/>
      <c r="I22" s="582"/>
      <c r="J22" s="583"/>
      <c r="K22" s="583"/>
      <c r="L22" s="583"/>
    </row>
    <row r="23" spans="1:17" ht="15.75" thickBot="1" x14ac:dyDescent="0.25">
      <c r="A23" s="392">
        <v>1</v>
      </c>
      <c r="B23" s="375">
        <v>2</v>
      </c>
      <c r="C23" s="375">
        <v>3</v>
      </c>
      <c r="D23" s="376" t="s">
        <v>301</v>
      </c>
      <c r="E23" s="376" t="s">
        <v>301</v>
      </c>
      <c r="F23" s="376" t="s">
        <v>301</v>
      </c>
      <c r="G23" s="376" t="s">
        <v>301</v>
      </c>
      <c r="H23" s="376" t="s">
        <v>301</v>
      </c>
      <c r="I23" s="376" t="s">
        <v>301</v>
      </c>
      <c r="J23" s="377" t="s">
        <v>301</v>
      </c>
      <c r="K23" s="377" t="s">
        <v>301</v>
      </c>
      <c r="L23" s="377" t="s">
        <v>301</v>
      </c>
    </row>
    <row r="24" spans="1:17" ht="30" x14ac:dyDescent="0.25">
      <c r="A24" s="378" t="s">
        <v>393</v>
      </c>
      <c r="B24" s="393" t="s">
        <v>317</v>
      </c>
      <c r="C24" s="394" t="s">
        <v>9</v>
      </c>
      <c r="D24" s="395" t="e">
        <f t="shared" ref="D24:L24" si="2">SUM(D25,D31,D35,D39,)</f>
        <v>#REF!</v>
      </c>
      <c r="E24" s="395" t="e">
        <f t="shared" si="2"/>
        <v>#REF!</v>
      </c>
      <c r="F24" s="395" t="e">
        <f t="shared" si="2"/>
        <v>#REF!</v>
      </c>
      <c r="G24" s="395">
        <f>SUM(G25,G31,G35,G39,)</f>
        <v>143551630.13999999</v>
      </c>
      <c r="H24" s="395">
        <f t="shared" si="2"/>
        <v>16829076.539999999</v>
      </c>
      <c r="I24" s="395">
        <f t="shared" si="2"/>
        <v>1292988.1200000001</v>
      </c>
      <c r="J24" s="396" t="e">
        <f t="shared" si="2"/>
        <v>#REF!</v>
      </c>
      <c r="K24" s="396" t="e">
        <f t="shared" si="2"/>
        <v>#REF!</v>
      </c>
      <c r="L24" s="396" t="e">
        <f t="shared" si="2"/>
        <v>#REF!</v>
      </c>
      <c r="M24" s="397">
        <f>G24-[14]Бюджет!$D$555-[14]Бюджет!$D$556-[14]Бюджет!$D$558-[14]Бюджет!$D$561-[14]Бюджет!$D$563-[14]Бюджет!$D$564-[14]Бюджет!$D$565</f>
        <v>-28301150.310000014</v>
      </c>
    </row>
    <row r="25" spans="1:17" ht="105" x14ac:dyDescent="0.25">
      <c r="A25" s="398" t="s">
        <v>394</v>
      </c>
      <c r="B25" s="399"/>
      <c r="C25" s="400" t="s">
        <v>390</v>
      </c>
      <c r="D25" s="401">
        <f t="shared" ref="D25:L25" si="3">D26</f>
        <v>131430393.61</v>
      </c>
      <c r="E25" s="401">
        <f t="shared" si="3"/>
        <v>3387904.38</v>
      </c>
      <c r="F25" s="401">
        <f t="shared" si="3"/>
        <v>1090167.83</v>
      </c>
      <c r="G25" s="401">
        <f t="shared" si="3"/>
        <v>122461600.25999999</v>
      </c>
      <c r="H25" s="401">
        <f t="shared" si="3"/>
        <v>2477366.29</v>
      </c>
      <c r="I25" s="401">
        <f t="shared" si="3"/>
        <v>1090167.83</v>
      </c>
      <c r="J25" s="402">
        <f t="shared" si="3"/>
        <v>8968793.3500000089</v>
      </c>
      <c r="K25" s="402">
        <f t="shared" si="3"/>
        <v>910538.08999999985</v>
      </c>
      <c r="L25" s="402">
        <f t="shared" si="3"/>
        <v>0</v>
      </c>
    </row>
    <row r="26" spans="1:17" ht="45" x14ac:dyDescent="0.25">
      <c r="A26" s="398" t="s">
        <v>395</v>
      </c>
      <c r="B26" s="399"/>
      <c r="C26" s="400" t="s">
        <v>396</v>
      </c>
      <c r="D26" s="401">
        <f t="shared" ref="D26:L26" si="4">SUM(D27:D30)</f>
        <v>131430393.61</v>
      </c>
      <c r="E26" s="401">
        <f t="shared" si="4"/>
        <v>3387904.38</v>
      </c>
      <c r="F26" s="401">
        <f t="shared" si="4"/>
        <v>1090167.83</v>
      </c>
      <c r="G26" s="401">
        <f t="shared" si="4"/>
        <v>122461600.25999999</v>
      </c>
      <c r="H26" s="401">
        <f t="shared" si="4"/>
        <v>2477366.29</v>
      </c>
      <c r="I26" s="401">
        <f t="shared" si="4"/>
        <v>1090167.83</v>
      </c>
      <c r="J26" s="402">
        <f t="shared" si="4"/>
        <v>8968793.3500000089</v>
      </c>
      <c r="K26" s="402">
        <f t="shared" si="4"/>
        <v>910538.08999999985</v>
      </c>
      <c r="L26" s="402">
        <f t="shared" si="4"/>
        <v>0</v>
      </c>
    </row>
    <row r="27" spans="1:17" x14ac:dyDescent="0.25">
      <c r="A27" s="382" t="s">
        <v>397</v>
      </c>
      <c r="B27" s="383"/>
      <c r="C27" s="403" t="s">
        <v>398</v>
      </c>
      <c r="D27" s="404">
        <f>ПФХД!D39</f>
        <v>101093277.88786483</v>
      </c>
      <c r="E27" s="404">
        <f>ПФХД!E39</f>
        <v>0</v>
      </c>
      <c r="F27" s="404">
        <f>ПФХД!F39</f>
        <v>840474.53</v>
      </c>
      <c r="G27" s="404">
        <v>95590370.099999994</v>
      </c>
      <c r="H27" s="404"/>
      <c r="I27" s="404">
        <v>840474.53</v>
      </c>
      <c r="J27" s="386">
        <f t="shared" ref="J27:L30" si="5">D27-G27</f>
        <v>5502907.7878648341</v>
      </c>
      <c r="K27" s="386">
        <f t="shared" si="5"/>
        <v>0</v>
      </c>
      <c r="L27" s="386">
        <f t="shared" si="5"/>
        <v>0</v>
      </c>
      <c r="M27" s="580">
        <v>991</v>
      </c>
      <c r="N27" s="584"/>
      <c r="O27" s="584"/>
      <c r="P27" s="584"/>
      <c r="Q27" s="584"/>
    </row>
    <row r="28" spans="1:17" ht="30" x14ac:dyDescent="0.25">
      <c r="A28" s="382" t="s">
        <v>399</v>
      </c>
      <c r="B28" s="383"/>
      <c r="C28" s="403" t="s">
        <v>326</v>
      </c>
      <c r="D28" s="404">
        <f>ПФХД!D40</f>
        <v>239200</v>
      </c>
      <c r="E28" s="404">
        <f>ПФХД!E40</f>
        <v>3387904.38</v>
      </c>
      <c r="F28" s="404">
        <f>ПФХД!F40</f>
        <v>0</v>
      </c>
      <c r="G28" s="405">
        <v>187054.7</v>
      </c>
      <c r="H28" s="404">
        <v>2477366.29</v>
      </c>
      <c r="I28" s="404"/>
      <c r="J28" s="386">
        <f t="shared" si="5"/>
        <v>52145.299999999988</v>
      </c>
      <c r="K28" s="386">
        <f t="shared" si="5"/>
        <v>910538.08999999985</v>
      </c>
      <c r="L28" s="386">
        <f t="shared" si="5"/>
        <v>0</v>
      </c>
      <c r="M28" s="580" t="s">
        <v>400</v>
      </c>
      <c r="N28" s="584"/>
      <c r="O28" s="584"/>
      <c r="P28" s="584"/>
      <c r="Q28" s="584"/>
    </row>
    <row r="29" spans="1:17" ht="45" x14ac:dyDescent="0.25">
      <c r="A29" s="382" t="s">
        <v>401</v>
      </c>
      <c r="B29" s="383"/>
      <c r="C29" s="403" t="s">
        <v>341</v>
      </c>
      <c r="D29" s="404">
        <f>ПФХД!D41</f>
        <v>0</v>
      </c>
      <c r="E29" s="404">
        <f>ПФХД!E41</f>
        <v>0</v>
      </c>
      <c r="F29" s="404">
        <f>ПФХД!F41</f>
        <v>0</v>
      </c>
      <c r="G29" s="404"/>
      <c r="H29" s="404"/>
      <c r="I29" s="404"/>
      <c r="J29" s="386">
        <f t="shared" si="5"/>
        <v>0</v>
      </c>
      <c r="K29" s="386">
        <f t="shared" si="5"/>
        <v>0</v>
      </c>
      <c r="L29" s="386">
        <f t="shared" si="5"/>
        <v>0</v>
      </c>
      <c r="M29" s="580">
        <v>966</v>
      </c>
      <c r="N29" s="584"/>
      <c r="O29" s="584"/>
      <c r="P29" s="584"/>
      <c r="Q29" s="584"/>
    </row>
    <row r="30" spans="1:17" ht="45" x14ac:dyDescent="0.25">
      <c r="A30" s="382" t="s">
        <v>402</v>
      </c>
      <c r="B30" s="383"/>
      <c r="C30" s="403" t="s">
        <v>403</v>
      </c>
      <c r="D30" s="404">
        <f>ПФХД!D42</f>
        <v>30097915.722135175</v>
      </c>
      <c r="E30" s="404">
        <f>ПФХД!E42</f>
        <v>0</v>
      </c>
      <c r="F30" s="404">
        <f>ПФХД!F42</f>
        <v>249693.3</v>
      </c>
      <c r="G30" s="404">
        <v>26684175.460000001</v>
      </c>
      <c r="H30" s="404"/>
      <c r="I30" s="404">
        <v>249693.3</v>
      </c>
      <c r="J30" s="386">
        <f t="shared" si="5"/>
        <v>3413740.2621351741</v>
      </c>
      <c r="K30" s="386">
        <f t="shared" si="5"/>
        <v>0</v>
      </c>
      <c r="L30" s="386">
        <f t="shared" si="5"/>
        <v>0</v>
      </c>
      <c r="M30" s="580">
        <v>992</v>
      </c>
      <c r="N30" s="584"/>
      <c r="O30" s="584"/>
      <c r="P30" s="584"/>
      <c r="Q30" s="584"/>
    </row>
    <row r="31" spans="1:17" ht="60" x14ac:dyDescent="0.25">
      <c r="A31" s="398" t="s">
        <v>404</v>
      </c>
      <c r="B31" s="399"/>
      <c r="C31" s="400" t="s">
        <v>317</v>
      </c>
      <c r="D31" s="401">
        <f t="shared" ref="D31:L31" si="6">D32</f>
        <v>21810666.759999998</v>
      </c>
      <c r="E31" s="401">
        <f t="shared" si="6"/>
        <v>8116342.4199999999</v>
      </c>
      <c r="F31" s="401">
        <f t="shared" si="6"/>
        <v>488001.08999999991</v>
      </c>
      <c r="G31" s="401">
        <f t="shared" si="6"/>
        <v>21090029.879999999</v>
      </c>
      <c r="H31" s="401">
        <f t="shared" si="6"/>
        <v>7937870.6900000004</v>
      </c>
      <c r="I31" s="401">
        <f t="shared" si="6"/>
        <v>202820.29</v>
      </c>
      <c r="J31" s="402">
        <f t="shared" si="6"/>
        <v>720636.87999999942</v>
      </c>
      <c r="K31" s="402">
        <f t="shared" si="6"/>
        <v>178471.72999999952</v>
      </c>
      <c r="L31" s="402">
        <f t="shared" si="6"/>
        <v>285180.79999999993</v>
      </c>
    </row>
    <row r="32" spans="1:17" ht="60" x14ac:dyDescent="0.25">
      <c r="A32" s="398" t="s">
        <v>405</v>
      </c>
      <c r="B32" s="399"/>
      <c r="C32" s="400" t="s">
        <v>406</v>
      </c>
      <c r="D32" s="401">
        <f t="shared" ref="D32:L32" si="7">SUM(D33:D34)</f>
        <v>21810666.759999998</v>
      </c>
      <c r="E32" s="401">
        <f t="shared" si="7"/>
        <v>8116342.4199999999</v>
      </c>
      <c r="F32" s="401">
        <f t="shared" si="7"/>
        <v>488001.08999999991</v>
      </c>
      <c r="G32" s="401">
        <f t="shared" si="7"/>
        <v>21090029.879999999</v>
      </c>
      <c r="H32" s="401">
        <f t="shared" si="7"/>
        <v>7937870.6900000004</v>
      </c>
      <c r="I32" s="401">
        <f t="shared" si="7"/>
        <v>202820.29</v>
      </c>
      <c r="J32" s="402">
        <f t="shared" si="7"/>
        <v>720636.87999999942</v>
      </c>
      <c r="K32" s="402">
        <f t="shared" si="7"/>
        <v>178471.72999999952</v>
      </c>
      <c r="L32" s="402">
        <f t="shared" si="7"/>
        <v>285180.79999999993</v>
      </c>
    </row>
    <row r="33" spans="1:23" x14ac:dyDescent="0.25">
      <c r="A33" s="382" t="s">
        <v>407</v>
      </c>
      <c r="B33" s="383"/>
      <c r="C33" s="403" t="s">
        <v>331</v>
      </c>
      <c r="D33" s="404">
        <f>ПФХД!D68</f>
        <v>18725766.759999998</v>
      </c>
      <c r="E33" s="404">
        <f>ПФХД!E68</f>
        <v>8116342.4199999999</v>
      </c>
      <c r="F33" s="404">
        <f>ПФХД!F68</f>
        <v>488001.08999999991</v>
      </c>
      <c r="G33" s="404">
        <v>18018475.309999999</v>
      </c>
      <c r="H33" s="404">
        <v>7937870.6900000004</v>
      </c>
      <c r="I33" s="404">
        <v>202820.29</v>
      </c>
      <c r="J33" s="386">
        <f t="shared" ref="J33:L34" si="8">D33-G33</f>
        <v>707291.44999999925</v>
      </c>
      <c r="K33" s="386">
        <f t="shared" si="8"/>
        <v>178471.72999999952</v>
      </c>
      <c r="L33" s="386">
        <f t="shared" si="8"/>
        <v>285180.79999999993</v>
      </c>
      <c r="M33" s="580" t="s">
        <v>408</v>
      </c>
      <c r="N33" s="584"/>
      <c r="O33" s="584"/>
      <c r="P33" s="584"/>
      <c r="Q33" s="584"/>
      <c r="R33" s="584"/>
      <c r="S33" s="584"/>
      <c r="T33" s="584"/>
      <c r="U33" s="584"/>
      <c r="V33" s="584"/>
      <c r="W33" s="584"/>
    </row>
    <row r="34" spans="1:23" x14ac:dyDescent="0.25">
      <c r="A34" s="382" t="s">
        <v>409</v>
      </c>
      <c r="B34" s="383"/>
      <c r="C34" s="403" t="s">
        <v>410</v>
      </c>
      <c r="D34" s="404">
        <f>ПФХД!D70</f>
        <v>3084900</v>
      </c>
      <c r="E34" s="404">
        <f>ПФХД!E70</f>
        <v>0</v>
      </c>
      <c r="F34" s="404">
        <f>ПФХД!F70</f>
        <v>0</v>
      </c>
      <c r="G34" s="404">
        <v>3071554.57</v>
      </c>
      <c r="H34" s="404"/>
      <c r="I34" s="404"/>
      <c r="J34" s="386">
        <f t="shared" si="8"/>
        <v>13345.430000000168</v>
      </c>
      <c r="K34" s="386">
        <f t="shared" si="8"/>
        <v>0</v>
      </c>
      <c r="L34" s="386">
        <f t="shared" si="8"/>
        <v>0</v>
      </c>
      <c r="M34" s="580">
        <v>931.93200000000002</v>
      </c>
      <c r="N34" s="584"/>
      <c r="O34" s="584"/>
      <c r="P34" s="584"/>
      <c r="Q34" s="584"/>
    </row>
    <row r="35" spans="1:23" ht="45" x14ac:dyDescent="0.25">
      <c r="A35" s="398" t="s">
        <v>411</v>
      </c>
      <c r="B35" s="399"/>
      <c r="C35" s="400" t="s">
        <v>412</v>
      </c>
      <c r="D35" s="401" t="e">
        <f t="shared" ref="D35:L35" si="9">D36</f>
        <v>#REF!</v>
      </c>
      <c r="E35" s="401" t="e">
        <f t="shared" si="9"/>
        <v>#REF!</v>
      </c>
      <c r="F35" s="401" t="e">
        <f t="shared" si="9"/>
        <v>#REF!</v>
      </c>
      <c r="G35" s="401">
        <f t="shared" si="9"/>
        <v>0</v>
      </c>
      <c r="H35" s="401">
        <f t="shared" si="9"/>
        <v>6413839.5600000005</v>
      </c>
      <c r="I35" s="401">
        <f t="shared" si="9"/>
        <v>0</v>
      </c>
      <c r="J35" s="402" t="e">
        <f t="shared" si="9"/>
        <v>#REF!</v>
      </c>
      <c r="K35" s="402" t="e">
        <f t="shared" si="9"/>
        <v>#REF!</v>
      </c>
      <c r="L35" s="402" t="e">
        <f t="shared" si="9"/>
        <v>#REF!</v>
      </c>
    </row>
    <row r="36" spans="1:23" ht="45" x14ac:dyDescent="0.25">
      <c r="A36" s="398" t="s">
        <v>413</v>
      </c>
      <c r="B36" s="399"/>
      <c r="C36" s="400" t="s">
        <v>414</v>
      </c>
      <c r="D36" s="401" t="e">
        <f t="shared" ref="D36:L36" si="10">SUM(D37:D38)</f>
        <v>#REF!</v>
      </c>
      <c r="E36" s="401" t="e">
        <f t="shared" si="10"/>
        <v>#REF!</v>
      </c>
      <c r="F36" s="401" t="e">
        <f t="shared" si="10"/>
        <v>#REF!</v>
      </c>
      <c r="G36" s="401">
        <f t="shared" si="10"/>
        <v>0</v>
      </c>
      <c r="H36" s="401">
        <f t="shared" si="10"/>
        <v>6413839.5600000005</v>
      </c>
      <c r="I36" s="401">
        <f t="shared" si="10"/>
        <v>0</v>
      </c>
      <c r="J36" s="402" t="e">
        <f t="shared" si="10"/>
        <v>#REF!</v>
      </c>
      <c r="K36" s="402" t="e">
        <f t="shared" si="10"/>
        <v>#REF!</v>
      </c>
      <c r="L36" s="402" t="e">
        <f t="shared" si="10"/>
        <v>#REF!</v>
      </c>
    </row>
    <row r="37" spans="1:23" ht="30" x14ac:dyDescent="0.25">
      <c r="A37" s="382" t="s">
        <v>415</v>
      </c>
      <c r="B37" s="383"/>
      <c r="C37" s="403" t="s">
        <v>322</v>
      </c>
      <c r="D37" s="404">
        <f>ПФХД!D47</f>
        <v>0</v>
      </c>
      <c r="E37" s="404">
        <f>ПФХД!E47</f>
        <v>463947.56</v>
      </c>
      <c r="F37" s="404">
        <f>ПФХД!F47</f>
        <v>0</v>
      </c>
      <c r="G37" s="404"/>
      <c r="H37" s="404">
        <v>348205.61</v>
      </c>
      <c r="I37" s="404"/>
      <c r="J37" s="386">
        <f t="shared" ref="J37:L38" si="11">D37-G37</f>
        <v>0</v>
      </c>
      <c r="K37" s="386">
        <f t="shared" si="11"/>
        <v>115741.95000000001</v>
      </c>
      <c r="L37" s="386">
        <f t="shared" si="11"/>
        <v>0</v>
      </c>
      <c r="M37" s="580" t="s">
        <v>416</v>
      </c>
      <c r="N37" s="584"/>
      <c r="O37" s="584"/>
      <c r="P37" s="584"/>
      <c r="Q37" s="584"/>
    </row>
    <row r="38" spans="1:23" ht="30" x14ac:dyDescent="0.25">
      <c r="A38" s="382" t="s">
        <v>417</v>
      </c>
      <c r="B38" s="383"/>
      <c r="C38" s="403" t="s">
        <v>339</v>
      </c>
      <c r="D38" s="404" t="e">
        <f>ПФХД!#REF!</f>
        <v>#REF!</v>
      </c>
      <c r="E38" s="404" t="e">
        <f>ПФХД!#REF!</f>
        <v>#REF!</v>
      </c>
      <c r="F38" s="404" t="e">
        <f>ПФХД!#REF!</f>
        <v>#REF!</v>
      </c>
      <c r="G38" s="404"/>
      <c r="H38" s="404">
        <v>6065633.9500000002</v>
      </c>
      <c r="I38" s="404"/>
      <c r="J38" s="386" t="e">
        <f t="shared" si="11"/>
        <v>#REF!</v>
      </c>
      <c r="K38" s="386" t="e">
        <f t="shared" si="11"/>
        <v>#REF!</v>
      </c>
      <c r="L38" s="386" t="e">
        <f t="shared" si="11"/>
        <v>#REF!</v>
      </c>
      <c r="M38" s="580">
        <v>993</v>
      </c>
      <c r="N38" s="584"/>
      <c r="O38" s="584"/>
      <c r="P38" s="584"/>
      <c r="Q38" s="584"/>
    </row>
    <row r="39" spans="1:23" ht="30" x14ac:dyDescent="0.25">
      <c r="A39" s="398" t="s">
        <v>418</v>
      </c>
      <c r="B39" s="399"/>
      <c r="C39" s="400" t="s">
        <v>419</v>
      </c>
      <c r="D39" s="401">
        <f t="shared" ref="D39:L39" si="12">D40</f>
        <v>0</v>
      </c>
      <c r="E39" s="401">
        <f t="shared" si="12"/>
        <v>0</v>
      </c>
      <c r="F39" s="401">
        <f t="shared" si="12"/>
        <v>0</v>
      </c>
      <c r="G39" s="401">
        <f t="shared" si="12"/>
        <v>0</v>
      </c>
      <c r="H39" s="401">
        <f t="shared" si="12"/>
        <v>0</v>
      </c>
      <c r="I39" s="401">
        <f t="shared" si="12"/>
        <v>0</v>
      </c>
      <c r="J39" s="402">
        <f t="shared" si="12"/>
        <v>0</v>
      </c>
      <c r="K39" s="402">
        <f t="shared" si="12"/>
        <v>0</v>
      </c>
      <c r="L39" s="402">
        <f t="shared" si="12"/>
        <v>0</v>
      </c>
    </row>
    <row r="40" spans="1:23" ht="30" x14ac:dyDescent="0.25">
      <c r="A40" s="398" t="s">
        <v>420</v>
      </c>
      <c r="B40" s="399"/>
      <c r="C40" s="400" t="s">
        <v>421</v>
      </c>
      <c r="D40" s="401">
        <f t="shared" ref="D40:L40" si="13">SUM(D41:D42)</f>
        <v>0</v>
      </c>
      <c r="E40" s="401">
        <f t="shared" si="13"/>
        <v>0</v>
      </c>
      <c r="F40" s="401">
        <f t="shared" si="13"/>
        <v>0</v>
      </c>
      <c r="G40" s="401">
        <f t="shared" si="13"/>
        <v>0</v>
      </c>
      <c r="H40" s="401">
        <f t="shared" si="13"/>
        <v>0</v>
      </c>
      <c r="I40" s="401">
        <f t="shared" si="13"/>
        <v>0</v>
      </c>
      <c r="J40" s="402">
        <f t="shared" si="13"/>
        <v>0</v>
      </c>
      <c r="K40" s="402">
        <f t="shared" si="13"/>
        <v>0</v>
      </c>
      <c r="L40" s="402">
        <f t="shared" si="13"/>
        <v>0</v>
      </c>
    </row>
    <row r="41" spans="1:23" x14ac:dyDescent="0.25">
      <c r="A41" s="382" t="s">
        <v>422</v>
      </c>
      <c r="B41" s="383"/>
      <c r="C41" s="403" t="s">
        <v>423</v>
      </c>
      <c r="D41" s="404">
        <f>ПФХД!D54</f>
        <v>0</v>
      </c>
      <c r="E41" s="404">
        <f>ПФХД!E54</f>
        <v>0</v>
      </c>
      <c r="F41" s="404">
        <f>ПФХД!F54</f>
        <v>0</v>
      </c>
      <c r="G41" s="404">
        <f>ПФХД!G54</f>
        <v>0</v>
      </c>
      <c r="H41" s="404">
        <f>ПФХД!H54</f>
        <v>0</v>
      </c>
      <c r="I41" s="404">
        <f>ПФХД!I54</f>
        <v>0</v>
      </c>
      <c r="J41" s="386">
        <f t="shared" ref="J41:L42" si="14">D41-G41</f>
        <v>0</v>
      </c>
      <c r="K41" s="386">
        <f t="shared" si="14"/>
        <v>0</v>
      </c>
      <c r="L41" s="386">
        <f t="shared" si="14"/>
        <v>0</v>
      </c>
      <c r="M41" s="580">
        <v>967</v>
      </c>
      <c r="N41" s="584"/>
      <c r="O41" s="584"/>
      <c r="P41" s="584"/>
      <c r="Q41" s="584"/>
    </row>
    <row r="42" spans="1:23" x14ac:dyDescent="0.25">
      <c r="A42" s="382" t="s">
        <v>424</v>
      </c>
      <c r="B42" s="383"/>
      <c r="C42" s="403" t="s">
        <v>425</v>
      </c>
      <c r="D42" s="404">
        <f>ПФХД!D55</f>
        <v>0</v>
      </c>
      <c r="E42" s="404">
        <f>ПФХД!E55</f>
        <v>0</v>
      </c>
      <c r="F42" s="404">
        <f>ПФХД!F55</f>
        <v>0</v>
      </c>
      <c r="G42" s="404">
        <v>0</v>
      </c>
      <c r="H42" s="404">
        <f>ПФХД!H55</f>
        <v>0</v>
      </c>
      <c r="I42" s="404">
        <f>ПФХД!I55</f>
        <v>0</v>
      </c>
      <c r="J42" s="386">
        <f t="shared" si="14"/>
        <v>0</v>
      </c>
      <c r="K42" s="386">
        <f t="shared" si="14"/>
        <v>0</v>
      </c>
      <c r="L42" s="386">
        <f t="shared" si="14"/>
        <v>0</v>
      </c>
      <c r="M42" s="585" t="s">
        <v>426</v>
      </c>
      <c r="N42" s="586"/>
      <c r="O42" s="586"/>
      <c r="P42" s="586"/>
      <c r="Q42" s="586"/>
    </row>
    <row r="43" spans="1:23" x14ac:dyDescent="0.25">
      <c r="A43" s="587" t="s">
        <v>427</v>
      </c>
      <c r="B43" s="587"/>
      <c r="C43" s="587"/>
      <c r="D43" s="587"/>
      <c r="E43" s="122"/>
      <c r="F43" s="122"/>
      <c r="G43" s="122"/>
      <c r="H43" s="122"/>
      <c r="I43" s="122"/>
      <c r="J43" s="406"/>
      <c r="K43" s="386"/>
      <c r="L43" s="406"/>
    </row>
    <row r="44" spans="1:23" ht="12.75" customHeight="1" x14ac:dyDescent="0.2">
      <c r="A44" s="588" t="s">
        <v>370</v>
      </c>
      <c r="B44" s="591" t="s">
        <v>371</v>
      </c>
      <c r="C44" s="591" t="s">
        <v>372</v>
      </c>
      <c r="D44" s="594" t="s">
        <v>373</v>
      </c>
      <c r="E44" s="594" t="s">
        <v>373</v>
      </c>
      <c r="F44" s="594" t="s">
        <v>373</v>
      </c>
      <c r="G44" s="582" t="s">
        <v>373</v>
      </c>
      <c r="H44" s="582" t="s">
        <v>373</v>
      </c>
      <c r="I44" s="582" t="s">
        <v>373</v>
      </c>
      <c r="J44" s="583" t="s">
        <v>373</v>
      </c>
      <c r="K44" s="583" t="s">
        <v>373</v>
      </c>
      <c r="L44" s="583" t="s">
        <v>373</v>
      </c>
    </row>
    <row r="45" spans="1:23" ht="12.75" customHeight="1" x14ac:dyDescent="0.2">
      <c r="A45" s="589"/>
      <c r="B45" s="592"/>
      <c r="C45" s="592"/>
      <c r="D45" s="595"/>
      <c r="E45" s="595"/>
      <c r="F45" s="595"/>
      <c r="G45" s="582"/>
      <c r="H45" s="582"/>
      <c r="I45" s="582"/>
      <c r="J45" s="583"/>
      <c r="K45" s="583"/>
      <c r="L45" s="583"/>
    </row>
    <row r="46" spans="1:23" ht="12.75" customHeight="1" x14ac:dyDescent="0.2">
      <c r="A46" s="590"/>
      <c r="B46" s="593"/>
      <c r="C46" s="593"/>
      <c r="D46" s="596"/>
      <c r="E46" s="596"/>
      <c r="F46" s="596"/>
      <c r="G46" s="582"/>
      <c r="H46" s="582"/>
      <c r="I46" s="582"/>
      <c r="J46" s="583"/>
      <c r="K46" s="583"/>
      <c r="L46" s="583"/>
    </row>
    <row r="47" spans="1:23" ht="15.75" thickBot="1" x14ac:dyDescent="0.25">
      <c r="A47" s="417">
        <v>1</v>
      </c>
      <c r="B47" s="375">
        <v>2</v>
      </c>
      <c r="C47" s="375">
        <v>3</v>
      </c>
      <c r="D47" s="376" t="s">
        <v>301</v>
      </c>
      <c r="E47" s="376" t="s">
        <v>301</v>
      </c>
      <c r="F47" s="376" t="s">
        <v>301</v>
      </c>
      <c r="G47" s="376" t="s">
        <v>301</v>
      </c>
      <c r="H47" s="376" t="s">
        <v>301</v>
      </c>
      <c r="I47" s="376" t="s">
        <v>301</v>
      </c>
      <c r="J47" s="377" t="s">
        <v>301</v>
      </c>
      <c r="K47" s="377" t="s">
        <v>301</v>
      </c>
      <c r="L47" s="377" t="s">
        <v>301</v>
      </c>
    </row>
    <row r="48" spans="1:23" x14ac:dyDescent="0.25">
      <c r="A48" s="407" t="s">
        <v>428</v>
      </c>
      <c r="B48" s="408" t="s">
        <v>429</v>
      </c>
      <c r="C48" s="380" t="s">
        <v>430</v>
      </c>
      <c r="D48" s="385">
        <f>ПФХД!D11</f>
        <v>6423960.3700000001</v>
      </c>
      <c r="E48" s="385">
        <f>ПФХД!E11</f>
        <v>7432257.7999999998</v>
      </c>
      <c r="F48" s="385">
        <f>ПФХД!F11</f>
        <v>21473.98</v>
      </c>
      <c r="G48" s="385"/>
      <c r="H48" s="385"/>
      <c r="I48" s="385"/>
      <c r="J48" s="386">
        <f>ПФХД!J11</f>
        <v>0</v>
      </c>
      <c r="K48" s="386">
        <f>ПФХД!K11</f>
        <v>0</v>
      </c>
      <c r="L48" s="386">
        <f>ПФХД!L11</f>
        <v>0</v>
      </c>
      <c r="M48" t="s">
        <v>431</v>
      </c>
    </row>
    <row r="49" spans="1:15" x14ac:dyDescent="0.25">
      <c r="A49" s="579" t="s">
        <v>432</v>
      </c>
      <c r="B49" s="579"/>
      <c r="C49" s="579"/>
      <c r="D49" s="579"/>
      <c r="E49" s="420"/>
      <c r="F49" s="420"/>
      <c r="G49" s="4"/>
      <c r="H49" s="4"/>
      <c r="I49" s="4"/>
      <c r="J49" s="409"/>
      <c r="K49" s="409"/>
      <c r="L49" s="409"/>
    </row>
    <row r="50" spans="1:15" x14ac:dyDescent="0.25">
      <c r="A50" s="410" t="s">
        <v>433</v>
      </c>
      <c r="B50" s="411" t="s">
        <v>434</v>
      </c>
      <c r="C50" s="380" t="s">
        <v>430</v>
      </c>
      <c r="D50" s="412">
        <f t="shared" ref="D50:L50" si="15">D51+D52</f>
        <v>0</v>
      </c>
      <c r="E50" s="412">
        <f t="shared" si="15"/>
        <v>167022.71000000002</v>
      </c>
      <c r="F50" s="412">
        <f t="shared" si="15"/>
        <v>0</v>
      </c>
      <c r="G50" s="412">
        <f t="shared" si="15"/>
        <v>0</v>
      </c>
      <c r="H50" s="412">
        <f t="shared" si="15"/>
        <v>0</v>
      </c>
      <c r="I50" s="412">
        <f t="shared" si="15"/>
        <v>0</v>
      </c>
      <c r="J50" s="413">
        <f t="shared" si="15"/>
        <v>0</v>
      </c>
      <c r="K50" s="413">
        <f t="shared" si="15"/>
        <v>0</v>
      </c>
      <c r="L50" s="413">
        <f t="shared" si="15"/>
        <v>0</v>
      </c>
    </row>
    <row r="51" spans="1:15" x14ac:dyDescent="0.25">
      <c r="A51" s="414" t="s">
        <v>435</v>
      </c>
      <c r="B51" s="408" t="s">
        <v>436</v>
      </c>
      <c r="C51" s="380" t="s">
        <v>437</v>
      </c>
      <c r="D51" s="385">
        <f>ПФХД!D33</f>
        <v>0</v>
      </c>
      <c r="E51" s="385">
        <f>ПФХД!E33</f>
        <v>73467</v>
      </c>
      <c r="F51" s="385">
        <f>ПФХД!F33</f>
        <v>0</v>
      </c>
      <c r="G51" s="385"/>
      <c r="H51" s="385"/>
      <c r="I51" s="385"/>
      <c r="J51" s="386"/>
      <c r="K51" s="386"/>
      <c r="L51" s="386"/>
      <c r="M51" s="580" t="s">
        <v>438</v>
      </c>
      <c r="N51" s="581"/>
      <c r="O51" s="581"/>
    </row>
    <row r="52" spans="1:15" x14ac:dyDescent="0.25">
      <c r="A52" s="414" t="s">
        <v>439</v>
      </c>
      <c r="B52" s="408" t="s">
        <v>440</v>
      </c>
      <c r="C52" s="380" t="s">
        <v>441</v>
      </c>
      <c r="D52" s="385">
        <f>ПФХД!D78</f>
        <v>0</v>
      </c>
      <c r="E52" s="385">
        <f>ПФХД!E78</f>
        <v>93555.71</v>
      </c>
      <c r="F52" s="385">
        <f>ПФХД!F78</f>
        <v>0</v>
      </c>
      <c r="G52" s="385"/>
      <c r="H52" s="385"/>
      <c r="I52" s="385"/>
      <c r="J52" s="386">
        <f>ПФХД!J80</f>
        <v>0</v>
      </c>
      <c r="K52" s="386">
        <f>ПФХД!K80</f>
        <v>0</v>
      </c>
      <c r="L52" s="386">
        <f>ПФХД!L80</f>
        <v>0</v>
      </c>
      <c r="M52" s="580"/>
      <c r="N52" s="581"/>
      <c r="O52" s="581"/>
    </row>
    <row r="53" spans="1:15" ht="30" x14ac:dyDescent="0.25">
      <c r="A53" s="410" t="s">
        <v>442</v>
      </c>
      <c r="B53" s="411" t="s">
        <v>353</v>
      </c>
      <c r="C53" s="380"/>
      <c r="D53" s="279">
        <v>0</v>
      </c>
      <c r="E53" s="279">
        <v>0</v>
      </c>
      <c r="F53" s="279">
        <v>0</v>
      </c>
      <c r="G53" s="279">
        <v>0</v>
      </c>
      <c r="H53" s="279">
        <v>0</v>
      </c>
      <c r="I53" s="279">
        <v>0</v>
      </c>
      <c r="J53" s="381">
        <v>0</v>
      </c>
      <c r="K53" s="381">
        <v>0</v>
      </c>
      <c r="L53" s="381">
        <v>0</v>
      </c>
    </row>
    <row r="56" spans="1:15" x14ac:dyDescent="0.25">
      <c r="D56" s="415"/>
    </row>
  </sheetData>
  <mergeCells count="56">
    <mergeCell ref="A8:A10"/>
    <mergeCell ref="B8:B10"/>
    <mergeCell ref="C8:C10"/>
    <mergeCell ref="D8:D10"/>
    <mergeCell ref="E8:E10"/>
    <mergeCell ref="A2:L2"/>
    <mergeCell ref="B5:D5"/>
    <mergeCell ref="D6:F6"/>
    <mergeCell ref="G6:I6"/>
    <mergeCell ref="J6:L6"/>
    <mergeCell ref="L8:L10"/>
    <mergeCell ref="A18:D18"/>
    <mergeCell ref="B19:D19"/>
    <mergeCell ref="A20:A22"/>
    <mergeCell ref="B20:B22"/>
    <mergeCell ref="C20:C22"/>
    <mergeCell ref="D20:D22"/>
    <mergeCell ref="E20:E22"/>
    <mergeCell ref="F20:F22"/>
    <mergeCell ref="G20:G22"/>
    <mergeCell ref="F8:F10"/>
    <mergeCell ref="G8:G10"/>
    <mergeCell ref="H8:H10"/>
    <mergeCell ref="I8:I10"/>
    <mergeCell ref="J8:J10"/>
    <mergeCell ref="K8:K10"/>
    <mergeCell ref="M37:Q37"/>
    <mergeCell ref="H20:H22"/>
    <mergeCell ref="I20:I22"/>
    <mergeCell ref="J20:J22"/>
    <mergeCell ref="K20:K22"/>
    <mergeCell ref="L20:L22"/>
    <mergeCell ref="M27:Q27"/>
    <mergeCell ref="M28:Q28"/>
    <mergeCell ref="M29:Q29"/>
    <mergeCell ref="M30:Q30"/>
    <mergeCell ref="M33:W33"/>
    <mergeCell ref="M34:Q34"/>
    <mergeCell ref="M38:Q38"/>
    <mergeCell ref="M41:Q41"/>
    <mergeCell ref="M42:Q42"/>
    <mergeCell ref="A43:D43"/>
    <mergeCell ref="A44:A46"/>
    <mergeCell ref="B44:B46"/>
    <mergeCell ref="C44:C46"/>
    <mergeCell ref="D44:D46"/>
    <mergeCell ref="E44:E46"/>
    <mergeCell ref="F44:F46"/>
    <mergeCell ref="A49:D49"/>
    <mergeCell ref="M51:O52"/>
    <mergeCell ref="G44:G46"/>
    <mergeCell ref="H44:H46"/>
    <mergeCell ref="I44:I46"/>
    <mergeCell ref="J44:J46"/>
    <mergeCell ref="K44:K46"/>
    <mergeCell ref="L44:L46"/>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Титул ПФХД</vt:lpstr>
      <vt:lpstr>ПФХД</vt:lpstr>
      <vt:lpstr>Закупка ТРУ</vt:lpstr>
      <vt:lpstr>ост. печатать не надо</vt:lpstr>
      <vt:lpstr>766</vt:lpstr>
      <vt:lpstr>737</vt:lpstr>
      <vt:lpstr>ПФХД!Заголовки_для_печати</vt:lpstr>
      <vt:lpstr>'Закупка ТРУ'!Область_печати</vt:lpstr>
      <vt:lpstr>ПФХД!Область_печати</vt:lpstr>
      <vt:lpstr>'Титул ПФХД'!Область_печати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Екатерина Николаевна</dc:creator>
  <cp:lastModifiedBy>Засядько Наталья Викторовна</cp:lastModifiedBy>
  <cp:lastPrinted>2022-05-05T05:35:27Z</cp:lastPrinted>
  <dcterms:created xsi:type="dcterms:W3CDTF">2016-11-07T02:42:14Z</dcterms:created>
  <dcterms:modified xsi:type="dcterms:W3CDTF">2023-02-09T08:47:40Z</dcterms:modified>
</cp:coreProperties>
</file>