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с изменениями" sheetId="4" r:id="rId1"/>
    <sheet name="Лист1" sheetId="1" r:id="rId2"/>
    <sheet name="Лист2" sheetId="2" r:id="rId3"/>
    <sheet name="Лист3" sheetId="3" r:id="rId4"/>
  </sheets>
  <definedNames>
    <definedName name="_xlnm.Print_Titles" localSheetId="0">'с изменениями'!$9:$9</definedName>
    <definedName name="_xlnm.Print_Area" localSheetId="0">'с изменениями'!$A$1:$N$47</definedName>
  </definedNames>
  <calcPr calcId="162913"/>
</workbook>
</file>

<file path=xl/calcChain.xml><?xml version="1.0" encoding="utf-8"?>
<calcChain xmlns="http://schemas.openxmlformats.org/spreadsheetml/2006/main">
  <c r="J28" i="4" l="1"/>
  <c r="K28" i="4"/>
  <c r="L28" i="4"/>
  <c r="I24" i="4"/>
  <c r="J24" i="4"/>
  <c r="J44" i="4" s="1"/>
  <c r="K24" i="4"/>
  <c r="L24" i="4"/>
  <c r="K36" i="4" l="1"/>
  <c r="J16" i="4"/>
  <c r="J36" i="4"/>
  <c r="K44" i="4"/>
  <c r="L44" i="4"/>
  <c r="I44" i="4"/>
  <c r="K43" i="4"/>
  <c r="L43" i="4"/>
  <c r="I43" i="4"/>
  <c r="J23" i="4"/>
  <c r="I17" i="4" l="1"/>
  <c r="I21" i="4" l="1"/>
  <c r="I16" i="4"/>
  <c r="L15" i="4" l="1"/>
  <c r="L14" i="4"/>
  <c r="D17" i="4"/>
  <c r="D16" i="4"/>
  <c r="D18" i="4"/>
  <c r="D19" i="4"/>
  <c r="D21" i="4"/>
  <c r="L20" i="4"/>
  <c r="D24" i="4"/>
  <c r="D23" i="4"/>
  <c r="L22" i="4"/>
  <c r="D27" i="4"/>
  <c r="D26" i="4"/>
  <c r="L25" i="4"/>
  <c r="D29" i="4"/>
  <c r="D30" i="4"/>
  <c r="D33" i="4"/>
  <c r="D32" i="4"/>
  <c r="L31" i="4"/>
  <c r="D36" i="4"/>
  <c r="D40" i="4"/>
  <c r="L13" i="4" l="1"/>
  <c r="I18" i="4"/>
  <c r="L42" i="4" l="1"/>
  <c r="I14" i="4"/>
  <c r="J14" i="4"/>
  <c r="J43" i="4" s="1"/>
  <c r="K14" i="4"/>
  <c r="H15" i="4"/>
  <c r="H44" i="4" s="1"/>
  <c r="G15" i="4"/>
  <c r="H24" i="4"/>
  <c r="D28" i="4"/>
  <c r="D14" i="4" l="1"/>
  <c r="I15" i="4"/>
  <c r="J15" i="4"/>
  <c r="K15" i="4"/>
  <c r="D15" i="4" l="1"/>
  <c r="H16" i="4"/>
  <c r="H21" i="4" l="1"/>
  <c r="H35" i="4"/>
  <c r="F43" i="4" l="1"/>
  <c r="G43" i="4"/>
  <c r="E43" i="4"/>
  <c r="D43" i="4" l="1"/>
  <c r="D34" i="4"/>
  <c r="K39" i="4"/>
  <c r="K31" i="4"/>
  <c r="K25" i="4"/>
  <c r="K22" i="4"/>
  <c r="K20" i="4"/>
  <c r="H25" i="4"/>
  <c r="D35" i="4"/>
  <c r="H23" i="4"/>
  <c r="H20" i="4"/>
  <c r="K42" i="4" l="1"/>
  <c r="K13" i="4"/>
  <c r="J20" i="4" l="1"/>
  <c r="G16" i="4" l="1"/>
  <c r="G21" i="4" l="1"/>
  <c r="G17" i="4" l="1"/>
  <c r="J42" i="4" l="1"/>
  <c r="I20" i="4"/>
  <c r="I22" i="4"/>
  <c r="I25" i="4"/>
  <c r="I28" i="4"/>
  <c r="I31" i="4"/>
  <c r="I39" i="4"/>
  <c r="I13" i="4" l="1"/>
  <c r="I42" i="4"/>
  <c r="G23" i="4"/>
  <c r="E31" i="4"/>
  <c r="F31" i="4"/>
  <c r="G31" i="4"/>
  <c r="H31" i="4"/>
  <c r="J31" i="4"/>
  <c r="D31" i="4"/>
  <c r="G30" i="4" l="1"/>
  <c r="G28" i="4" l="1"/>
  <c r="G24" i="4"/>
  <c r="G27" i="4"/>
  <c r="G18" i="4" l="1"/>
  <c r="J13" i="4" l="1"/>
  <c r="H14" i="4"/>
  <c r="H43" i="4" s="1"/>
  <c r="D44" i="4"/>
  <c r="H22" i="4"/>
  <c r="J22" i="4"/>
  <c r="J25" i="4"/>
  <c r="H28" i="4"/>
  <c r="H39" i="4"/>
  <c r="J39" i="4"/>
  <c r="H42" i="4" l="1"/>
  <c r="H13" i="4"/>
  <c r="F16" i="4"/>
  <c r="F19" i="4" l="1"/>
  <c r="F27" i="4"/>
  <c r="F26" i="4"/>
  <c r="E28" i="4"/>
  <c r="F28" i="4"/>
  <c r="F17" i="4"/>
  <c r="F24" i="4"/>
  <c r="G25" i="4"/>
  <c r="E25" i="4"/>
  <c r="E16" i="4"/>
  <c r="E21" i="4"/>
  <c r="E19" i="4"/>
  <c r="E24" i="4"/>
  <c r="E17" i="4"/>
  <c r="G22" i="4"/>
  <c r="D25" i="4" l="1"/>
  <c r="F23" i="4"/>
  <c r="E22" i="4"/>
  <c r="F25" i="4"/>
  <c r="F14" i="4"/>
  <c r="D22" i="4" l="1"/>
  <c r="F22" i="4"/>
  <c r="G14" i="4"/>
  <c r="G44" i="4" l="1"/>
  <c r="G13" i="4"/>
  <c r="G42" i="4" l="1"/>
  <c r="F15" i="4"/>
  <c r="F44" i="4" l="1"/>
  <c r="F42" i="4" s="1"/>
  <c r="E15" i="4"/>
  <c r="G39" i="4"/>
  <c r="F39" i="4"/>
  <c r="E39" i="4"/>
  <c r="E20" i="4"/>
  <c r="F20" i="4"/>
  <c r="G20" i="4"/>
  <c r="D41" i="4"/>
  <c r="D20" i="4"/>
  <c r="E109" i="1"/>
  <c r="F109" i="1"/>
  <c r="G109" i="1"/>
  <c r="E108" i="1"/>
  <c r="F108" i="1"/>
  <c r="G108" i="1"/>
  <c r="E98" i="1"/>
  <c r="F98" i="1"/>
  <c r="G98" i="1"/>
  <c r="E97" i="1"/>
  <c r="F97" i="1"/>
  <c r="G97" i="1"/>
  <c r="D81" i="1"/>
  <c r="D80" i="1"/>
  <c r="E71" i="1"/>
  <c r="E85" i="1" s="1"/>
  <c r="F71" i="1"/>
  <c r="F85" i="1" s="1"/>
  <c r="G71" i="1"/>
  <c r="G85" i="1" s="1"/>
  <c r="E56" i="1"/>
  <c r="F56" i="1"/>
  <c r="G56" i="1"/>
  <c r="E36" i="1"/>
  <c r="E68" i="1" s="1"/>
  <c r="F36" i="1"/>
  <c r="F68" i="1" s="1"/>
  <c r="G36" i="1"/>
  <c r="G68" i="1" s="1"/>
  <c r="E35" i="1"/>
  <c r="E67" i="1"/>
  <c r="F35" i="1"/>
  <c r="F67" i="1" s="1"/>
  <c r="G35" i="1"/>
  <c r="G67" i="1" s="1"/>
  <c r="E34" i="1"/>
  <c r="E10" i="1"/>
  <c r="F10" i="1"/>
  <c r="G10" i="1"/>
  <c r="G20" i="1"/>
  <c r="F20" i="1" s="1"/>
  <c r="E20" i="1" s="1"/>
  <c r="E9" i="1"/>
  <c r="F9" i="1"/>
  <c r="E8" i="1"/>
  <c r="E18" i="1"/>
  <c r="E72" i="1"/>
  <c r="E70" i="1" s="1"/>
  <c r="E84" i="1" s="1"/>
  <c r="D65" i="1"/>
  <c r="D64" i="1"/>
  <c r="D63" i="1"/>
  <c r="D62" i="1"/>
  <c r="F55" i="1"/>
  <c r="G55" i="1" s="1"/>
  <c r="D55" i="1" s="1"/>
  <c r="F54" i="1"/>
  <c r="G54" i="1" s="1"/>
  <c r="G15" i="1"/>
  <c r="G9" i="1" s="1"/>
  <c r="G19" i="1"/>
  <c r="D93" i="1"/>
  <c r="D87" i="1"/>
  <c r="D89" i="1"/>
  <c r="D91" i="1"/>
  <c r="D95" i="1"/>
  <c r="G72" i="1"/>
  <c r="G70" i="1" s="1"/>
  <c r="G84" i="1" s="1"/>
  <c r="F72" i="1"/>
  <c r="F70" i="1" s="1"/>
  <c r="F84" i="1" s="1"/>
  <c r="D96" i="1"/>
  <c r="F37" i="1"/>
  <c r="G37" i="1" s="1"/>
  <c r="G34" i="1" s="1"/>
  <c r="F11" i="1"/>
  <c r="G11" i="1"/>
  <c r="G8" i="1" s="1"/>
  <c r="D41" i="1"/>
  <c r="D101" i="1"/>
  <c r="D102" i="1"/>
  <c r="D103" i="1"/>
  <c r="D109" i="1" s="1"/>
  <c r="D104" i="1"/>
  <c r="D105" i="1"/>
  <c r="D106" i="1"/>
  <c r="D107" i="1"/>
  <c r="D100" i="1"/>
  <c r="D88" i="1"/>
  <c r="D90" i="1"/>
  <c r="D92" i="1"/>
  <c r="D94" i="1"/>
  <c r="D83" i="1"/>
  <c r="D82" i="1"/>
  <c r="D73" i="1"/>
  <c r="D75" i="1"/>
  <c r="D77" i="1"/>
  <c r="D74" i="1"/>
  <c r="D76" i="1"/>
  <c r="D78" i="1"/>
  <c r="D79" i="1"/>
  <c r="D38" i="1"/>
  <c r="D45" i="1"/>
  <c r="D47" i="1"/>
  <c r="D50" i="1"/>
  <c r="D53" i="1"/>
  <c r="D39" i="1"/>
  <c r="D42" i="1"/>
  <c r="D48" i="1"/>
  <c r="D40" i="1"/>
  <c r="D43" i="1"/>
  <c r="D44" i="1"/>
  <c r="D46" i="1"/>
  <c r="D49" i="1"/>
  <c r="D51" i="1"/>
  <c r="D52" i="1"/>
  <c r="D57" i="1"/>
  <c r="D58" i="1"/>
  <c r="D59" i="1"/>
  <c r="D60" i="1"/>
  <c r="D61" i="1"/>
  <c r="E19" i="1"/>
  <c r="F19" i="1"/>
  <c r="F18" i="1"/>
  <c r="G18" i="1"/>
  <c r="D12" i="1"/>
  <c r="D15" i="1"/>
  <c r="D9" i="1" s="1"/>
  <c r="D13" i="1"/>
  <c r="D16" i="1"/>
  <c r="D14" i="1"/>
  <c r="D17" i="1"/>
  <c r="D21" i="1"/>
  <c r="D24" i="1"/>
  <c r="D22" i="1"/>
  <c r="D19" i="1" s="1"/>
  <c r="D23" i="1"/>
  <c r="D25" i="1"/>
  <c r="D26" i="1"/>
  <c r="D27" i="1"/>
  <c r="D28" i="1"/>
  <c r="D29" i="1"/>
  <c r="F34" i="1"/>
  <c r="F66" i="1" s="1"/>
  <c r="F13" i="4"/>
  <c r="F8" i="1"/>
  <c r="F30" i="1" s="1"/>
  <c r="E31" i="1" l="1"/>
  <c r="D11" i="1"/>
  <c r="D31" i="1"/>
  <c r="D10" i="1"/>
  <c r="G30" i="1"/>
  <c r="D18" i="1"/>
  <c r="D71" i="1"/>
  <c r="D85" i="1" s="1"/>
  <c r="D108" i="1"/>
  <c r="D98" i="1"/>
  <c r="D56" i="1"/>
  <c r="D8" i="1"/>
  <c r="D30" i="1" s="1"/>
  <c r="F31" i="1"/>
  <c r="F111" i="1" s="1"/>
  <c r="F32" i="1"/>
  <c r="F112" i="1" s="1"/>
  <c r="E44" i="4"/>
  <c r="F110" i="1"/>
  <c r="D97" i="1"/>
  <c r="D35" i="1"/>
  <c r="D67" i="1" s="1"/>
  <c r="D37" i="1"/>
  <c r="D34" i="1" s="1"/>
  <c r="D72" i="1"/>
  <c r="D70" i="1" s="1"/>
  <c r="D84" i="1" s="1"/>
  <c r="G31" i="1"/>
  <c r="G111" i="1" s="1"/>
  <c r="G32" i="1"/>
  <c r="G112" i="1" s="1"/>
  <c r="E66" i="1"/>
  <c r="E110" i="1" s="1"/>
  <c r="D36" i="1"/>
  <c r="D68" i="1" s="1"/>
  <c r="E30" i="1"/>
  <c r="E14" i="4"/>
  <c r="D39" i="4"/>
  <c r="E111" i="1"/>
  <c r="E32" i="1"/>
  <c r="E112" i="1" s="1"/>
  <c r="D20" i="1"/>
  <c r="D54" i="1"/>
  <c r="G66" i="1"/>
  <c r="G110" i="1" s="1"/>
  <c r="D32" i="1" l="1"/>
  <c r="D112" i="1" s="1"/>
  <c r="D111" i="1"/>
  <c r="D13" i="4"/>
  <c r="D66" i="1"/>
  <c r="D110" i="1" s="1"/>
  <c r="E13" i="4"/>
  <c r="E42" i="4" l="1"/>
  <c r="D42" i="4"/>
</calcChain>
</file>

<file path=xl/sharedStrings.xml><?xml version="1.0" encoding="utf-8"?>
<sst xmlns="http://schemas.openxmlformats.org/spreadsheetml/2006/main" count="320" uniqueCount="189">
  <si>
    <t>№ п/п</t>
  </si>
  <si>
    <t>Наименование подпрограммы, входящих в прграмму</t>
  </si>
  <si>
    <t>всего, тыс. руб.</t>
  </si>
  <si>
    <t>финансирование, тыс. руб.</t>
  </si>
  <si>
    <t>источник финансирования</t>
  </si>
  <si>
    <t>Создание условий для содеражания детей в муниципальных дошкольных образовательных организациях, в том числе:</t>
  </si>
  <si>
    <t>1.1.</t>
  </si>
  <si>
    <t>Реализация образовательных программ дошкольного образования (муниципальное задание: оплата труда и начисления на  выплаты по оплате труда, приобретение материальных запасов, общехозяйственные нужды, содержание имущества)</t>
  </si>
  <si>
    <t>1.2.</t>
  </si>
  <si>
    <t>районный бюджет</t>
  </si>
  <si>
    <t>краевой бюджет</t>
  </si>
  <si>
    <t>федеральный бюджет</t>
  </si>
  <si>
    <t>1.3.</t>
  </si>
  <si>
    <t>1. Развитие системы дошкольного образования</t>
  </si>
  <si>
    <t>1.1.2.</t>
  </si>
  <si>
    <t>1.1.1.</t>
  </si>
  <si>
    <t>1.2.1.</t>
  </si>
  <si>
    <t>1.2.2.</t>
  </si>
  <si>
    <t>Строительство пристроек к существующим муниципальным дошкольным организациям</t>
  </si>
  <si>
    <t>1.4.</t>
  </si>
  <si>
    <t>Выплаты премий администрации муниципального образования Тимашевский район и администрации Краснодарского края победителям краевого конкудошкольных образовательных учреждений, внедряющих инновационные образовательные программы</t>
  </si>
  <si>
    <t>2. Развитие начального общего, основного общего, среднего (полного) общего образования</t>
  </si>
  <si>
    <t>2.1.</t>
  </si>
  <si>
    <t>Создание условий для содеражания детей в муниципальных общеобразовательных организациях, в том числе:</t>
  </si>
  <si>
    <t>Реализация общеобразовательных программ начального общего, основного общего и среднего (полного) общего образования (муниципальное задание: оплата труда и начисления на  выплаты по оплате труда, приобретение материальных запасов, общехозяйственные нужды, содержание имущества)</t>
  </si>
  <si>
    <t>2.1.1.</t>
  </si>
  <si>
    <t>2.1.2.</t>
  </si>
  <si>
    <t>Организация  предоставления общедоступного и бесплатного начального общего, основного общего, среднего (полного) общего образования по основным общеобразовательным программам (увеличение пропускной способности и оплата Интернет-трафика)</t>
  </si>
  <si>
    <t>Компенсация расходов на оплату жилых помещений, отопления и освещения педагогическим работникам, проживающим и работающим в сельской местности</t>
  </si>
  <si>
    <t xml:space="preserve">2.2. </t>
  </si>
  <si>
    <t>2.1.3.</t>
  </si>
  <si>
    <t>Капитальный ремонт муниципальных общеобразовательных организаций  с целью улучшения условий содержания учащихся</t>
  </si>
  <si>
    <t>Капитальный ремонт муниципальных дошкольных образовательных организаций  с целью улучшения условий содержания воспитанников</t>
  </si>
  <si>
    <t>Проведение капитального и текущего ремонта спортивных залов общеобразовательных организаций, помещений при них, других помещений физкультурно-спортивного назначения, физкультурно-оздоровительных комплексов, устройство в них автоматичес-кой пожарной сигнализации и изготовление проектно-сметной документации</t>
  </si>
  <si>
    <t>2.3.</t>
  </si>
  <si>
    <t>Финансирование мероприятий, возникающих в связи с участием в организации и проведении государственной (итоговой) аттестации выпускников общеобразовательных организаций муниципального образования Тимашевский район</t>
  </si>
  <si>
    <t>2.4.</t>
  </si>
  <si>
    <t>2.5.</t>
  </si>
  <si>
    <t>Создание школьно-базовой столовой, в том числе: аудит (диагностика) технологического оборудования, помещений, инженерных коммуникаций столовой, проектирование помещений пищеблоков; составление локального сметного расчета; приобретение строительного материала, проведение капитального и текущего ремонта;  проведение работ по увеличению энергетической мощности объектов; приобретение посуды, мебели для школьной столовой; приобретение транспорта для доставки продукции в пищеблоки сети обслуживаемых школ, приобретение оборудования</t>
  </si>
  <si>
    <t xml:space="preserve">Приобретение транспортных средств, в том числе софинансирование на приобретение автобусов и микроавтобусов  для образовательных организаций, оплата расходов по их регистрации, гарантийное техническое обслуживание и оплата стоянки </t>
  </si>
  <si>
    <t>2.7.</t>
  </si>
  <si>
    <t>2.8.</t>
  </si>
  <si>
    <t>Организация торжественных приемов одаренных школьников главой муниципального образования Тимашевский район, выплата премий главы муниципального образования Тимашевский район одаренным школьникам</t>
  </si>
  <si>
    <t>Проведение районных и краевых конкурсов, праздников, мероприятий  для работников дошкольных образовательных организаций, том числе: "Воспитель года", "День дошкольного работника"</t>
  </si>
  <si>
    <t>Организация и проведение районных и краевых массовых мероприятий, в том числе:</t>
  </si>
  <si>
    <t>Проведение районных и краевых конкурсов, праздников для учащихся и работников общеобразовательных учреждений:«Бал выпускников», «Губернаторский бал», «День учителя», «Парад первоклассников»,  «Юные инспекторы движения»  и другие</t>
  </si>
  <si>
    <t>Проведение районных казачьих игр</t>
  </si>
  <si>
    <t>Организация военно-патриотической работы с учащимися, в том числе: посещение музеев, проведение экскурсионных выездов</t>
  </si>
  <si>
    <t>Проведение учебных сборов учащихся (юношей) образовательных организаций муниципального образования Тимашевский район</t>
  </si>
  <si>
    <t>3. Развитие системы дополнительного образования детей</t>
  </si>
  <si>
    <t>Создание условий для содеражания детей в образовательных организациях дополнительного образования детей, в том числе:</t>
  </si>
  <si>
    <t>Реализация образовательных программ дополнительного образования детей в организациях общей направленности (муниципальное задание: оплата труда и начисления на  выплаты по оплате труда, приобретение материальных запасов, общехозяйственные нужды, содержание имущества)</t>
  </si>
  <si>
    <t>3.1.</t>
  </si>
  <si>
    <t>3.2.</t>
  </si>
  <si>
    <t>3.1.1.</t>
  </si>
  <si>
    <t>3.1.2.</t>
  </si>
  <si>
    <t>3.1.3.</t>
  </si>
  <si>
    <t>Реализация образовательных программ  дополнительного образования детей в учреждениях дополнительного образования детей спортивной направленности</t>
  </si>
  <si>
    <t>3.1.4.</t>
  </si>
  <si>
    <t>Капитальный ремонт муниципальных образовательных организаций  дополнительного образования детей с целью улучшения условий содержания учащихся</t>
  </si>
  <si>
    <t>Финансирование работы педагогов дополнительного образования с детьми в вечернее время в спортивных залах общеобразовательных организаций и организаций  дополнительного образования детей физкультурно-оздоровительной направленности системы образования муниципального образования Тимашевский район</t>
  </si>
  <si>
    <t>3.3.</t>
  </si>
  <si>
    <t>Финансирование работы педагогов дополнительного образования с детьми в спортивных клубах образовательных организаций (за исключением вечерних), гимназиях и лицеях</t>
  </si>
  <si>
    <t xml:space="preserve">Обеспечение деятельности образовательного учреждения по организации отдыха детей </t>
  </si>
  <si>
    <t>4.1.</t>
  </si>
  <si>
    <t>Реализация общеобразовательных программ дополнительного образования в соответствии с состоянием соматического и психического здоровья детей</t>
  </si>
  <si>
    <t>Методическая поддержка педагогических работников образовательных учреждений</t>
  </si>
  <si>
    <t>Обеспечение организации и осуществления бухгалтерского учета</t>
  </si>
  <si>
    <t xml:space="preserve">4.2. </t>
  </si>
  <si>
    <t>4.3.</t>
  </si>
  <si>
    <t>4.4.</t>
  </si>
  <si>
    <t>5. Организация отдыха учащихся образовательных организаций в каникулярное время</t>
  </si>
  <si>
    <t>Муниципальная программа Тимашевского района "Развитие образования" на 2015-2017 годы</t>
  </si>
  <si>
    <t>5.1.</t>
  </si>
  <si>
    <t>Организация отдыха, оздоровления детей-учащихся детско-юношеской спортивной школы   г.Тимашевска</t>
  </si>
  <si>
    <t>5.2.</t>
  </si>
  <si>
    <t>Трудоустройство несовершеннолетних в возрасте от 14 до 18 лет, в том числе в каникулярное время</t>
  </si>
  <si>
    <t>Организация подвоза спортсменов  к местам отдыха и обратно в каникулярное время, в том числе приобретение горюче-смазочных материалов (в том числе осуществление страхования детей)</t>
  </si>
  <si>
    <t>5.3.</t>
  </si>
  <si>
    <t>5.4.</t>
  </si>
  <si>
    <t>5.5.</t>
  </si>
  <si>
    <t>Организация подвоза детей к местам отдыха и обратно в каникулярное время, в том числе приобретение горюче-смазочных материалов  (в том числе осуществление страхования детей)</t>
  </si>
  <si>
    <t>3.4.</t>
  </si>
  <si>
    <t xml:space="preserve">Создание условий для укрепления здоровья детей и педагогических работников за счет обеспечения их сбалансированным горячим питанием (частичную компенсацию удорожания стоимости питания учащихся дневных муниципальных образовательных организаций, реализующих общеобразовательные программы, из расчета 6,0 рублей в день на одного обучающегося и педагогических работников дневных муниципальных образовательных организаций, реализующих общеобразовательные программы, из расчета 12,5 рублей в день на одного педагога) </t>
  </si>
  <si>
    <t>Обеспечение реализации инициативы губернатора по обеспечению молоком и молочными продуктами в качестве дополнительного питания учащихся дневных муниципальных общеобразовательных учреждений из расчета 2 раза в неделю на одного обучающегося дневных муниципальных образовательных организаций</t>
  </si>
  <si>
    <t>2.9.</t>
  </si>
  <si>
    <t>2.10.</t>
  </si>
  <si>
    <t xml:space="preserve">Изготовление проектно-сметной документации по объекту (дополнительный корпус на 70 для МБДОУ д/с № 11 г. Тимашевска) </t>
  </si>
  <si>
    <t xml:space="preserve">Строительство дополнительного корпуса на 70 мест для МБДОУ д/с № 11 г. Тимашевска </t>
  </si>
  <si>
    <t>ИТОГО по подпрограмме:</t>
  </si>
  <si>
    <t>ИТОГО по подпрограмме</t>
  </si>
  <si>
    <t>1.1.3.</t>
  </si>
  <si>
    <t>3.5.</t>
  </si>
  <si>
    <t>Оплата проведения ТО для нового автобуса "Ивеко"</t>
  </si>
  <si>
    <t>Оплата охраняемой стоянки автобуса "Ивеко" с предрейсовым и послерейсовым обследованием</t>
  </si>
  <si>
    <t xml:space="preserve">Организация отдыха, оздоровления  и занятость детей (в том числе детей состоящих на различных видах учетах, победителей творческих конкурсов) в краевых и районных лагерях, многодневных походах, экспедициях, экскурсиях, посещение спектаклей и прочее,в том числе на: </t>
  </si>
  <si>
    <t xml:space="preserve"> мероприятия по организации отдыха детей в каникулярное время на базе муниципальных учреждений, осуществляющих организацию отдыха детей</t>
  </si>
  <si>
    <t>Мероприятия по организации отдыха детей в каникулярное время в лагерях дневного пребывания на базе муниципальных образовательных организаций</t>
  </si>
  <si>
    <t>ВСЕГО по программе</t>
  </si>
  <si>
    <t>4.5.</t>
  </si>
  <si>
    <t xml:space="preserve">Участие тренеров-преподавателей,  учащихся и лиц их сопровождающих МБОУ ДОД ДЮСШ в районных, краевых, всероссийских и международ-
ных соревнованиях и турнирах, по культивируемым ими видам спорта, а также в мероприятиях спортивной направленности
</t>
  </si>
  <si>
    <t>2.11.</t>
  </si>
  <si>
    <t>2.6.</t>
  </si>
  <si>
    <t>2.9.1.</t>
  </si>
  <si>
    <t>2.9.2.</t>
  </si>
  <si>
    <t>2.9.3.</t>
  </si>
  <si>
    <t>2.9.4.</t>
  </si>
  <si>
    <t>2.9.5.</t>
  </si>
  <si>
    <t>4. Обеспечение деятельности прочих учреждений, относящихся к системе образования</t>
  </si>
  <si>
    <t>Управление образования в сфере установленных функций</t>
  </si>
  <si>
    <t>Оплата молодым и заслуженным специалистам (не точно пока)</t>
  </si>
  <si>
    <t>Наименование мероприятия</t>
  </si>
  <si>
    <t>Непосредственный результат реализации мероприятия</t>
  </si>
  <si>
    <t>Задача</t>
  </si>
  <si>
    <t>Цель</t>
  </si>
  <si>
    <t>всего</t>
  </si>
  <si>
    <t>Предоставление субсидий образовательным организациям, оказывающим муниципальные услуги по предоставолению образовательных программ дошкольного образования детей на:</t>
  </si>
  <si>
    <t>Объем финансирования всего (тыс. руб.)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</si>
  <si>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основных  мероприятий подпрограммы «Развитие системы дошкольного образования» </t>
  </si>
  <si>
    <t>Проведение районных  и краевых конкурсов, праздников, мероприятий  для работников и воспитанников  дошкольных образовательных организаций, в том числе:  «Краевой конкурс среди дошкольных образовательных организаций, внедряющих инновационные образовательные программы», «Воспитель года»,«День дошкольного работника» и другие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</si>
  <si>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</si>
  <si>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Обеспечение инновационного характера дошкольного образования и проведение мероприятий в организациях различных форм собственности</t>
  </si>
  <si>
    <t>Создание в системе дошкольного образования равных возможностей для современного качественного образования и повышения конкурентоспособности организаций дошкольного образования</t>
  </si>
  <si>
    <t>Муниципальный заказчик, главный распорядитель бюджетных средств, исполнитель</t>
  </si>
  <si>
    <t>В том числе:</t>
  </si>
  <si>
    <t>Всего</t>
  </si>
  <si>
    <t>Районный бюджет</t>
  </si>
  <si>
    <t>Частные дошкольные образовательные организации - получатели субсидии;  управление образования администрации муниципального образованияТимашевский район - ответственный за выполнение мероприятия</t>
  </si>
  <si>
    <t>1.1</t>
  </si>
  <si>
    <t>1.1.1</t>
  </si>
  <si>
    <t>Финансовое обеспечение выполнения муниципального задания на оказание муниципальных услуг                                                                                                                                                    на предоставление образовательных программ дошкольного образования детей в муниципальных организациях</t>
  </si>
  <si>
    <t>Финансовое обеспечение выполнения муниципального задания на оказание муниципальных услуг                                                                                                                                                    на предоставление образовательных программ дошкольного образования детей в частных дошкольных образовательных организациях</t>
  </si>
  <si>
    <t>1.1.2</t>
  </si>
  <si>
    <t>1.1.3</t>
  </si>
  <si>
    <t>1.2</t>
  </si>
  <si>
    <t>1.3</t>
  </si>
  <si>
    <t>Муниципальные дошкольные образователные организации - получатели субсидии;  управление образования администрации муниципального образования Тимашевский район  - ответственный за выполнение мероприятия</t>
  </si>
  <si>
    <t>Муниципальные дошкольные образовательные организации - получатели субсидии;  управление образования администрации муниципального образования Тимашевский район  - ответственный за выполнение мероприятия</t>
  </si>
  <si>
    <t>Муниципальные дошкольные образовательные организации - получатели субсидии;  управление образования администрации муниципального образования Тимашевский район - ответственный за выполнение мероприятия</t>
  </si>
  <si>
    <t>Осуществление отдельных государственных полномочий по обеспечению выплаты компенсации части родительской платы                                                                                             за присмотр и уход                                                       за детьми, посещающими образовательные организации, реализующие образовательную программу дошкольного образования</t>
  </si>
  <si>
    <t>2</t>
  </si>
  <si>
    <t>2.1</t>
  </si>
  <si>
    <t xml:space="preserve"> МБУ «ЦРО»,  дошкольные образовательные организации- получатели субсидии, управление образования администрации муниципального образования Тимашевский район - ответственный за выполнение мероприятия</t>
  </si>
  <si>
    <t>Осуществление отдельных государственных полномочий                                                                          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дошкольных образовательных организаций, проживающим и работающим в сельской местности, рабочих поселках (поселках городского типа) Краснодарского края</t>
  </si>
  <si>
    <t>Краевой                                      бюджет</t>
  </si>
  <si>
    <t>Краевой                          бюджет</t>
  </si>
  <si>
    <t>Краевой                                бюджет</t>
  </si>
  <si>
    <t>Краевой                        бюджет</t>
  </si>
  <si>
    <t>Краевой                                  бюджет</t>
  </si>
  <si>
    <t>2018 г.</t>
  </si>
  <si>
    <t>2019 г.</t>
  </si>
  <si>
    <t>2020 г.</t>
  </si>
  <si>
    <t>1.3.1</t>
  </si>
  <si>
    <t>1.3.2</t>
  </si>
  <si>
    <t xml:space="preserve"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 </t>
  </si>
  <si>
    <t>Дополнительная финансовая помощь для решения социально значимых вопросов местного значения (капитальный и текущий ремонт, благоустройство территории, материально-техническое обеспечение дошкольных образовательных организаций)</t>
  </si>
  <si>
    <t>2022 г.</t>
  </si>
  <si>
    <t>2021 г.</t>
  </si>
  <si>
    <t>1.3.3</t>
  </si>
  <si>
    <t xml:space="preserve">Созданию условий для содержания 
детей дошкольного возраста в муниципальных образовательных 
организациях (приобретение движимого имущества, необходимого 
для обеспечения функционирования вновь созданных и (или) 
создание мест в муниципальных образовательных организациях,           в том числе для размещения детей в возрасте до 3 лет)
</t>
  </si>
  <si>
    <t xml:space="preserve"> </t>
  </si>
  <si>
    <t>2023 г.</t>
  </si>
  <si>
    <t xml:space="preserve">Разработка проектно-сметной документации </t>
  </si>
  <si>
    <t>Отдел строительства администрации муниципального образвания Тимашевский район - получатели субсидии; управление образования администрации муниципального образования Тимашевский район - ответственный за выполнение мероприятия</t>
  </si>
  <si>
    <t>Капитальный, текущий ремонт 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материально-техническое обеспечение дошкольных образовательных организаций, в том числе:</t>
  </si>
  <si>
    <t>1.4</t>
  </si>
  <si>
    <t>Приобретение движимого имущества</t>
  </si>
  <si>
    <t>1.5.</t>
  </si>
  <si>
    <t>Основное мероприятие</t>
  </si>
  <si>
    <t>2024 г.</t>
  </si>
  <si>
    <t>С.В. Проценко</t>
  </si>
  <si>
    <t xml:space="preserve">
Начальник управления образования
администрации муниципального образования Тимашевский район                                                                          
</t>
  </si>
  <si>
    <t>Количество учреждений, в которые приобретено движимое имущество: 2021 г.-1 (МБДОУ д/с                                                                                                                                                                  № 11)</t>
  </si>
  <si>
    <t>Источники финансирования</t>
  </si>
  <si>
    <t>тыс. руб.</t>
  </si>
  <si>
    <t>».</t>
  </si>
  <si>
    <t>1.6.</t>
  </si>
  <si>
    <t>Строительство дошкольного образовательного учреждения на 160 мест по адресу: Краснодарский край, Тимашевский район, станица Новокорсунская, улица Красная,33</t>
  </si>
  <si>
    <t>Отдел строительства администрации муниципального образвания Тимашевский район - получатели субсидии</t>
  </si>
  <si>
    <t>Количество разработанных ПСД:                                                                                                                                                                                                                                                                                             2021 г. - 0</t>
  </si>
  <si>
    <t>2025 г.</t>
  </si>
  <si>
    <t>Ежегодно 100 % выполнение муниципального задания, количество воспитанников в частных ДОУ:                        2018 г. -116 чел.,                         2019 г. - 112 чел.,                       2020 г. - 111 чел.;                                 2021 г. - 83 чел.,                              2022 г.- 83 чел,                                                                                                                                                                                                                         2023 -2025 гг.-83 чел.</t>
  </si>
  <si>
    <t xml:space="preserve">Количество победителей  конкурсов  для работников и воспитанников дошкольных образовательных организаций:                          2018 - 2025 гг. не менее       1 чел.                                                        </t>
  </si>
  <si>
    <r>
      <rPr>
        <sz val="17"/>
        <color theme="0"/>
        <rFont val="Times New Roman"/>
        <family val="1"/>
        <charset val="204"/>
      </rPr>
      <t xml:space="preserve">иииииииииииииииииииииииииииииииииииииииаааааааааааааааааааааааа                                              </t>
    </r>
    <r>
      <rPr>
        <sz val="17"/>
        <color indexed="8"/>
        <rFont val="Times New Roman"/>
        <family val="1"/>
        <charset val="204"/>
      </rPr>
      <t xml:space="preserve">              
Приложение № 3
к постановлению администрации 
муниципального образования 
Тимашевский район
от________________№_______</t>
    </r>
    <r>
      <rPr>
        <sz val="17"/>
        <color theme="0"/>
        <rFont val="Times New Roman"/>
        <family val="1"/>
        <charset val="204"/>
      </rPr>
      <t xml:space="preserve">иииииииииииииииииииииииииииииииииииииииаааааааааааааааааааааааа          </t>
    </r>
    <r>
      <rPr>
        <sz val="17"/>
        <color indexed="8"/>
        <rFont val="Times New Roman"/>
        <family val="1"/>
        <charset val="204"/>
      </rPr>
      <t xml:space="preserve">                                                  
«Приложение 
к подпрограмме «Развитие системы                                                                  дошкольного образования»
(в редакции постановления
администрации  муниципального 
образования Тимашевский район       
от _____________№_________)</t>
    </r>
  </si>
  <si>
    <t xml:space="preserve">Ежегодно 100 % выполнение муниципального задания,  охват дошкольным образованием:               2018 год - 83 %,                                 2019 год - 83 %,                     2020 год - 85 %,                      2021 год - 85 %,                      2022 год - 85 %,                                                                                                                                                                                                                                                                                         2023-2025 гг.- 85 %,                                                                                                                 </t>
  </si>
  <si>
    <r>
      <t xml:space="preserve">Количество педагогов дошкольных организаций, получателей мер социальной поддержки                                                    в виде компенсации: 2018 год -564 чел.;                     2019 год - 502 чел.;                             2020 год - 520 чел.,                                2021 год - 518 чел.,                              </t>
    </r>
    <r>
      <rPr>
        <sz val="14"/>
        <rFont val="Times New Roman"/>
        <family val="1"/>
        <charset val="204"/>
      </rPr>
      <t>2022 год  - 423 чел,                                                                                                                                          2023 -2025 гг.- 423 чел.</t>
    </r>
  </si>
  <si>
    <t xml:space="preserve">Количество получателей компенсации части родительской платы:  2018 год -5487 чел.;                                                                                                                                                                                                     2019 год - 4647 чел.;                                                                                                                                                                                                                                                                                                                                                   2020 год - 4106 чел.;                                                                                                                                                                                                                                                                                                                                                          2021 год - 3979 чел.,                                                                                                                                                                                                                                                                                                                                                                                                                                                    2022 год - 4787 чел,                                                                                                                                                                                                                                                                                                                             2023-2025 гг.- 4787 чел.           </t>
  </si>
  <si>
    <t>Количество построенных  дошкольных образовательных учреждений:                                                                                                                                                                                                        2022-2024 гг. - 1 учр.</t>
  </si>
  <si>
    <t>Количество организаций, в которых проведен текущий и капитальный ремонт, улучшено материально-техническое обеспечение                                                                                                                2018 год - 9 учр.,                                                                                                                                                                                                                                                                                                                                          2019 год - 12 учр.,                                                                                                                                                                                                                                                                                                                                      2020 год - 12 учр.,        2021 год - 5 учр,                                                                                                                                                                                                                                                                                                            2022 год - 7 учр.,                                          2023- 12 учр.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</si>
</sst>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8"/>
      <name val="Calibri"/>
      <family val="2"/>
      <charset val="204"/>
    </font>
    <font>
      <sz val="20"/>
      <color indexed="8"/>
      <name val="Times New Roman"/>
      <family val="1"/>
      <charset val="204"/>
    </font>
    <font>
      <b/>
      <sz val="18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7"/>
      <color indexed="8"/>
      <name val="Times New Roman"/>
      <family val="1"/>
      <charset val="204"/>
    </font>
    <font>
      <sz val="17"/>
      <color theme="0"/>
      <name val="Times New Roman"/>
      <family val="1"/>
      <charset val="204"/>
    </font>
    <font>
      <sz val="17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164" fontId="2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164" fontId="1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164" fontId="2" fillId="0" borderId="3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0" fontId="2" fillId="0" borderId="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3" xfId="0" applyNumberFormat="1" applyFont="1" applyBorder="1" applyAlignment="1">
      <alignment vertical="top"/>
    </xf>
    <xf numFmtId="0" fontId="2" fillId="0" borderId="3" xfId="0" applyNumberFormat="1" applyFont="1" applyFill="1" applyBorder="1" applyAlignment="1">
      <alignment vertical="top"/>
    </xf>
    <xf numFmtId="0" fontId="2" fillId="0" borderId="3" xfId="0" applyFont="1" applyBorder="1" applyAlignment="1">
      <alignment horizontal="justify" vertical="top"/>
    </xf>
    <xf numFmtId="0" fontId="2" fillId="0" borderId="0" xfId="0" applyFont="1" applyAlignment="1">
      <alignment wrapText="1"/>
    </xf>
    <xf numFmtId="164" fontId="2" fillId="0" borderId="3" xfId="0" applyNumberFormat="1" applyFont="1" applyFill="1" applyBorder="1" applyAlignment="1">
      <alignment vertical="center"/>
    </xf>
    <xf numFmtId="0" fontId="2" fillId="0" borderId="5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/>
    </xf>
    <xf numFmtId="164" fontId="2" fillId="0" borderId="3" xfId="0" applyNumberFormat="1" applyFont="1" applyBorder="1"/>
    <xf numFmtId="164" fontId="1" fillId="0" borderId="3" xfId="0" applyNumberFormat="1" applyFont="1" applyBorder="1"/>
    <xf numFmtId="0" fontId="2" fillId="0" borderId="6" xfId="0" applyFont="1" applyBorder="1" applyAlignment="1">
      <alignment wrapText="1"/>
    </xf>
    <xf numFmtId="164" fontId="2" fillId="0" borderId="1" xfId="0" applyNumberFormat="1" applyFont="1" applyBorder="1"/>
    <xf numFmtId="0" fontId="2" fillId="0" borderId="2" xfId="0" applyFont="1" applyBorder="1" applyAlignment="1">
      <alignment wrapText="1"/>
    </xf>
    <xf numFmtId="164" fontId="2" fillId="0" borderId="2" xfId="0" applyNumberFormat="1" applyFont="1" applyBorder="1"/>
    <xf numFmtId="164" fontId="2" fillId="0" borderId="5" xfId="0" applyNumberFormat="1" applyFont="1" applyBorder="1"/>
    <xf numFmtId="0" fontId="2" fillId="0" borderId="7" xfId="0" applyFont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64" fontId="2" fillId="0" borderId="8" xfId="0" applyNumberFormat="1" applyFont="1" applyBorder="1"/>
    <xf numFmtId="0" fontId="4" fillId="0" borderId="9" xfId="0" applyFont="1" applyBorder="1"/>
    <xf numFmtId="164" fontId="2" fillId="0" borderId="10" xfId="0" applyNumberFormat="1" applyFont="1" applyBorder="1"/>
    <xf numFmtId="0" fontId="4" fillId="0" borderId="11" xfId="0" applyFont="1" applyBorder="1"/>
    <xf numFmtId="164" fontId="2" fillId="0" borderId="12" xfId="0" applyNumberFormat="1" applyFont="1" applyBorder="1"/>
    <xf numFmtId="0" fontId="0" fillId="0" borderId="0" xfId="0" applyFill="1" applyAlignment="1">
      <alignment wrapText="1"/>
    </xf>
    <xf numFmtId="0" fontId="0" fillId="0" borderId="0" xfId="0" applyFill="1"/>
    <xf numFmtId="0" fontId="5" fillId="0" borderId="0" xfId="0" applyFont="1"/>
    <xf numFmtId="0" fontId="7" fillId="0" borderId="0" xfId="0" applyFont="1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3" xfId="0" applyFont="1" applyFill="1" applyBorder="1" applyAlignment="1">
      <alignment vertical="top" wrapText="1"/>
    </xf>
    <xf numFmtId="49" fontId="5" fillId="0" borderId="3" xfId="0" applyNumberFormat="1" applyFont="1" applyFill="1" applyBorder="1" applyAlignment="1">
      <alignment horizontal="left" vertical="top"/>
    </xf>
    <xf numFmtId="49" fontId="5" fillId="0" borderId="3" xfId="0" applyNumberFormat="1" applyFont="1" applyFill="1" applyBorder="1" applyAlignment="1">
      <alignment vertical="top"/>
    </xf>
    <xf numFmtId="49" fontId="3" fillId="0" borderId="3" xfId="0" applyNumberFormat="1" applyFont="1" applyFill="1" applyBorder="1" applyAlignment="1">
      <alignment vertical="top"/>
    </xf>
    <xf numFmtId="0" fontId="1" fillId="0" borderId="3" xfId="0" applyFont="1" applyFill="1" applyBorder="1" applyAlignment="1">
      <alignment horizontal="left" vertical="top" wrapText="1"/>
    </xf>
    <xf numFmtId="165" fontId="14" fillId="3" borderId="3" xfId="0" applyNumberFormat="1" applyFont="1" applyFill="1" applyBorder="1" applyAlignment="1">
      <alignment horizontal="center" vertical="top" wrapText="1"/>
    </xf>
    <xf numFmtId="165" fontId="14" fillId="3" borderId="3" xfId="0" applyNumberFormat="1" applyFont="1" applyFill="1" applyBorder="1" applyAlignment="1">
      <alignment vertical="top" wrapText="1"/>
    </xf>
    <xf numFmtId="16" fontId="12" fillId="0" borderId="5" xfId="0" applyNumberFormat="1" applyFont="1" applyBorder="1" applyAlignment="1">
      <alignment vertical="top" wrapText="1"/>
    </xf>
    <xf numFmtId="0" fontId="12" fillId="3" borderId="5" xfId="0" applyFont="1" applyFill="1" applyBorder="1" applyAlignment="1">
      <alignment vertical="top" wrapText="1"/>
    </xf>
    <xf numFmtId="165" fontId="14" fillId="3" borderId="13" xfId="0" applyNumberFormat="1" applyFont="1" applyFill="1" applyBorder="1" applyAlignment="1">
      <alignment horizontal="center" vertical="top" wrapText="1"/>
    </xf>
    <xf numFmtId="164" fontId="12" fillId="3" borderId="5" xfId="0" applyNumberFormat="1" applyFont="1" applyFill="1" applyBorder="1" applyAlignment="1">
      <alignment horizontal="center" vertical="top" wrapText="1"/>
    </xf>
    <xf numFmtId="165" fontId="14" fillId="3" borderId="7" xfId="0" applyNumberFormat="1" applyFont="1" applyFill="1" applyBorder="1" applyAlignment="1">
      <alignment horizontal="center" vertical="top" wrapText="1"/>
    </xf>
    <xf numFmtId="165" fontId="14" fillId="3" borderId="12" xfId="0" applyNumberFormat="1" applyFont="1" applyFill="1" applyBorder="1" applyAlignment="1">
      <alignment horizontal="center" vertical="top" wrapText="1"/>
    </xf>
    <xf numFmtId="0" fontId="12" fillId="3" borderId="5" xfId="0" applyFont="1" applyFill="1" applyBorder="1" applyAlignment="1">
      <alignment horizontal="left" vertical="top" wrapText="1"/>
    </xf>
    <xf numFmtId="0" fontId="14" fillId="3" borderId="3" xfId="0" applyFont="1" applyFill="1" applyBorder="1" applyAlignment="1">
      <alignment horizontal="center" vertical="top" wrapText="1"/>
    </xf>
    <xf numFmtId="0" fontId="12" fillId="3" borderId="3" xfId="0" applyFont="1" applyFill="1" applyBorder="1" applyAlignment="1">
      <alignment horizontal="center" vertical="top" wrapText="1"/>
    </xf>
    <xf numFmtId="0" fontId="12" fillId="3" borderId="5" xfId="0" applyFont="1" applyFill="1" applyBorder="1" applyAlignment="1">
      <alignment horizontal="center" vertical="top" wrapText="1"/>
    </xf>
    <xf numFmtId="49" fontId="12" fillId="0" borderId="5" xfId="0" applyNumberFormat="1" applyFont="1" applyBorder="1" applyAlignment="1">
      <alignment vertical="top" wrapText="1"/>
    </xf>
    <xf numFmtId="0" fontId="12" fillId="0" borderId="5" xfId="0" applyFont="1" applyBorder="1" applyAlignment="1">
      <alignment vertical="top" wrapText="1"/>
    </xf>
    <xf numFmtId="165" fontId="14" fillId="3" borderId="2" xfId="0" applyNumberFormat="1" applyFont="1" applyFill="1" applyBorder="1" applyAlignment="1">
      <alignment horizontal="center" vertical="top" wrapText="1"/>
    </xf>
    <xf numFmtId="165" fontId="14" fillId="3" borderId="5" xfId="0" applyNumberFormat="1" applyFont="1" applyFill="1" applyBorder="1" applyAlignment="1">
      <alignment horizontal="center" vertical="top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 wrapText="1"/>
    </xf>
    <xf numFmtId="0" fontId="1" fillId="3" borderId="3" xfId="0" applyFont="1" applyFill="1" applyBorder="1" applyAlignment="1">
      <alignment horizontal="center" vertical="top" wrapText="1"/>
    </xf>
    <xf numFmtId="0" fontId="18" fillId="3" borderId="3" xfId="0" applyFont="1" applyFill="1" applyBorder="1" applyAlignment="1">
      <alignment horizontal="center" vertical="center"/>
    </xf>
    <xf numFmtId="165" fontId="15" fillId="3" borderId="3" xfId="0" applyNumberFormat="1" applyFont="1" applyFill="1" applyBorder="1" applyAlignment="1">
      <alignment vertical="top" wrapText="1"/>
    </xf>
    <xf numFmtId="165" fontId="15" fillId="3" borderId="3" xfId="0" applyNumberFormat="1" applyFont="1" applyFill="1" applyBorder="1" applyAlignment="1">
      <alignment horizontal="center" vertical="top" wrapText="1"/>
    </xf>
    <xf numFmtId="165" fontId="15" fillId="3" borderId="3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vertical="top" wrapText="1"/>
    </xf>
    <xf numFmtId="164" fontId="2" fillId="3" borderId="3" xfId="0" applyNumberFormat="1" applyFont="1" applyFill="1" applyBorder="1" applyAlignment="1">
      <alignment vertical="top" wrapText="1"/>
    </xf>
    <xf numFmtId="0" fontId="12" fillId="3" borderId="5" xfId="0" applyFont="1" applyFill="1" applyBorder="1" applyAlignment="1">
      <alignment vertical="top" wrapText="1"/>
    </xf>
    <xf numFmtId="0" fontId="14" fillId="3" borderId="3" xfId="0" applyFont="1" applyFill="1" applyBorder="1" applyAlignment="1">
      <alignment vertical="top" wrapText="1"/>
    </xf>
    <xf numFmtId="0" fontId="12" fillId="3" borderId="3" xfId="0" applyFont="1" applyFill="1" applyBorder="1" applyAlignment="1">
      <alignment vertical="top" wrapText="1"/>
    </xf>
    <xf numFmtId="164" fontId="2" fillId="3" borderId="3" xfId="0" applyNumberFormat="1" applyFont="1" applyFill="1" applyBorder="1" applyAlignment="1">
      <alignment horizontal="left" vertical="top" wrapText="1"/>
    </xf>
    <xf numFmtId="165" fontId="14" fillId="3" borderId="3" xfId="0" applyNumberFormat="1" applyFont="1" applyFill="1" applyBorder="1" applyAlignment="1">
      <alignment horizontal="left" vertical="top" wrapText="1"/>
    </xf>
    <xf numFmtId="2" fontId="12" fillId="3" borderId="5" xfId="0" applyNumberFormat="1" applyFont="1" applyFill="1" applyBorder="1" applyAlignment="1">
      <alignment horizontal="center" vertical="top" wrapText="1"/>
    </xf>
    <xf numFmtId="0" fontId="4" fillId="3" borderId="0" xfId="0" applyFont="1" applyFill="1"/>
    <xf numFmtId="0" fontId="2" fillId="3" borderId="0" xfId="0" applyFont="1" applyFill="1" applyAlignment="1">
      <alignment horizontal="right"/>
    </xf>
    <xf numFmtId="0" fontId="1" fillId="3" borderId="5" xfId="0" applyFont="1" applyFill="1" applyBorder="1" applyAlignment="1">
      <alignment horizontal="center" vertical="center" wrapText="1"/>
    </xf>
    <xf numFmtId="0" fontId="0" fillId="3" borderId="0" xfId="0" applyFill="1"/>
    <xf numFmtId="0" fontId="5" fillId="3" borderId="0" xfId="0" applyFont="1" applyFill="1"/>
    <xf numFmtId="0" fontId="0" fillId="4" borderId="0" xfId="0" applyFill="1"/>
    <xf numFmtId="0" fontId="4" fillId="4" borderId="0" xfId="0" applyFont="1" applyFill="1"/>
    <xf numFmtId="0" fontId="18" fillId="4" borderId="5" xfId="0" applyFont="1" applyFill="1" applyBorder="1" applyAlignment="1">
      <alignment horizontal="center" vertical="center"/>
    </xf>
    <xf numFmtId="0" fontId="18" fillId="4" borderId="3" xfId="0" applyFont="1" applyFill="1" applyBorder="1" applyAlignment="1">
      <alignment horizontal="center" vertical="center"/>
    </xf>
    <xf numFmtId="165" fontId="14" fillId="4" borderId="3" xfId="0" applyNumberFormat="1" applyFont="1" applyFill="1" applyBorder="1" applyAlignment="1">
      <alignment horizontal="center" vertical="top" wrapText="1"/>
    </xf>
    <xf numFmtId="165" fontId="14" fillId="4" borderId="13" xfId="0" applyNumberFormat="1" applyFont="1" applyFill="1" applyBorder="1" applyAlignment="1">
      <alignment horizontal="center" vertical="top" wrapText="1"/>
    </xf>
    <xf numFmtId="165" fontId="15" fillId="4" borderId="3" xfId="0" applyNumberFormat="1" applyFont="1" applyFill="1" applyBorder="1" applyAlignment="1">
      <alignment horizontal="center" vertical="top" wrapText="1"/>
    </xf>
    <xf numFmtId="0" fontId="5" fillId="4" borderId="0" xfId="0" applyFont="1" applyFill="1"/>
    <xf numFmtId="165" fontId="14" fillId="4" borderId="5" xfId="0" applyNumberFormat="1" applyFont="1" applyFill="1" applyBorder="1" applyAlignment="1">
      <alignment horizontal="center" vertical="top" wrapText="1"/>
    </xf>
    <xf numFmtId="49" fontId="5" fillId="0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0" fontId="13" fillId="3" borderId="3" xfId="0" applyFont="1" applyFill="1" applyBorder="1" applyAlignment="1">
      <alignment vertical="top" wrapText="1"/>
    </xf>
    <xf numFmtId="49" fontId="5" fillId="0" borderId="3" xfId="0" applyNumberFormat="1" applyFont="1" applyFill="1" applyBorder="1" applyAlignment="1">
      <alignment horizontal="left" vertical="top"/>
    </xf>
    <xf numFmtId="49" fontId="5" fillId="0" borderId="3" xfId="0" applyNumberFormat="1" applyFont="1" applyFill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Alignment="1">
      <alignment vertical="top" wrapText="1"/>
    </xf>
    <xf numFmtId="0" fontId="21" fillId="0" borderId="0" xfId="0" applyFont="1" applyAlignment="1">
      <alignment vertical="top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/>
    <xf numFmtId="0" fontId="9" fillId="0" borderId="14" xfId="0" applyFont="1" applyBorder="1" applyAlignment="1"/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/>
    <xf numFmtId="0" fontId="2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wrapText="1"/>
    </xf>
    <xf numFmtId="0" fontId="1" fillId="0" borderId="3" xfId="0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vertical="top" wrapText="1"/>
    </xf>
    <xf numFmtId="164" fontId="2" fillId="3" borderId="3" xfId="0" applyNumberFormat="1" applyFont="1" applyFill="1" applyBorder="1" applyAlignment="1">
      <alignment vertical="top" wrapText="1"/>
    </xf>
    <xf numFmtId="0" fontId="2" fillId="3" borderId="3" xfId="0" applyFont="1" applyFill="1" applyBorder="1" applyAlignment="1">
      <alignment wrapText="1"/>
    </xf>
    <xf numFmtId="164" fontId="2" fillId="3" borderId="3" xfId="0" applyNumberFormat="1" applyFont="1" applyFill="1" applyBorder="1" applyAlignment="1">
      <alignment horizontal="left" vertical="top" wrapText="1"/>
    </xf>
    <xf numFmtId="165" fontId="15" fillId="3" borderId="3" xfId="0" applyNumberFormat="1" applyFont="1" applyFill="1" applyBorder="1" applyAlignment="1">
      <alignment horizontal="left" vertical="top" wrapText="1"/>
    </xf>
    <xf numFmtId="165" fontId="15" fillId="3" borderId="5" xfId="0" applyNumberFormat="1" applyFont="1" applyFill="1" applyBorder="1" applyAlignment="1">
      <alignment horizontal="left" vertical="top" wrapText="1"/>
    </xf>
    <xf numFmtId="0" fontId="13" fillId="3" borderId="3" xfId="0" applyFont="1" applyFill="1" applyBorder="1" applyAlignment="1">
      <alignment wrapText="1"/>
    </xf>
    <xf numFmtId="0" fontId="14" fillId="3" borderId="1" xfId="0" applyFont="1" applyFill="1" applyBorder="1" applyAlignment="1">
      <alignment vertical="top" wrapText="1"/>
    </xf>
    <xf numFmtId="0" fontId="17" fillId="3" borderId="2" xfId="0" applyFont="1" applyFill="1" applyBorder="1" applyAlignment="1">
      <alignment vertical="top" wrapText="1"/>
    </xf>
    <xf numFmtId="0" fontId="17" fillId="3" borderId="5" xfId="0" applyFont="1" applyFill="1" applyBorder="1" applyAlignment="1">
      <alignment vertical="top" wrapText="1"/>
    </xf>
    <xf numFmtId="164" fontId="2" fillId="3" borderId="1" xfId="0" applyNumberFormat="1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left" vertical="top" wrapText="1"/>
    </xf>
    <xf numFmtId="0" fontId="13" fillId="3" borderId="5" xfId="0" applyFont="1" applyFill="1" applyBorder="1" applyAlignment="1">
      <alignment horizontal="left" vertical="top" wrapText="1"/>
    </xf>
    <xf numFmtId="0" fontId="12" fillId="3" borderId="1" xfId="0" applyFont="1" applyFill="1" applyBorder="1" applyAlignment="1">
      <alignment vertical="top" wrapText="1"/>
    </xf>
    <xf numFmtId="0" fontId="16" fillId="3" borderId="2" xfId="0" applyFont="1" applyFill="1" applyBorder="1" applyAlignment="1">
      <alignment vertical="top" wrapText="1"/>
    </xf>
    <xf numFmtId="0" fontId="16" fillId="3" borderId="5" xfId="0" applyFont="1" applyFill="1" applyBorder="1" applyAlignment="1">
      <alignment vertical="top" wrapText="1"/>
    </xf>
    <xf numFmtId="0" fontId="13" fillId="3" borderId="1" xfId="0" applyFont="1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5" xfId="0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vertical="top"/>
    </xf>
    <xf numFmtId="0" fontId="7" fillId="0" borderId="0" xfId="0" applyFont="1" applyAlignment="1">
      <alignment vertical="center" wrapText="1"/>
    </xf>
    <xf numFmtId="0" fontId="0" fillId="0" borderId="0" xfId="0" applyAlignment="1">
      <alignment vertical="center"/>
    </xf>
    <xf numFmtId="49" fontId="10" fillId="0" borderId="1" xfId="0" applyNumberFormat="1" applyFont="1" applyFill="1" applyBorder="1" applyAlignment="1">
      <alignment vertical="top" wrapText="1"/>
    </xf>
    <xf numFmtId="49" fontId="10" fillId="0" borderId="2" xfId="0" applyNumberFormat="1" applyFont="1" applyFill="1" applyBorder="1" applyAlignment="1">
      <alignment vertical="top" wrapText="1"/>
    </xf>
    <xf numFmtId="49" fontId="10" fillId="0" borderId="5" xfId="0" applyNumberFormat="1" applyFont="1" applyFill="1" applyBorder="1" applyAlignment="1">
      <alignment vertical="top" wrapText="1"/>
    </xf>
    <xf numFmtId="0" fontId="12" fillId="3" borderId="2" xfId="0" applyFont="1" applyFill="1" applyBorder="1" applyAlignment="1">
      <alignment vertical="top" wrapText="1"/>
    </xf>
    <xf numFmtId="0" fontId="12" fillId="3" borderId="5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1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0" fillId="0" borderId="2" xfId="0" applyBorder="1"/>
    <xf numFmtId="0" fontId="0" fillId="0" borderId="5" xfId="0" applyBorder="1"/>
    <xf numFmtId="0" fontId="4" fillId="0" borderId="2" xfId="0" applyFont="1" applyBorder="1" applyAlignment="1"/>
    <xf numFmtId="0" fontId="2" fillId="0" borderId="3" xfId="0" applyFont="1" applyBorder="1" applyAlignment="1">
      <alignment wrapText="1"/>
    </xf>
    <xf numFmtId="0" fontId="2" fillId="0" borderId="3" xfId="0" applyFont="1" applyBorder="1" applyAlignment="1"/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2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2" fillId="0" borderId="5" xfId="0" applyFont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top"/>
    </xf>
    <xf numFmtId="0" fontId="2" fillId="0" borderId="2" xfId="0" applyNumberFormat="1" applyFont="1" applyBorder="1" applyAlignment="1">
      <alignment horizontal="left" vertical="top"/>
    </xf>
    <xf numFmtId="0" fontId="2" fillId="0" borderId="5" xfId="0" applyNumberFormat="1" applyFont="1" applyBorder="1" applyAlignment="1">
      <alignment horizontal="left" vertical="top"/>
    </xf>
    <xf numFmtId="0" fontId="4" fillId="0" borderId="2" xfId="0" applyFont="1" applyBorder="1" applyAlignment="1">
      <alignment vertical="top"/>
    </xf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5" xfId="0" applyFont="1" applyBorder="1" applyAlignment="1"/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6" xfId="0" applyFont="1" applyFill="1" applyBorder="1" applyAlignment="1">
      <alignment vertical="top"/>
    </xf>
    <xf numFmtId="0" fontId="1" fillId="0" borderId="14" xfId="0" applyFont="1" applyFill="1" applyBorder="1" applyAlignment="1">
      <alignment vertical="top"/>
    </xf>
    <xf numFmtId="0" fontId="1" fillId="0" borderId="3" xfId="0" applyFont="1" applyBorder="1" applyAlignment="1"/>
    <xf numFmtId="0" fontId="2" fillId="0" borderId="1" xfId="0" applyFont="1" applyFill="1" applyBorder="1" applyAlignment="1">
      <alignment vertical="top" wrapText="1"/>
    </xf>
    <xf numFmtId="0" fontId="4" fillId="0" borderId="5" xfId="0" applyFont="1" applyFill="1" applyBorder="1" applyAlignment="1">
      <alignment vertical="top"/>
    </xf>
    <xf numFmtId="14" fontId="2" fillId="0" borderId="3" xfId="0" applyNumberFormat="1" applyFont="1" applyBorder="1" applyAlignment="1">
      <alignment vertical="top"/>
    </xf>
    <xf numFmtId="0" fontId="4" fillId="0" borderId="3" xfId="0" applyFont="1" applyBorder="1" applyAlignment="1"/>
    <xf numFmtId="0" fontId="2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/>
    </xf>
    <xf numFmtId="0" fontId="2" fillId="0" borderId="1" xfId="0" applyNumberFormat="1" applyFont="1" applyFill="1" applyBorder="1" applyAlignment="1">
      <alignment vertical="top"/>
    </xf>
    <xf numFmtId="0" fontId="2" fillId="0" borderId="5" xfId="0" applyNumberFormat="1" applyFont="1" applyFill="1" applyBorder="1" applyAlignment="1">
      <alignment vertical="top"/>
    </xf>
    <xf numFmtId="0" fontId="1" fillId="0" borderId="16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/>
    </xf>
    <xf numFmtId="0" fontId="2" fillId="0" borderId="3" xfId="0" applyNumberFormat="1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47"/>
  <sheetViews>
    <sheetView showGridLines="0" tabSelected="1" showRuler="0" view="pageBreakPreview" topLeftCell="A39" zoomScale="75" zoomScaleNormal="75" zoomScaleSheetLayoutView="75" zoomScalePageLayoutView="75" workbookViewId="0">
      <selection activeCell="J42" sqref="J42"/>
    </sheetView>
  </sheetViews>
  <sheetFormatPr defaultRowHeight="15" x14ac:dyDescent="0.25"/>
  <cols>
    <col min="1" max="1" width="7.7109375" customWidth="1"/>
    <col min="2" max="2" width="42.42578125" customWidth="1"/>
    <col min="3" max="3" width="23" customWidth="1"/>
    <col min="4" max="4" width="18.7109375" customWidth="1"/>
    <col min="5" max="5" width="14" customWidth="1"/>
    <col min="6" max="6" width="13.85546875" customWidth="1"/>
    <col min="7" max="7" width="13.5703125" customWidth="1"/>
    <col min="8" max="8" width="16" customWidth="1"/>
    <col min="9" max="9" width="13.5703125" style="94" customWidth="1"/>
    <col min="10" max="10" width="13.5703125" style="96" customWidth="1"/>
    <col min="11" max="12" width="13.5703125" customWidth="1"/>
    <col min="13" max="13" width="29.5703125" customWidth="1"/>
    <col min="14" max="14" width="41.28515625" customWidth="1"/>
    <col min="15" max="15" width="47.85546875" customWidth="1"/>
  </cols>
  <sheetData>
    <row r="1" spans="1:15" ht="15" customHeight="1" x14ac:dyDescent="0.25">
      <c r="M1" s="112"/>
      <c r="N1" s="113"/>
    </row>
    <row r="2" spans="1:15" ht="351.75" customHeight="1" x14ac:dyDescent="0.3">
      <c r="A2" s="4"/>
      <c r="B2" s="4"/>
      <c r="C2" s="4"/>
      <c r="D2" s="4"/>
      <c r="E2" s="4"/>
      <c r="F2" s="4"/>
      <c r="G2" s="4"/>
      <c r="H2" s="4"/>
      <c r="I2" s="91"/>
      <c r="J2" s="97"/>
      <c r="K2" s="4"/>
      <c r="L2" s="4"/>
      <c r="M2" s="114" t="s">
        <v>183</v>
      </c>
      <c r="N2" s="115"/>
    </row>
    <row r="3" spans="1:15" ht="30.75" customHeight="1" x14ac:dyDescent="0.25">
      <c r="A3" s="116" t="s">
        <v>118</v>
      </c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</row>
    <row r="4" spans="1:15" ht="15" customHeight="1" x14ac:dyDescent="0.25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</row>
    <row r="5" spans="1:15" ht="57" customHeight="1" x14ac:dyDescent="0.25">
      <c r="A5" s="118"/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</row>
    <row r="6" spans="1:15" ht="20.25" customHeight="1" x14ac:dyDescent="0.25">
      <c r="A6" s="135" t="s">
        <v>0</v>
      </c>
      <c r="B6" s="132" t="s">
        <v>111</v>
      </c>
      <c r="C6" s="122" t="s">
        <v>173</v>
      </c>
      <c r="D6" s="123" t="s">
        <v>124</v>
      </c>
      <c r="E6" s="124"/>
      <c r="F6" s="124"/>
      <c r="G6" s="124"/>
      <c r="H6" s="125"/>
      <c r="I6" s="125"/>
      <c r="J6" s="125"/>
      <c r="K6" s="126"/>
      <c r="L6" s="127"/>
      <c r="M6" s="119" t="s">
        <v>112</v>
      </c>
      <c r="N6" s="119" t="s">
        <v>123</v>
      </c>
      <c r="O6" s="1"/>
    </row>
    <row r="7" spans="1:15" ht="19.5" customHeight="1" x14ac:dyDescent="0.25">
      <c r="A7" s="136"/>
      <c r="B7" s="132"/>
      <c r="C7" s="122"/>
      <c r="D7" s="133" t="s">
        <v>117</v>
      </c>
      <c r="E7" s="123" t="s">
        <v>174</v>
      </c>
      <c r="F7" s="128"/>
      <c r="G7" s="128"/>
      <c r="H7" s="125"/>
      <c r="I7" s="125"/>
      <c r="J7" s="125"/>
      <c r="K7" s="126"/>
      <c r="L7" s="127"/>
      <c r="M7" s="120"/>
      <c r="N7" s="120"/>
      <c r="O7" s="1"/>
    </row>
    <row r="8" spans="1:15" ht="63.75" customHeight="1" x14ac:dyDescent="0.25">
      <c r="A8" s="137"/>
      <c r="B8" s="132"/>
      <c r="C8" s="122"/>
      <c r="D8" s="134"/>
      <c r="E8" s="73" t="s">
        <v>149</v>
      </c>
      <c r="F8" s="73" t="s">
        <v>150</v>
      </c>
      <c r="G8" s="74" t="s">
        <v>151</v>
      </c>
      <c r="H8" s="74" t="s">
        <v>157</v>
      </c>
      <c r="I8" s="93" t="s">
        <v>156</v>
      </c>
      <c r="J8" s="98" t="s">
        <v>161</v>
      </c>
      <c r="K8" s="75" t="s">
        <v>169</v>
      </c>
      <c r="L8" s="75" t="s">
        <v>180</v>
      </c>
      <c r="M8" s="121"/>
      <c r="N8" s="121"/>
      <c r="O8" s="1"/>
    </row>
    <row r="9" spans="1:15" ht="27" customHeight="1" x14ac:dyDescent="0.25">
      <c r="A9" s="76">
        <v>1</v>
      </c>
      <c r="B9" s="77">
        <v>2</v>
      </c>
      <c r="C9" s="78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  <c r="I9" s="78">
        <v>9</v>
      </c>
      <c r="J9" s="99">
        <v>10</v>
      </c>
      <c r="K9" s="79">
        <v>11</v>
      </c>
      <c r="L9" s="79">
        <v>12</v>
      </c>
      <c r="M9" s="78">
        <v>13</v>
      </c>
      <c r="N9" s="78">
        <v>14</v>
      </c>
      <c r="O9" s="1"/>
    </row>
    <row r="10" spans="1:15" ht="51" customHeight="1" x14ac:dyDescent="0.3">
      <c r="A10" s="70"/>
      <c r="B10" s="71" t="s">
        <v>114</v>
      </c>
      <c r="C10" s="138" t="s">
        <v>122</v>
      </c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40"/>
      <c r="O10" s="1"/>
    </row>
    <row r="11" spans="1:15" ht="36" customHeight="1" x14ac:dyDescent="0.25">
      <c r="A11" s="72">
        <v>1</v>
      </c>
      <c r="B11" s="71" t="s">
        <v>113</v>
      </c>
      <c r="C11" s="138" t="s">
        <v>120</v>
      </c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40"/>
      <c r="O11" s="48"/>
    </row>
    <row r="12" spans="1:15" ht="33.75" customHeight="1" x14ac:dyDescent="0.25">
      <c r="A12" s="72"/>
      <c r="B12" s="71" t="s">
        <v>168</v>
      </c>
      <c r="C12" s="138" t="s">
        <v>120</v>
      </c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40"/>
      <c r="O12" s="1"/>
    </row>
    <row r="13" spans="1:15" ht="27" customHeight="1" x14ac:dyDescent="0.25">
      <c r="A13" s="109" t="s">
        <v>128</v>
      </c>
      <c r="B13" s="111" t="s">
        <v>116</v>
      </c>
      <c r="C13" s="55" t="s">
        <v>125</v>
      </c>
      <c r="D13" s="54">
        <f t="shared" ref="D13:L13" si="0">D14+D15</f>
        <v>4209620.6999999993</v>
      </c>
      <c r="E13" s="54">
        <f t="shared" si="0"/>
        <v>463125.5</v>
      </c>
      <c r="F13" s="54">
        <f t="shared" si="0"/>
        <v>474860.6</v>
      </c>
      <c r="G13" s="54">
        <f t="shared" si="0"/>
        <v>485853.2</v>
      </c>
      <c r="H13" s="54">
        <f t="shared" si="0"/>
        <v>506220.79999999993</v>
      </c>
      <c r="I13" s="54">
        <f t="shared" si="0"/>
        <v>545207.4</v>
      </c>
      <c r="J13" s="100">
        <f t="shared" si="0"/>
        <v>593818.30000000005</v>
      </c>
      <c r="K13" s="54">
        <f t="shared" si="0"/>
        <v>561917.4</v>
      </c>
      <c r="L13" s="54">
        <f t="shared" si="0"/>
        <v>578617.5</v>
      </c>
      <c r="M13" s="142"/>
      <c r="N13" s="107"/>
      <c r="O13" s="1"/>
    </row>
    <row r="14" spans="1:15" ht="45.75" customHeight="1" x14ac:dyDescent="0.25">
      <c r="A14" s="129"/>
      <c r="B14" s="131"/>
      <c r="C14" s="55" t="s">
        <v>126</v>
      </c>
      <c r="D14" s="54">
        <f t="shared" ref="D14:D19" si="1">E14+F14+G14+H14+J14+I14+K14+L14</f>
        <v>1507859.1</v>
      </c>
      <c r="E14" s="54">
        <f t="shared" ref="E14:L14" si="2">E16</f>
        <v>167920.6</v>
      </c>
      <c r="F14" s="54">
        <f t="shared" si="2"/>
        <v>169503.09999999998</v>
      </c>
      <c r="G14" s="54">
        <f t="shared" si="2"/>
        <v>165872.90000000002</v>
      </c>
      <c r="H14" s="54">
        <f t="shared" si="2"/>
        <v>187838.4</v>
      </c>
      <c r="I14" s="54">
        <f t="shared" si="2"/>
        <v>200437</v>
      </c>
      <c r="J14" s="100">
        <f t="shared" si="2"/>
        <v>214839.1</v>
      </c>
      <c r="K14" s="54">
        <f t="shared" si="2"/>
        <v>192414.9</v>
      </c>
      <c r="L14" s="54">
        <f t="shared" si="2"/>
        <v>209033.1</v>
      </c>
      <c r="M14" s="143"/>
      <c r="N14" s="143"/>
      <c r="O14" s="1"/>
    </row>
    <row r="15" spans="1:15" ht="48" customHeight="1" x14ac:dyDescent="0.25">
      <c r="A15" s="129"/>
      <c r="B15" s="131"/>
      <c r="C15" s="55" t="s">
        <v>144</v>
      </c>
      <c r="D15" s="54">
        <f t="shared" si="1"/>
        <v>2701761.5999999996</v>
      </c>
      <c r="E15" s="54">
        <f t="shared" ref="E15:L15" si="3">E17+E18+E19</f>
        <v>295204.90000000002</v>
      </c>
      <c r="F15" s="54">
        <f t="shared" si="3"/>
        <v>305357.5</v>
      </c>
      <c r="G15" s="54">
        <f>G17+G18+G19</f>
        <v>319980.3</v>
      </c>
      <c r="H15" s="54">
        <f>H17+H18+H19</f>
        <v>318382.39999999997</v>
      </c>
      <c r="I15" s="54">
        <f t="shared" si="3"/>
        <v>344770.4</v>
      </c>
      <c r="J15" s="100">
        <f t="shared" si="3"/>
        <v>378979.2</v>
      </c>
      <c r="K15" s="54">
        <f t="shared" si="3"/>
        <v>369502.5</v>
      </c>
      <c r="L15" s="54">
        <f t="shared" si="3"/>
        <v>369584.4</v>
      </c>
      <c r="M15" s="143"/>
      <c r="N15" s="143"/>
      <c r="O15" s="1"/>
    </row>
    <row r="16" spans="1:15" ht="39.75" customHeight="1" x14ac:dyDescent="0.25">
      <c r="A16" s="109" t="s">
        <v>129</v>
      </c>
      <c r="B16" s="111" t="s">
        <v>130</v>
      </c>
      <c r="C16" s="55" t="s">
        <v>126</v>
      </c>
      <c r="D16" s="54">
        <f t="shared" si="1"/>
        <v>1507859.1</v>
      </c>
      <c r="E16" s="54">
        <f>171360.6+707.1-2723.1-2767.4+1056+68.6+99+112+462-54.2-400</f>
        <v>167920.6</v>
      </c>
      <c r="F16" s="54">
        <f>173012.8-618.2-482.3-2608.2+58+141</f>
        <v>169503.09999999998</v>
      </c>
      <c r="G16" s="54">
        <f>167443.2+4300-500-2700-3000-2022.4-75+2352.1+75</f>
        <v>165872.90000000002</v>
      </c>
      <c r="H16" s="54">
        <f>179956.8+2333.4+690.6+3005.2+78.4+671.8+536.7+201.5+364</f>
        <v>187838.4</v>
      </c>
      <c r="I16" s="54">
        <f>187953.9+3059.9+260+5000+608+5033.5-1478.3</f>
        <v>200437</v>
      </c>
      <c r="J16" s="100">
        <f>209033.1+4974+1550+100-818</f>
        <v>214839.1</v>
      </c>
      <c r="K16" s="54">
        <v>192414.9</v>
      </c>
      <c r="L16" s="54">
        <v>209033.1</v>
      </c>
      <c r="M16" s="107" t="s">
        <v>184</v>
      </c>
      <c r="N16" s="144" t="s">
        <v>136</v>
      </c>
      <c r="O16" s="1"/>
    </row>
    <row r="17" spans="1:15" ht="169.5" customHeight="1" x14ac:dyDescent="0.25">
      <c r="A17" s="109"/>
      <c r="B17" s="111"/>
      <c r="C17" s="55" t="s">
        <v>145</v>
      </c>
      <c r="D17" s="54">
        <f t="shared" si="1"/>
        <v>2647541.2999999998</v>
      </c>
      <c r="E17" s="54">
        <f>288306.2</f>
        <v>288306.2</v>
      </c>
      <c r="F17" s="54">
        <f>294619.1+3738</f>
        <v>298357.09999999998</v>
      </c>
      <c r="G17" s="54">
        <f>310291.4+2081</f>
        <v>312372.40000000002</v>
      </c>
      <c r="H17" s="54">
        <v>311753</v>
      </c>
      <c r="I17" s="54">
        <f>323548.6+14015.5+762.5</f>
        <v>338326.6</v>
      </c>
      <c r="J17" s="100">
        <v>372512.2</v>
      </c>
      <c r="K17" s="54">
        <v>362956.9</v>
      </c>
      <c r="L17" s="54">
        <v>362956.9</v>
      </c>
      <c r="M17" s="107"/>
      <c r="N17" s="144"/>
      <c r="O17" s="1"/>
    </row>
    <row r="18" spans="1:15" ht="234" customHeight="1" x14ac:dyDescent="0.25">
      <c r="A18" s="50" t="s">
        <v>132</v>
      </c>
      <c r="B18" s="49" t="s">
        <v>131</v>
      </c>
      <c r="C18" s="55" t="s">
        <v>146</v>
      </c>
      <c r="D18" s="54">
        <f t="shared" si="1"/>
        <v>37576.299999999996</v>
      </c>
      <c r="E18" s="54">
        <v>4437.3</v>
      </c>
      <c r="F18" s="54">
        <v>5017.3999999999996</v>
      </c>
      <c r="G18" s="54">
        <f>5528.3</f>
        <v>5528.3</v>
      </c>
      <c r="H18" s="54">
        <v>4627.6000000000004</v>
      </c>
      <c r="I18" s="54">
        <f>5239.8-775.9</f>
        <v>4463.9000000000005</v>
      </c>
      <c r="J18" s="100">
        <v>4500.6000000000004</v>
      </c>
      <c r="K18" s="54">
        <v>4500.6000000000004</v>
      </c>
      <c r="L18" s="54">
        <v>4500.6000000000004</v>
      </c>
      <c r="M18" s="86" t="s">
        <v>181</v>
      </c>
      <c r="N18" s="84" t="s">
        <v>127</v>
      </c>
      <c r="O18" s="1"/>
    </row>
    <row r="19" spans="1:15" ht="249" customHeight="1" x14ac:dyDescent="0.25">
      <c r="A19" s="51" t="s">
        <v>133</v>
      </c>
      <c r="B19" s="49" t="s">
        <v>143</v>
      </c>
      <c r="C19" s="55" t="s">
        <v>147</v>
      </c>
      <c r="D19" s="54">
        <f t="shared" si="1"/>
        <v>16644</v>
      </c>
      <c r="E19" s="54">
        <f>1950.7+510.7</f>
        <v>2461.4</v>
      </c>
      <c r="F19" s="54">
        <f>2073-90</f>
        <v>1983</v>
      </c>
      <c r="G19" s="54">
        <v>2079.6</v>
      </c>
      <c r="H19" s="54">
        <v>2001.8</v>
      </c>
      <c r="I19" s="54">
        <v>1979.9</v>
      </c>
      <c r="J19" s="100">
        <v>1966.4</v>
      </c>
      <c r="K19" s="54">
        <v>2045</v>
      </c>
      <c r="L19" s="54">
        <v>2126.9</v>
      </c>
      <c r="M19" s="87" t="s">
        <v>185</v>
      </c>
      <c r="N19" s="88" t="s">
        <v>137</v>
      </c>
      <c r="O19" s="1"/>
    </row>
    <row r="20" spans="1:15" s="44" customFormat="1" ht="57" customHeight="1" x14ac:dyDescent="0.25">
      <c r="A20" s="110" t="s">
        <v>134</v>
      </c>
      <c r="B20" s="130" t="s">
        <v>139</v>
      </c>
      <c r="C20" s="55" t="s">
        <v>125</v>
      </c>
      <c r="D20" s="54">
        <f t="shared" ref="D20:L20" si="4">D21</f>
        <v>88750.799999999988</v>
      </c>
      <c r="E20" s="54">
        <f t="shared" si="4"/>
        <v>12175</v>
      </c>
      <c r="F20" s="54">
        <f t="shared" si="4"/>
        <v>12445.4</v>
      </c>
      <c r="G20" s="54">
        <f t="shared" si="4"/>
        <v>11717.099999999999</v>
      </c>
      <c r="H20" s="54">
        <f t="shared" si="4"/>
        <v>10692.8</v>
      </c>
      <c r="I20" s="54">
        <f t="shared" si="4"/>
        <v>10804.3</v>
      </c>
      <c r="J20" s="100">
        <f t="shared" si="4"/>
        <v>10305.4</v>
      </c>
      <c r="K20" s="54">
        <f t="shared" si="4"/>
        <v>10305.4</v>
      </c>
      <c r="L20" s="54">
        <f t="shared" si="4"/>
        <v>10305.4</v>
      </c>
      <c r="M20" s="141" t="s">
        <v>186</v>
      </c>
      <c r="N20" s="144" t="s">
        <v>138</v>
      </c>
      <c r="O20" s="43"/>
    </row>
    <row r="21" spans="1:15" ht="135.75" customHeight="1" x14ac:dyDescent="0.25">
      <c r="A21" s="110"/>
      <c r="B21" s="111"/>
      <c r="C21" s="89" t="s">
        <v>145</v>
      </c>
      <c r="D21" s="54">
        <f>E21+F21+G21+H21+J21+I21+K21+L21</f>
        <v>88750.799999999988</v>
      </c>
      <c r="E21" s="54">
        <f>11670+505</f>
        <v>12175</v>
      </c>
      <c r="F21" s="54">
        <v>12445.4</v>
      </c>
      <c r="G21" s="54">
        <f>14041.3-1326.1-998.1</f>
        <v>11717.099999999999</v>
      </c>
      <c r="H21" s="54">
        <f>14152.3-2987.7-471.8</f>
        <v>10692.8</v>
      </c>
      <c r="I21" s="54">
        <f>10735.3+69</f>
        <v>10804.3</v>
      </c>
      <c r="J21" s="100">
        <v>10305.4</v>
      </c>
      <c r="K21" s="54">
        <v>10305.4</v>
      </c>
      <c r="L21" s="54">
        <v>10305.4</v>
      </c>
      <c r="M21" s="141"/>
      <c r="N21" s="144"/>
      <c r="O21" s="1"/>
    </row>
    <row r="22" spans="1:15" ht="21" customHeight="1" x14ac:dyDescent="0.25">
      <c r="A22" s="105" t="s">
        <v>135</v>
      </c>
      <c r="B22" s="107" t="s">
        <v>164</v>
      </c>
      <c r="C22" s="55" t="s">
        <v>125</v>
      </c>
      <c r="D22" s="54">
        <f>D23+D24</f>
        <v>32217.9</v>
      </c>
      <c r="E22" s="54">
        <f t="shared" ref="E22:L22" si="5">E23+E24</f>
        <v>2127</v>
      </c>
      <c r="F22" s="54">
        <f t="shared" si="5"/>
        <v>9355.2000000000007</v>
      </c>
      <c r="G22" s="54">
        <f t="shared" si="5"/>
        <v>4982.2</v>
      </c>
      <c r="H22" s="54">
        <f t="shared" si="5"/>
        <v>2413.6</v>
      </c>
      <c r="I22" s="54">
        <f>I23+I24</f>
        <v>2250</v>
      </c>
      <c r="J22" s="100">
        <f t="shared" si="5"/>
        <v>11089.900000000001</v>
      </c>
      <c r="K22" s="54">
        <f t="shared" si="5"/>
        <v>0</v>
      </c>
      <c r="L22" s="54">
        <f t="shared" si="5"/>
        <v>0</v>
      </c>
      <c r="M22" s="148" t="s">
        <v>188</v>
      </c>
      <c r="N22" s="151" t="s">
        <v>138</v>
      </c>
      <c r="O22" s="1"/>
    </row>
    <row r="23" spans="1:15" ht="21.75" customHeight="1" x14ac:dyDescent="0.25">
      <c r="A23" s="106"/>
      <c r="B23" s="108"/>
      <c r="C23" s="55" t="s">
        <v>126</v>
      </c>
      <c r="D23" s="54">
        <f>E23+F23+G23+H23+J23+I23+K23+L23</f>
        <v>8618</v>
      </c>
      <c r="E23" s="54">
        <v>170</v>
      </c>
      <c r="F23" s="54">
        <f>F26+F29</f>
        <v>1046</v>
      </c>
      <c r="G23" s="54">
        <f>223.5+G32</f>
        <v>298.5</v>
      </c>
      <c r="H23" s="54">
        <f>747.2-410+65.5+510.9</f>
        <v>913.6</v>
      </c>
      <c r="I23" s="54">
        <v>0</v>
      </c>
      <c r="J23" s="100">
        <f>295.8+2428+817.8+1432.6+1215.7</f>
        <v>6189.9000000000005</v>
      </c>
      <c r="K23" s="68">
        <v>0</v>
      </c>
      <c r="L23" s="54">
        <v>0</v>
      </c>
      <c r="M23" s="149"/>
      <c r="N23" s="152"/>
      <c r="O23" s="1"/>
    </row>
    <row r="24" spans="1:15" ht="64.150000000000006" customHeight="1" x14ac:dyDescent="0.25">
      <c r="A24" s="106"/>
      <c r="B24" s="108"/>
      <c r="C24" s="55" t="s">
        <v>148</v>
      </c>
      <c r="D24" s="54">
        <f>E24+F24+G24+H24+J24+I24+K24+L24</f>
        <v>23599.9</v>
      </c>
      <c r="E24" s="58">
        <f>980+287+690</f>
        <v>1957</v>
      </c>
      <c r="F24" s="54">
        <f>F27+690</f>
        <v>8309.2000000000007</v>
      </c>
      <c r="G24" s="60">
        <f>1638.7+G30+G33</f>
        <v>4683.7</v>
      </c>
      <c r="H24" s="54">
        <f>H27+H30+H33</f>
        <v>1500</v>
      </c>
      <c r="I24" s="54">
        <f>I27+I30+I33</f>
        <v>2250</v>
      </c>
      <c r="J24" s="54">
        <f t="shared" ref="I24:L24" si="6">J27+J30+J33</f>
        <v>4900</v>
      </c>
      <c r="K24" s="54">
        <f t="shared" si="6"/>
        <v>0</v>
      </c>
      <c r="L24" s="54">
        <f t="shared" si="6"/>
        <v>0</v>
      </c>
      <c r="M24" s="149"/>
      <c r="N24" s="152"/>
      <c r="O24" s="1"/>
    </row>
    <row r="25" spans="1:15" ht="23.25" customHeight="1" x14ac:dyDescent="0.25">
      <c r="A25" s="164" t="s">
        <v>152</v>
      </c>
      <c r="B25" s="154" t="s">
        <v>154</v>
      </c>
      <c r="C25" s="55" t="s">
        <v>125</v>
      </c>
      <c r="D25" s="54">
        <f>D26+D27</f>
        <v>10520.500000000002</v>
      </c>
      <c r="E25" s="58">
        <f>E26+E27</f>
        <v>0</v>
      </c>
      <c r="F25" s="58">
        <f t="shared" ref="F25:L25" si="7">F26+F27</f>
        <v>8658.3000000000011</v>
      </c>
      <c r="G25" s="58">
        <f t="shared" si="7"/>
        <v>1862.2</v>
      </c>
      <c r="H25" s="58">
        <f>H26+H27</f>
        <v>0</v>
      </c>
      <c r="I25" s="58">
        <f>I26+I27</f>
        <v>0</v>
      </c>
      <c r="J25" s="101">
        <f t="shared" si="7"/>
        <v>0</v>
      </c>
      <c r="K25" s="58">
        <f t="shared" si="7"/>
        <v>0</v>
      </c>
      <c r="L25" s="58">
        <f t="shared" si="7"/>
        <v>0</v>
      </c>
      <c r="M25" s="149"/>
      <c r="N25" s="152"/>
      <c r="O25" s="47"/>
    </row>
    <row r="26" spans="1:15" ht="27" customHeight="1" x14ac:dyDescent="0.25">
      <c r="A26" s="165"/>
      <c r="B26" s="167"/>
      <c r="C26" s="55" t="s">
        <v>126</v>
      </c>
      <c r="D26" s="54">
        <f>E26+F26+G26+H26+J26+I26+K26+L26</f>
        <v>1262.5999999999999</v>
      </c>
      <c r="E26" s="58">
        <v>0</v>
      </c>
      <c r="F26" s="63">
        <f>618.2+482.3-61.4</f>
        <v>1039.0999999999999</v>
      </c>
      <c r="G26" s="60">
        <v>223.5</v>
      </c>
      <c r="H26" s="54">
        <v>0</v>
      </c>
      <c r="I26" s="54">
        <v>0</v>
      </c>
      <c r="J26" s="100">
        <v>0</v>
      </c>
      <c r="K26" s="54">
        <v>0</v>
      </c>
      <c r="L26" s="54">
        <v>0</v>
      </c>
      <c r="M26" s="149"/>
      <c r="N26" s="152"/>
      <c r="O26" s="47"/>
    </row>
    <row r="27" spans="1:15" ht="199.5" customHeight="1" x14ac:dyDescent="0.25">
      <c r="A27" s="166"/>
      <c r="B27" s="168"/>
      <c r="C27" s="55" t="s">
        <v>148</v>
      </c>
      <c r="D27" s="54">
        <f>E27+F27+G27+H27+J27+I27+K27+L27</f>
        <v>9257.9000000000015</v>
      </c>
      <c r="E27" s="58">
        <v>0</v>
      </c>
      <c r="F27" s="64">
        <f>8069.6-450.4</f>
        <v>7619.2000000000007</v>
      </c>
      <c r="G27" s="60">
        <f>1638.7</f>
        <v>1638.7</v>
      </c>
      <c r="H27" s="54">
        <v>0</v>
      </c>
      <c r="I27" s="54">
        <v>0</v>
      </c>
      <c r="J27" s="100">
        <v>0</v>
      </c>
      <c r="K27" s="54">
        <v>0</v>
      </c>
      <c r="L27" s="54">
        <v>0</v>
      </c>
      <c r="M27" s="149"/>
      <c r="N27" s="152"/>
      <c r="O27" s="47"/>
    </row>
    <row r="28" spans="1:15" ht="27.75" customHeight="1" x14ac:dyDescent="0.25">
      <c r="A28" s="164" t="s">
        <v>153</v>
      </c>
      <c r="B28" s="154" t="s">
        <v>155</v>
      </c>
      <c r="C28" s="55" t="s">
        <v>125</v>
      </c>
      <c r="D28" s="54">
        <f>D29+D30</f>
        <v>11216.9</v>
      </c>
      <c r="E28" s="54">
        <f t="shared" ref="E28:L28" si="8">E29+E30</f>
        <v>0</v>
      </c>
      <c r="F28" s="54">
        <f t="shared" si="8"/>
        <v>696.9</v>
      </c>
      <c r="G28" s="54">
        <f>G29+G30</f>
        <v>1870</v>
      </c>
      <c r="H28" s="54">
        <f t="shared" si="8"/>
        <v>1500</v>
      </c>
      <c r="I28" s="54">
        <f>I29+I30</f>
        <v>2250</v>
      </c>
      <c r="J28" s="54">
        <f t="shared" ref="J28:L28" si="9">J29+J30</f>
        <v>4900</v>
      </c>
      <c r="K28" s="54">
        <f t="shared" si="9"/>
        <v>0</v>
      </c>
      <c r="L28" s="54">
        <f t="shared" si="9"/>
        <v>0</v>
      </c>
      <c r="M28" s="149"/>
      <c r="N28" s="152"/>
      <c r="O28" s="48"/>
    </row>
    <row r="29" spans="1:15" ht="25.5" customHeight="1" x14ac:dyDescent="0.25">
      <c r="A29" s="165"/>
      <c r="B29" s="167"/>
      <c r="C29" s="55" t="s">
        <v>126</v>
      </c>
      <c r="D29" s="54">
        <f>E29+F29+G29+H29+J29+I29+K29+L29</f>
        <v>6.9</v>
      </c>
      <c r="E29" s="58">
        <v>0</v>
      </c>
      <c r="F29" s="65">
        <v>6.9</v>
      </c>
      <c r="G29" s="60">
        <v>0</v>
      </c>
      <c r="H29" s="54">
        <v>0</v>
      </c>
      <c r="I29" s="54">
        <v>0</v>
      </c>
      <c r="J29" s="100">
        <v>0</v>
      </c>
      <c r="K29" s="54">
        <v>0</v>
      </c>
      <c r="L29" s="68">
        <v>0</v>
      </c>
      <c r="M29" s="149"/>
      <c r="N29" s="152"/>
      <c r="O29" s="48"/>
    </row>
    <row r="30" spans="1:15" ht="117" customHeight="1" x14ac:dyDescent="0.25">
      <c r="A30" s="166"/>
      <c r="B30" s="168"/>
      <c r="C30" s="55" t="s">
        <v>148</v>
      </c>
      <c r="D30" s="54">
        <f>E30+F30+G30+H30+J30+I30+K30+L30</f>
        <v>11210</v>
      </c>
      <c r="E30" s="58">
        <v>0</v>
      </c>
      <c r="F30" s="59">
        <v>690</v>
      </c>
      <c r="G30" s="60">
        <f>920+950</f>
        <v>1870</v>
      </c>
      <c r="H30" s="61">
        <v>1500</v>
      </c>
      <c r="I30" s="54">
        <v>2250</v>
      </c>
      <c r="J30" s="100">
        <v>4900</v>
      </c>
      <c r="K30" s="69">
        <v>0</v>
      </c>
      <c r="L30" s="69">
        <v>0</v>
      </c>
      <c r="M30" s="150"/>
      <c r="N30" s="153"/>
      <c r="O30" s="48"/>
    </row>
    <row r="31" spans="1:15" ht="36.75" customHeight="1" x14ac:dyDescent="0.25">
      <c r="A31" s="164" t="s">
        <v>158</v>
      </c>
      <c r="B31" s="171" t="s">
        <v>159</v>
      </c>
      <c r="C31" s="55" t="s">
        <v>125</v>
      </c>
      <c r="D31" s="54">
        <f>D32+D33</f>
        <v>1250</v>
      </c>
      <c r="E31" s="54">
        <f t="shared" ref="E31:L31" si="10">E32+E33</f>
        <v>0</v>
      </c>
      <c r="F31" s="54">
        <f t="shared" si="10"/>
        <v>0</v>
      </c>
      <c r="G31" s="54">
        <f t="shared" si="10"/>
        <v>1250</v>
      </c>
      <c r="H31" s="54">
        <f t="shared" si="10"/>
        <v>0</v>
      </c>
      <c r="I31" s="54">
        <f>I32+I33</f>
        <v>0</v>
      </c>
      <c r="J31" s="100">
        <f t="shared" si="10"/>
        <v>0</v>
      </c>
      <c r="K31" s="54">
        <f t="shared" si="10"/>
        <v>0</v>
      </c>
      <c r="L31" s="54">
        <f t="shared" si="10"/>
        <v>0</v>
      </c>
      <c r="M31" s="154"/>
      <c r="N31" s="157" t="s">
        <v>160</v>
      </c>
      <c r="O31" s="48"/>
    </row>
    <row r="32" spans="1:15" ht="30.75" customHeight="1" x14ac:dyDescent="0.25">
      <c r="A32" s="169"/>
      <c r="B32" s="169"/>
      <c r="C32" s="55" t="s">
        <v>126</v>
      </c>
      <c r="D32" s="54">
        <f>E32+F32+G32+H32+J32+I32+K32+L32</f>
        <v>75</v>
      </c>
      <c r="E32" s="58">
        <v>0</v>
      </c>
      <c r="F32" s="59">
        <v>0</v>
      </c>
      <c r="G32" s="60">
        <v>75</v>
      </c>
      <c r="H32" s="61">
        <v>0</v>
      </c>
      <c r="I32" s="54">
        <v>0</v>
      </c>
      <c r="J32" s="100">
        <v>0</v>
      </c>
      <c r="K32" s="54">
        <v>0</v>
      </c>
      <c r="L32" s="54">
        <v>0</v>
      </c>
      <c r="M32" s="155"/>
      <c r="N32" s="158"/>
      <c r="O32" s="48"/>
    </row>
    <row r="33" spans="1:15" ht="169.5" customHeight="1" x14ac:dyDescent="0.25">
      <c r="A33" s="170"/>
      <c r="B33" s="170"/>
      <c r="C33" s="55" t="s">
        <v>148</v>
      </c>
      <c r="D33" s="54">
        <f>E33+F33+G33+H33+J33+I33+K33+L33</f>
        <v>1175</v>
      </c>
      <c r="E33" s="58">
        <v>0</v>
      </c>
      <c r="F33" s="90">
        <v>0</v>
      </c>
      <c r="G33" s="60">
        <v>1175</v>
      </c>
      <c r="H33" s="61">
        <v>0</v>
      </c>
      <c r="I33" s="54">
        <v>0</v>
      </c>
      <c r="J33" s="100">
        <v>0</v>
      </c>
      <c r="K33" s="69">
        <v>0</v>
      </c>
      <c r="L33" s="69">
        <v>0</v>
      </c>
      <c r="M33" s="156"/>
      <c r="N33" s="159"/>
      <c r="O33" s="48"/>
    </row>
    <row r="34" spans="1:15" ht="162" customHeight="1" x14ac:dyDescent="0.25">
      <c r="A34" s="66" t="s">
        <v>165</v>
      </c>
      <c r="B34" s="67" t="s">
        <v>166</v>
      </c>
      <c r="C34" s="55" t="s">
        <v>126</v>
      </c>
      <c r="D34" s="54">
        <f>E34+F34+G34+H34+I34+J34+K34</f>
        <v>79.599999999999994</v>
      </c>
      <c r="E34" s="58">
        <v>0</v>
      </c>
      <c r="F34" s="59">
        <v>0</v>
      </c>
      <c r="G34" s="60">
        <v>0</v>
      </c>
      <c r="H34" s="61">
        <v>79.599999999999994</v>
      </c>
      <c r="I34" s="54">
        <v>0</v>
      </c>
      <c r="J34" s="100">
        <v>0</v>
      </c>
      <c r="K34" s="69">
        <v>0</v>
      </c>
      <c r="L34" s="69">
        <v>0</v>
      </c>
      <c r="M34" s="85" t="s">
        <v>172</v>
      </c>
      <c r="N34" s="62" t="s">
        <v>138</v>
      </c>
      <c r="O34" s="48"/>
    </row>
    <row r="35" spans="1:15" ht="174.75" customHeight="1" x14ac:dyDescent="0.25">
      <c r="A35" s="56" t="s">
        <v>167</v>
      </c>
      <c r="B35" s="57" t="s">
        <v>162</v>
      </c>
      <c r="C35" s="55" t="s">
        <v>126</v>
      </c>
      <c r="D35" s="54">
        <f>E35+F35+G35+H35+I35+J35+K35</f>
        <v>0</v>
      </c>
      <c r="E35" s="58">
        <v>0</v>
      </c>
      <c r="F35" s="59">
        <v>0</v>
      </c>
      <c r="G35" s="60">
        <v>0</v>
      </c>
      <c r="H35" s="61">
        <f>185+65.5-65.5-185</f>
        <v>0</v>
      </c>
      <c r="I35" s="54">
        <v>0</v>
      </c>
      <c r="J35" s="100">
        <v>0</v>
      </c>
      <c r="K35" s="69">
        <v>0</v>
      </c>
      <c r="L35" s="69">
        <v>0</v>
      </c>
      <c r="M35" s="85" t="s">
        <v>179</v>
      </c>
      <c r="N35" s="62" t="s">
        <v>163</v>
      </c>
      <c r="O35" s="48"/>
    </row>
    <row r="36" spans="1:15" ht="100.5" customHeight="1" x14ac:dyDescent="0.25">
      <c r="A36" s="56" t="s">
        <v>176</v>
      </c>
      <c r="B36" s="83" t="s">
        <v>177</v>
      </c>
      <c r="C36" s="55" t="s">
        <v>126</v>
      </c>
      <c r="D36" s="54">
        <f>E36+F36+G36+H36+I36+J36+K36+L36</f>
        <v>58349.8</v>
      </c>
      <c r="E36" s="58">
        <v>0</v>
      </c>
      <c r="F36" s="59">
        <v>0</v>
      </c>
      <c r="G36" s="60">
        <v>0</v>
      </c>
      <c r="H36" s="61">
        <v>0</v>
      </c>
      <c r="I36" s="54">
        <v>6742.6</v>
      </c>
      <c r="J36" s="100">
        <f>5409+11021+4923.7</f>
        <v>21353.7</v>
      </c>
      <c r="K36" s="104">
        <f>12621+17632.5</f>
        <v>30253.5</v>
      </c>
      <c r="L36" s="69">
        <v>0</v>
      </c>
      <c r="M36" s="85" t="s">
        <v>187</v>
      </c>
      <c r="N36" s="62" t="s">
        <v>178</v>
      </c>
      <c r="O36" s="48"/>
    </row>
    <row r="37" spans="1:15" ht="34.5" customHeight="1" x14ac:dyDescent="0.3">
      <c r="A37" s="52" t="s">
        <v>140</v>
      </c>
      <c r="B37" s="53" t="s">
        <v>113</v>
      </c>
      <c r="C37" s="145" t="s">
        <v>121</v>
      </c>
      <c r="D37" s="145"/>
      <c r="E37" s="145"/>
      <c r="F37" s="146"/>
      <c r="G37" s="145"/>
      <c r="H37" s="145"/>
      <c r="I37" s="145"/>
      <c r="J37" s="145"/>
      <c r="K37" s="145"/>
      <c r="L37" s="145"/>
      <c r="M37" s="147"/>
      <c r="N37" s="147"/>
      <c r="O37" s="48"/>
    </row>
    <row r="38" spans="1:15" ht="35.25" customHeight="1" x14ac:dyDescent="0.3">
      <c r="A38" s="52" t="s">
        <v>140</v>
      </c>
      <c r="B38" s="53" t="s">
        <v>168</v>
      </c>
      <c r="C38" s="145" t="s">
        <v>121</v>
      </c>
      <c r="D38" s="145"/>
      <c r="E38" s="145"/>
      <c r="F38" s="146"/>
      <c r="G38" s="145"/>
      <c r="H38" s="145"/>
      <c r="I38" s="145"/>
      <c r="J38" s="145"/>
      <c r="K38" s="145"/>
      <c r="L38" s="145"/>
      <c r="M38" s="147"/>
      <c r="N38" s="147"/>
      <c r="O38" s="1"/>
    </row>
    <row r="39" spans="1:15" ht="45" customHeight="1" x14ac:dyDescent="0.25">
      <c r="A39" s="110" t="s">
        <v>141</v>
      </c>
      <c r="B39" s="111" t="s">
        <v>119</v>
      </c>
      <c r="C39" s="89" t="s">
        <v>125</v>
      </c>
      <c r="D39" s="54">
        <f>D40+D41</f>
        <v>0</v>
      </c>
      <c r="E39" s="54">
        <f>E40+E41</f>
        <v>0</v>
      </c>
      <c r="F39" s="54">
        <f>F40+F41</f>
        <v>0</v>
      </c>
      <c r="G39" s="54">
        <f>G40+G41</f>
        <v>0</v>
      </c>
      <c r="H39" s="54">
        <f t="shared" ref="H39:K39" si="11">H40+H41</f>
        <v>0</v>
      </c>
      <c r="I39" s="54">
        <f>I40+I41</f>
        <v>0</v>
      </c>
      <c r="J39" s="100">
        <f t="shared" si="11"/>
        <v>0</v>
      </c>
      <c r="K39" s="54">
        <f t="shared" si="11"/>
        <v>0</v>
      </c>
      <c r="L39" s="54">
        <v>0</v>
      </c>
      <c r="M39" s="107" t="s">
        <v>182</v>
      </c>
      <c r="N39" s="144" t="s">
        <v>142</v>
      </c>
      <c r="O39" s="1"/>
    </row>
    <row r="40" spans="1:15" ht="47.25" customHeight="1" x14ac:dyDescent="0.25">
      <c r="A40" s="110"/>
      <c r="B40" s="111"/>
      <c r="C40" s="89" t="s">
        <v>126</v>
      </c>
      <c r="D40" s="54">
        <f>E40+F40+G40</f>
        <v>0</v>
      </c>
      <c r="E40" s="54">
        <v>0</v>
      </c>
      <c r="F40" s="54">
        <v>0</v>
      </c>
      <c r="G40" s="54">
        <v>0</v>
      </c>
      <c r="H40" s="54">
        <v>0</v>
      </c>
      <c r="I40" s="54">
        <v>0</v>
      </c>
      <c r="J40" s="100">
        <v>0</v>
      </c>
      <c r="K40" s="54">
        <v>0</v>
      </c>
      <c r="L40" s="54">
        <v>0</v>
      </c>
      <c r="M40" s="107"/>
      <c r="N40" s="144"/>
      <c r="O40" s="1"/>
    </row>
    <row r="41" spans="1:15" ht="174.75" customHeight="1" x14ac:dyDescent="0.25">
      <c r="A41" s="110"/>
      <c r="B41" s="111"/>
      <c r="C41" s="55" t="s">
        <v>145</v>
      </c>
      <c r="D41" s="54">
        <f>E41+F41+G41</f>
        <v>0</v>
      </c>
      <c r="E41" s="54">
        <v>0</v>
      </c>
      <c r="F41" s="54">
        <v>0</v>
      </c>
      <c r="G41" s="54">
        <v>0</v>
      </c>
      <c r="H41" s="54">
        <v>0</v>
      </c>
      <c r="I41" s="54">
        <v>0</v>
      </c>
      <c r="J41" s="100">
        <v>0</v>
      </c>
      <c r="K41" s="54">
        <v>0</v>
      </c>
      <c r="L41" s="54">
        <v>0</v>
      </c>
      <c r="M41" s="143"/>
      <c r="N41" s="144"/>
      <c r="O41" s="1"/>
    </row>
    <row r="42" spans="1:15" ht="26.25" customHeight="1" x14ac:dyDescent="0.25">
      <c r="A42" s="161"/>
      <c r="B42" s="160" t="s">
        <v>89</v>
      </c>
      <c r="C42" s="80" t="s">
        <v>115</v>
      </c>
      <c r="D42" s="81">
        <f>D43+D44</f>
        <v>4389018.8</v>
      </c>
      <c r="E42" s="81">
        <f>E43+E44</f>
        <v>477427.5</v>
      </c>
      <c r="F42" s="81">
        <f t="shared" ref="F42:I42" si="12">F43+F44</f>
        <v>496661.2</v>
      </c>
      <c r="G42" s="81">
        <f t="shared" si="12"/>
        <v>502552.5</v>
      </c>
      <c r="H42" s="81">
        <f t="shared" si="12"/>
        <v>519406.79999999993</v>
      </c>
      <c r="I42" s="81">
        <f t="shared" si="12"/>
        <v>565004.30000000005</v>
      </c>
      <c r="J42" s="102">
        <f>J43+J44</f>
        <v>636567.30000000005</v>
      </c>
      <c r="K42" s="81">
        <f>K43+K44</f>
        <v>602476.30000000005</v>
      </c>
      <c r="L42" s="81">
        <f>L43+L44</f>
        <v>588922.9</v>
      </c>
      <c r="M42" s="142"/>
      <c r="N42" s="143"/>
      <c r="O42" s="1"/>
    </row>
    <row r="43" spans="1:15" ht="40.5" customHeight="1" x14ac:dyDescent="0.25">
      <c r="A43" s="161"/>
      <c r="B43" s="111"/>
      <c r="C43" s="80" t="s">
        <v>9</v>
      </c>
      <c r="D43" s="82">
        <f>E43+F43+G43+H43+J43+I43+K43+L43</f>
        <v>1574906.5</v>
      </c>
      <c r="E43" s="82">
        <f>E14+E23+E40+E34+E35+E36</f>
        <v>168090.6</v>
      </c>
      <c r="F43" s="82">
        <f t="shared" ref="F43:H43" si="13">F14+F23+F40+F34+F35+F36</f>
        <v>170549.09999999998</v>
      </c>
      <c r="G43" s="82">
        <f t="shared" si="13"/>
        <v>166171.40000000002</v>
      </c>
      <c r="H43" s="82">
        <f t="shared" si="13"/>
        <v>188831.6</v>
      </c>
      <c r="I43" s="82">
        <f>I14+I23+I40+I34+I35+I36</f>
        <v>207179.6</v>
      </c>
      <c r="J43" s="82">
        <f>J14+J23+J40+J34+J35+J36</f>
        <v>242382.7</v>
      </c>
      <c r="K43" s="82">
        <f t="shared" ref="K43:L43" si="14">K14+K23+K40+K34+K35+K36</f>
        <v>222668.4</v>
      </c>
      <c r="L43" s="82">
        <f t="shared" si="14"/>
        <v>209033.1</v>
      </c>
      <c r="M43" s="143"/>
      <c r="N43" s="143"/>
      <c r="O43" s="1"/>
    </row>
    <row r="44" spans="1:15" ht="30.75" customHeight="1" x14ac:dyDescent="0.25">
      <c r="A44" s="161"/>
      <c r="B44" s="111"/>
      <c r="C44" s="80" t="s">
        <v>10</v>
      </c>
      <c r="D44" s="82">
        <f>E44+F44+G44+H44+J44+I44+K44+L44</f>
        <v>2814112.3</v>
      </c>
      <c r="E44" s="82">
        <f t="shared" ref="E44:H44" si="15">E15+E21+E24+E41</f>
        <v>309336.90000000002</v>
      </c>
      <c r="F44" s="82">
        <f t="shared" si="15"/>
        <v>326112.10000000003</v>
      </c>
      <c r="G44" s="82">
        <f t="shared" si="15"/>
        <v>336381.1</v>
      </c>
      <c r="H44" s="82">
        <f>H15+H21+H24+H41</f>
        <v>330575.19999999995</v>
      </c>
      <c r="I44" s="82">
        <f>I15+I21+I24+I41</f>
        <v>357824.7</v>
      </c>
      <c r="J44" s="82">
        <f>J15+J21+J24+J41</f>
        <v>394184.60000000003</v>
      </c>
      <c r="K44" s="82">
        <f t="shared" ref="J44:L44" si="16">K15+K21+K24+K41</f>
        <v>379807.9</v>
      </c>
      <c r="L44" s="82">
        <f t="shared" si="16"/>
        <v>379889.80000000005</v>
      </c>
      <c r="M44" s="143"/>
      <c r="N44" s="143"/>
      <c r="O44" s="1"/>
    </row>
    <row r="45" spans="1:15" ht="18.75" x14ac:dyDescent="0.3">
      <c r="A45" s="4"/>
      <c r="B45" s="4"/>
      <c r="C45" s="91"/>
      <c r="D45" s="91"/>
      <c r="E45" s="91"/>
      <c r="F45" s="91"/>
      <c r="G45" s="91"/>
      <c r="H45" s="91"/>
      <c r="I45" s="91"/>
      <c r="J45" s="97"/>
      <c r="K45" s="91"/>
      <c r="L45" s="91"/>
      <c r="M45" s="91"/>
      <c r="N45" s="92" t="s">
        <v>175</v>
      </c>
    </row>
    <row r="46" spans="1:15" ht="18.75" x14ac:dyDescent="0.3">
      <c r="A46" s="4"/>
      <c r="B46" s="4"/>
      <c r="C46" s="4"/>
      <c r="D46" s="4"/>
      <c r="E46" s="4"/>
      <c r="F46" s="4"/>
      <c r="G46" s="4"/>
      <c r="H46" s="4"/>
      <c r="I46" s="91"/>
      <c r="J46" s="97"/>
      <c r="K46" s="4"/>
      <c r="L46" s="4"/>
      <c r="M46" s="4"/>
      <c r="N46" s="4"/>
    </row>
    <row r="47" spans="1:15" ht="135.75" customHeight="1" x14ac:dyDescent="0.4">
      <c r="A47" s="162" t="s">
        <v>171</v>
      </c>
      <c r="B47" s="163"/>
      <c r="C47" s="163"/>
      <c r="D47" s="45"/>
      <c r="E47" s="45"/>
      <c r="F47" s="45"/>
      <c r="G47" s="45"/>
      <c r="H47" s="45"/>
      <c r="I47" s="95"/>
      <c r="J47" s="103"/>
      <c r="K47" s="45"/>
      <c r="L47" s="45"/>
      <c r="M47" s="45"/>
      <c r="N47" s="46" t="s">
        <v>170</v>
      </c>
    </row>
  </sheetData>
  <mergeCells count="49">
    <mergeCell ref="A25:A27"/>
    <mergeCell ref="B25:B27"/>
    <mergeCell ref="A39:A41"/>
    <mergeCell ref="B39:B41"/>
    <mergeCell ref="B28:B30"/>
    <mergeCell ref="A28:A30"/>
    <mergeCell ref="A31:A33"/>
    <mergeCell ref="B31:B33"/>
    <mergeCell ref="B42:B44"/>
    <mergeCell ref="A42:A44"/>
    <mergeCell ref="A47:C47"/>
    <mergeCell ref="M42:M44"/>
    <mergeCell ref="N39:N41"/>
    <mergeCell ref="M39:M41"/>
    <mergeCell ref="N42:N44"/>
    <mergeCell ref="C38:N38"/>
    <mergeCell ref="M22:M30"/>
    <mergeCell ref="N22:N30"/>
    <mergeCell ref="M31:M33"/>
    <mergeCell ref="N31:N33"/>
    <mergeCell ref="C37:N37"/>
    <mergeCell ref="A13:A15"/>
    <mergeCell ref="B20:B21"/>
    <mergeCell ref="B13:B15"/>
    <mergeCell ref="B6:B8"/>
    <mergeCell ref="D7:D8"/>
    <mergeCell ref="A6:A8"/>
    <mergeCell ref="C12:N12"/>
    <mergeCell ref="M20:M21"/>
    <mergeCell ref="M13:M15"/>
    <mergeCell ref="N16:N17"/>
    <mergeCell ref="C11:N11"/>
    <mergeCell ref="C10:N10"/>
    <mergeCell ref="N13:N15"/>
    <mergeCell ref="M16:M17"/>
    <mergeCell ref="N20:N21"/>
    <mergeCell ref="M1:N1"/>
    <mergeCell ref="M2:N2"/>
    <mergeCell ref="A3:N5"/>
    <mergeCell ref="M6:M8"/>
    <mergeCell ref="C6:C8"/>
    <mergeCell ref="N6:N8"/>
    <mergeCell ref="D6:L6"/>
    <mergeCell ref="E7:L7"/>
    <mergeCell ref="A22:A24"/>
    <mergeCell ref="B22:B24"/>
    <mergeCell ref="A16:A17"/>
    <mergeCell ref="A20:A21"/>
    <mergeCell ref="B16:B17"/>
  </mergeCells>
  <phoneticPr fontId="6" type="noConversion"/>
  <pageMargins left="0.6692913385826772" right="0.78740157480314965" top="0.55118110236220474" bottom="0.43307086614173229" header="0.78740157480314965" footer="0"/>
  <pageSetup paperSize="9" scale="47" fitToHeight="15" orientation="landscape" r:id="rId1"/>
  <headerFooter differentFirst="1" scaleWithDoc="0"/>
  <rowBreaks count="1" manualBreakCount="1">
    <brk id="3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2"/>
  <sheetViews>
    <sheetView view="pageBreakPreview" topLeftCell="A76" zoomScale="75" zoomScaleSheetLayoutView="75" workbookViewId="0">
      <selection activeCell="B14" sqref="B14:B16"/>
    </sheetView>
  </sheetViews>
  <sheetFormatPr defaultRowHeight="15" x14ac:dyDescent="0.25"/>
  <cols>
    <col min="1" max="1" width="11.28515625" bestFit="1" customWidth="1"/>
    <col min="2" max="2" width="45.42578125" customWidth="1"/>
    <col min="3" max="3" width="18.5703125" customWidth="1"/>
    <col min="4" max="4" width="18.42578125" customWidth="1"/>
    <col min="5" max="5" width="12.5703125" customWidth="1"/>
    <col min="6" max="6" width="13" customWidth="1"/>
    <col min="7" max="7" width="19.42578125" customWidth="1"/>
  </cols>
  <sheetData>
    <row r="2" spans="1:10" ht="18.75" x14ac:dyDescent="0.3">
      <c r="A2" s="4"/>
      <c r="B2" s="172" t="s">
        <v>72</v>
      </c>
      <c r="C2" s="172"/>
      <c r="D2" s="172"/>
      <c r="E2" s="172"/>
      <c r="F2" s="172"/>
      <c r="G2" s="172"/>
    </row>
    <row r="3" spans="1:10" ht="30.75" customHeight="1" x14ac:dyDescent="0.3">
      <c r="A3" s="4"/>
      <c r="B3" s="172"/>
      <c r="C3" s="172"/>
      <c r="D3" s="172"/>
      <c r="E3" s="172"/>
      <c r="F3" s="172"/>
      <c r="G3" s="172"/>
    </row>
    <row r="4" spans="1:10" ht="18.75" x14ac:dyDescent="0.3">
      <c r="A4" s="4"/>
      <c r="B4" s="4"/>
      <c r="C4" s="4"/>
      <c r="D4" s="4"/>
      <c r="E4" s="4"/>
      <c r="F4" s="4"/>
      <c r="G4" s="4"/>
    </row>
    <row r="5" spans="1:10" ht="18.75" x14ac:dyDescent="0.3">
      <c r="A5" s="190" t="s">
        <v>0</v>
      </c>
      <c r="B5" s="189" t="s">
        <v>1</v>
      </c>
      <c r="C5" s="189" t="s">
        <v>4</v>
      </c>
      <c r="D5" s="189" t="s">
        <v>2</v>
      </c>
      <c r="E5" s="189" t="s">
        <v>3</v>
      </c>
      <c r="F5" s="189"/>
      <c r="G5" s="189"/>
      <c r="H5" s="1"/>
      <c r="I5" s="1"/>
      <c r="J5" s="1"/>
    </row>
    <row r="6" spans="1:10" ht="18.75" x14ac:dyDescent="0.3">
      <c r="A6" s="190"/>
      <c r="B6" s="189"/>
      <c r="C6" s="189"/>
      <c r="D6" s="189"/>
      <c r="E6" s="5">
        <v>2015</v>
      </c>
      <c r="F6" s="5">
        <v>2016</v>
      </c>
      <c r="G6" s="5">
        <v>2017</v>
      </c>
      <c r="H6" s="1"/>
      <c r="I6" s="1"/>
      <c r="J6" s="1"/>
    </row>
    <row r="7" spans="1:10" ht="18.75" x14ac:dyDescent="0.3">
      <c r="A7" s="193" t="s">
        <v>13</v>
      </c>
      <c r="B7" s="194"/>
      <c r="C7" s="194"/>
      <c r="D7" s="194"/>
      <c r="E7" s="194"/>
      <c r="F7" s="194"/>
      <c r="G7" s="195"/>
      <c r="H7" s="1"/>
      <c r="I7" s="1"/>
      <c r="J7" s="1"/>
    </row>
    <row r="8" spans="1:10" ht="35.25" customHeight="1" x14ac:dyDescent="0.25">
      <c r="A8" s="198" t="s">
        <v>6</v>
      </c>
      <c r="B8" s="173" t="s">
        <v>5</v>
      </c>
      <c r="C8" s="6" t="s">
        <v>9</v>
      </c>
      <c r="D8" s="7">
        <f>D11+D14+D17</f>
        <v>334648.89999999997</v>
      </c>
      <c r="E8" s="7">
        <f>E11+E14+E17</f>
        <v>109056.09999999999</v>
      </c>
      <c r="F8" s="7">
        <f>F11+F14+F17</f>
        <v>112796.4</v>
      </c>
      <c r="G8" s="7">
        <f>G11+G14+G17</f>
        <v>112796.4</v>
      </c>
      <c r="H8" s="1"/>
      <c r="I8" s="1"/>
      <c r="J8" s="1"/>
    </row>
    <row r="9" spans="1:10" ht="31.15" customHeight="1" x14ac:dyDescent="0.25">
      <c r="A9" s="199"/>
      <c r="B9" s="174"/>
      <c r="C9" s="6" t="s">
        <v>10</v>
      </c>
      <c r="D9" s="7">
        <f t="shared" ref="D9:G10" si="0">D12+D15</f>
        <v>4431.8</v>
      </c>
      <c r="E9" s="7">
        <f t="shared" si="0"/>
        <v>1390</v>
      </c>
      <c r="F9" s="7">
        <f t="shared" si="0"/>
        <v>1520.9</v>
      </c>
      <c r="G9" s="7">
        <f t="shared" si="0"/>
        <v>1520.9</v>
      </c>
      <c r="H9" s="1"/>
      <c r="I9" s="1"/>
      <c r="J9" s="1"/>
    </row>
    <row r="10" spans="1:10" ht="36" customHeight="1" x14ac:dyDescent="0.25">
      <c r="A10" s="200"/>
      <c r="B10" s="201"/>
      <c r="C10" s="6" t="s">
        <v>11</v>
      </c>
      <c r="D10" s="7">
        <f t="shared" si="0"/>
        <v>0</v>
      </c>
      <c r="E10" s="7">
        <f t="shared" si="0"/>
        <v>0</v>
      </c>
      <c r="F10" s="7">
        <f t="shared" si="0"/>
        <v>0</v>
      </c>
      <c r="G10" s="7">
        <f t="shared" si="0"/>
        <v>0</v>
      </c>
      <c r="H10" s="1"/>
      <c r="I10" s="1"/>
      <c r="J10" s="1"/>
    </row>
    <row r="11" spans="1:10" ht="37.5" x14ac:dyDescent="0.25">
      <c r="A11" s="202" t="s">
        <v>15</v>
      </c>
      <c r="B11" s="173" t="s">
        <v>7</v>
      </c>
      <c r="C11" s="6" t="s">
        <v>9</v>
      </c>
      <c r="D11" s="7">
        <f t="shared" ref="D11:D29" si="1">SUM(E11:G11)</f>
        <v>305941.19999999995</v>
      </c>
      <c r="E11" s="7">
        <v>101980.4</v>
      </c>
      <c r="F11" s="7">
        <f>E11</f>
        <v>101980.4</v>
      </c>
      <c r="G11" s="7">
        <f>F11</f>
        <v>101980.4</v>
      </c>
      <c r="H11" s="1"/>
      <c r="I11" s="1"/>
      <c r="J11" s="1"/>
    </row>
    <row r="12" spans="1:10" ht="22.5" customHeight="1" x14ac:dyDescent="0.25">
      <c r="A12" s="203"/>
      <c r="B12" s="196"/>
      <c r="C12" s="6" t="s">
        <v>10</v>
      </c>
      <c r="D12" s="7">
        <f t="shared" si="1"/>
        <v>0</v>
      </c>
      <c r="E12" s="7"/>
      <c r="F12" s="7"/>
      <c r="G12" s="7"/>
      <c r="H12" s="1"/>
      <c r="I12" s="1"/>
      <c r="J12" s="1"/>
    </row>
    <row r="13" spans="1:10" ht="84.6" customHeight="1" x14ac:dyDescent="0.25">
      <c r="A13" s="204"/>
      <c r="B13" s="197"/>
      <c r="C13" s="6" t="s">
        <v>11</v>
      </c>
      <c r="D13" s="7">
        <f t="shared" si="1"/>
        <v>0</v>
      </c>
      <c r="E13" s="7"/>
      <c r="F13" s="7"/>
      <c r="G13" s="7"/>
      <c r="H13" s="1"/>
      <c r="I13" s="1"/>
      <c r="J13" s="1"/>
    </row>
    <row r="14" spans="1:10" ht="37.5" x14ac:dyDescent="0.25">
      <c r="A14" s="184" t="s">
        <v>14</v>
      </c>
      <c r="B14" s="173" t="s">
        <v>28</v>
      </c>
      <c r="C14" s="6" t="s">
        <v>9</v>
      </c>
      <c r="D14" s="7">
        <f t="shared" si="1"/>
        <v>0</v>
      </c>
      <c r="E14" s="7"/>
      <c r="F14" s="7"/>
      <c r="G14" s="7"/>
      <c r="H14" s="1"/>
      <c r="I14" s="1"/>
      <c r="J14" s="1"/>
    </row>
    <row r="15" spans="1:10" ht="37.5" x14ac:dyDescent="0.25">
      <c r="A15" s="185"/>
      <c r="B15" s="196"/>
      <c r="C15" s="6" t="s">
        <v>10</v>
      </c>
      <c r="D15" s="7">
        <f t="shared" si="1"/>
        <v>4431.8</v>
      </c>
      <c r="E15" s="7">
        <v>1390</v>
      </c>
      <c r="F15" s="7">
        <v>1520.9</v>
      </c>
      <c r="G15" s="7">
        <f>F15</f>
        <v>1520.9</v>
      </c>
      <c r="H15" s="1"/>
      <c r="I15" s="1"/>
      <c r="J15" s="1"/>
    </row>
    <row r="16" spans="1:10" ht="30" customHeight="1" x14ac:dyDescent="0.25">
      <c r="A16" s="175"/>
      <c r="B16" s="197"/>
      <c r="C16" s="6" t="s">
        <v>11</v>
      </c>
      <c r="D16" s="7">
        <f t="shared" si="1"/>
        <v>0</v>
      </c>
      <c r="E16" s="7"/>
      <c r="F16" s="7"/>
      <c r="G16" s="7"/>
      <c r="H16" s="1"/>
      <c r="I16" s="1"/>
      <c r="J16" s="1"/>
    </row>
    <row r="17" spans="1:10" ht="81.599999999999994" customHeight="1" x14ac:dyDescent="0.25">
      <c r="A17" s="9" t="s">
        <v>91</v>
      </c>
      <c r="B17" s="3" t="s">
        <v>32</v>
      </c>
      <c r="C17" s="6" t="s">
        <v>9</v>
      </c>
      <c r="D17" s="7">
        <f t="shared" si="1"/>
        <v>28707.7</v>
      </c>
      <c r="E17" s="7">
        <v>7075.7</v>
      </c>
      <c r="F17" s="7">
        <v>10816</v>
      </c>
      <c r="G17" s="7">
        <v>10816</v>
      </c>
      <c r="H17" s="1"/>
      <c r="I17" s="1"/>
      <c r="J17" s="1"/>
    </row>
    <row r="18" spans="1:10" ht="36" customHeight="1" x14ac:dyDescent="0.25">
      <c r="A18" s="184" t="s">
        <v>8</v>
      </c>
      <c r="B18" s="173" t="s">
        <v>18</v>
      </c>
      <c r="C18" s="6" t="s">
        <v>9</v>
      </c>
      <c r="D18" s="7">
        <f t="shared" ref="D18:G19" si="2">D21+D24</f>
        <v>1888</v>
      </c>
      <c r="E18" s="7">
        <f t="shared" si="2"/>
        <v>1888</v>
      </c>
      <c r="F18" s="7">
        <f t="shared" si="2"/>
        <v>0</v>
      </c>
      <c r="G18" s="7">
        <f t="shared" si="2"/>
        <v>0</v>
      </c>
      <c r="H18" s="1"/>
      <c r="I18" s="1"/>
      <c r="J18" s="1"/>
    </row>
    <row r="19" spans="1:10" ht="37.5" x14ac:dyDescent="0.25">
      <c r="A19" s="185"/>
      <c r="B19" s="186"/>
      <c r="C19" s="6" t="s">
        <v>10</v>
      </c>
      <c r="D19" s="7">
        <f t="shared" si="2"/>
        <v>33971</v>
      </c>
      <c r="E19" s="7">
        <f t="shared" si="2"/>
        <v>33971</v>
      </c>
      <c r="F19" s="7">
        <f t="shared" si="2"/>
        <v>0</v>
      </c>
      <c r="G19" s="7">
        <f t="shared" si="2"/>
        <v>0</v>
      </c>
      <c r="H19" s="1"/>
      <c r="I19" s="1"/>
      <c r="J19" s="1"/>
    </row>
    <row r="20" spans="1:10" ht="37.5" x14ac:dyDescent="0.25">
      <c r="A20" s="175"/>
      <c r="B20" s="187"/>
      <c r="C20" s="6" t="s">
        <v>11</v>
      </c>
      <c r="D20" s="7">
        <f t="shared" si="1"/>
        <v>0</v>
      </c>
      <c r="E20" s="7">
        <f>SUM(F20:H20)</f>
        <v>0</v>
      </c>
      <c r="F20" s="7">
        <f>SUM(G20:I20)</f>
        <v>0</v>
      </c>
      <c r="G20" s="7">
        <f>SUM(H20:J20)</f>
        <v>0</v>
      </c>
      <c r="H20" s="1"/>
      <c r="I20" s="1"/>
      <c r="J20" s="1"/>
    </row>
    <row r="21" spans="1:10" ht="37.5" x14ac:dyDescent="0.25">
      <c r="A21" s="173" t="s">
        <v>16</v>
      </c>
      <c r="B21" s="173" t="s">
        <v>87</v>
      </c>
      <c r="C21" s="6" t="s">
        <v>9</v>
      </c>
      <c r="D21" s="7">
        <f t="shared" si="1"/>
        <v>100</v>
      </c>
      <c r="E21" s="7">
        <v>100</v>
      </c>
      <c r="F21" s="7">
        <v>0</v>
      </c>
      <c r="G21" s="7">
        <v>0</v>
      </c>
      <c r="H21" s="1"/>
      <c r="I21" s="1"/>
      <c r="J21" s="1"/>
    </row>
    <row r="22" spans="1:10" ht="37.5" x14ac:dyDescent="0.25">
      <c r="A22" s="174"/>
      <c r="B22" s="205"/>
      <c r="C22" s="6" t="s">
        <v>10</v>
      </c>
      <c r="D22" s="7">
        <f t="shared" si="1"/>
        <v>0</v>
      </c>
      <c r="E22" s="7">
        <v>0</v>
      </c>
      <c r="F22" s="7">
        <v>0</v>
      </c>
      <c r="G22" s="7">
        <v>0</v>
      </c>
      <c r="H22" s="1"/>
      <c r="I22" s="1"/>
      <c r="J22" s="1"/>
    </row>
    <row r="23" spans="1:10" ht="33.6" customHeight="1" x14ac:dyDescent="0.25">
      <c r="A23" s="201"/>
      <c r="B23" s="176"/>
      <c r="C23" s="6" t="s">
        <v>11</v>
      </c>
      <c r="D23" s="7">
        <f t="shared" si="1"/>
        <v>0</v>
      </c>
      <c r="E23" s="7">
        <v>0</v>
      </c>
      <c r="F23" s="7">
        <v>0</v>
      </c>
      <c r="G23" s="7">
        <v>0</v>
      </c>
      <c r="H23" s="1"/>
      <c r="I23" s="1"/>
      <c r="J23" s="1"/>
    </row>
    <row r="24" spans="1:10" ht="37.5" x14ac:dyDescent="0.25">
      <c r="A24" s="184" t="s">
        <v>17</v>
      </c>
      <c r="B24" s="173" t="s">
        <v>88</v>
      </c>
      <c r="C24" s="6" t="s">
        <v>9</v>
      </c>
      <c r="D24" s="7">
        <f t="shared" si="1"/>
        <v>1788</v>
      </c>
      <c r="E24" s="7">
        <v>1788</v>
      </c>
      <c r="F24" s="7">
        <v>0</v>
      </c>
      <c r="G24" s="7">
        <v>0</v>
      </c>
      <c r="H24" s="1"/>
      <c r="I24" s="1"/>
      <c r="J24" s="1"/>
    </row>
    <row r="25" spans="1:10" ht="37.5" x14ac:dyDescent="0.25">
      <c r="A25" s="185"/>
      <c r="B25" s="196"/>
      <c r="C25" s="6" t="s">
        <v>10</v>
      </c>
      <c r="D25" s="7">
        <f t="shared" si="1"/>
        <v>33971</v>
      </c>
      <c r="E25" s="7">
        <v>33971</v>
      </c>
      <c r="F25" s="7">
        <v>0</v>
      </c>
      <c r="G25" s="7">
        <v>0</v>
      </c>
      <c r="H25" s="1"/>
      <c r="I25" s="1"/>
      <c r="J25" s="1"/>
    </row>
    <row r="26" spans="1:10" ht="37.5" x14ac:dyDescent="0.25">
      <c r="A26" s="175"/>
      <c r="B26" s="197"/>
      <c r="C26" s="6" t="s">
        <v>11</v>
      </c>
      <c r="D26" s="7">
        <f t="shared" si="1"/>
        <v>0</v>
      </c>
      <c r="E26" s="7">
        <v>0</v>
      </c>
      <c r="F26" s="7">
        <v>0</v>
      </c>
      <c r="G26" s="7">
        <v>0</v>
      </c>
      <c r="H26" s="1"/>
      <c r="I26" s="1"/>
      <c r="J26" s="1"/>
    </row>
    <row r="27" spans="1:10" ht="37.5" x14ac:dyDescent="0.25">
      <c r="A27" s="184" t="s">
        <v>12</v>
      </c>
      <c r="B27" s="173" t="s">
        <v>20</v>
      </c>
      <c r="C27" s="6" t="s">
        <v>9</v>
      </c>
      <c r="D27" s="7">
        <f t="shared" si="1"/>
        <v>150</v>
      </c>
      <c r="E27" s="7">
        <v>50</v>
      </c>
      <c r="F27" s="7">
        <v>50</v>
      </c>
      <c r="G27" s="7">
        <v>50</v>
      </c>
      <c r="H27" s="1"/>
      <c r="I27" s="1"/>
      <c r="J27" s="1"/>
    </row>
    <row r="28" spans="1:10" ht="128.44999999999999" customHeight="1" x14ac:dyDescent="0.25">
      <c r="A28" s="185"/>
      <c r="B28" s="188"/>
      <c r="C28" s="6" t="s">
        <v>10</v>
      </c>
      <c r="D28" s="7">
        <f t="shared" si="1"/>
        <v>150</v>
      </c>
      <c r="E28" s="7">
        <v>50</v>
      </c>
      <c r="F28" s="7">
        <v>50</v>
      </c>
      <c r="G28" s="7">
        <v>50</v>
      </c>
      <c r="H28" s="1"/>
      <c r="I28" s="1"/>
      <c r="J28" s="1"/>
    </row>
    <row r="29" spans="1:10" ht="121.15" customHeight="1" x14ac:dyDescent="0.25">
      <c r="A29" s="10" t="s">
        <v>19</v>
      </c>
      <c r="B29" s="6" t="s">
        <v>43</v>
      </c>
      <c r="C29" s="6" t="s">
        <v>9</v>
      </c>
      <c r="D29" s="7">
        <f t="shared" si="1"/>
        <v>150</v>
      </c>
      <c r="E29" s="7">
        <v>50</v>
      </c>
      <c r="F29" s="7">
        <v>50</v>
      </c>
      <c r="G29" s="7">
        <v>50</v>
      </c>
      <c r="H29" s="1"/>
      <c r="I29" s="1"/>
      <c r="J29" s="1"/>
    </row>
    <row r="30" spans="1:10" ht="37.5" x14ac:dyDescent="0.25">
      <c r="A30" s="191"/>
      <c r="B30" s="192" t="s">
        <v>89</v>
      </c>
      <c r="C30" s="11" t="s">
        <v>9</v>
      </c>
      <c r="D30" s="12">
        <f>D8+D18+D27+D29</f>
        <v>336836.89999999997</v>
      </c>
      <c r="E30" s="12">
        <f>E8+E18+E27+E29</f>
        <v>111044.09999999999</v>
      </c>
      <c r="F30" s="12">
        <f>F8+F18+F27+F29</f>
        <v>112896.4</v>
      </c>
      <c r="G30" s="12">
        <f>G8+G18+G27+G29</f>
        <v>112896.4</v>
      </c>
      <c r="H30" s="1"/>
      <c r="I30" s="1"/>
      <c r="J30" s="1"/>
    </row>
    <row r="31" spans="1:10" ht="37.5" x14ac:dyDescent="0.25">
      <c r="A31" s="191"/>
      <c r="B31" s="192"/>
      <c r="C31" s="11" t="s">
        <v>10</v>
      </c>
      <c r="D31" s="12">
        <f>D9+D19+D28</f>
        <v>38552.800000000003</v>
      </c>
      <c r="E31" s="12">
        <f>E9+E19+E28</f>
        <v>35411</v>
      </c>
      <c r="F31" s="12">
        <f>F9+F19+F28</f>
        <v>1570.9</v>
      </c>
      <c r="G31" s="12">
        <f>G9+G19+G28</f>
        <v>1570.9</v>
      </c>
      <c r="H31" s="1"/>
      <c r="I31" s="1"/>
      <c r="J31" s="1"/>
    </row>
    <row r="32" spans="1:10" ht="37.5" x14ac:dyDescent="0.25">
      <c r="A32" s="191"/>
      <c r="B32" s="192"/>
      <c r="C32" s="11" t="s">
        <v>11</v>
      </c>
      <c r="D32" s="12">
        <f>D10+D20</f>
        <v>0</v>
      </c>
      <c r="E32" s="12">
        <f>E10+E20</f>
        <v>0</v>
      </c>
      <c r="F32" s="12">
        <f>F10+F20</f>
        <v>0</v>
      </c>
      <c r="G32" s="12">
        <f>G10+G20</f>
        <v>0</v>
      </c>
      <c r="H32" s="1"/>
      <c r="I32" s="1"/>
      <c r="J32" s="1"/>
    </row>
    <row r="33" spans="1:10" ht="18.75" x14ac:dyDescent="0.3">
      <c r="A33" s="193" t="s">
        <v>21</v>
      </c>
      <c r="B33" s="194"/>
      <c r="C33" s="194"/>
      <c r="D33" s="194"/>
      <c r="E33" s="194"/>
      <c r="F33" s="194"/>
      <c r="G33" s="195"/>
      <c r="H33" s="1"/>
      <c r="I33" s="1"/>
      <c r="J33" s="1"/>
    </row>
    <row r="34" spans="1:10" ht="46.5" customHeight="1" x14ac:dyDescent="0.25">
      <c r="A34" s="184" t="s">
        <v>22</v>
      </c>
      <c r="B34" s="173" t="s">
        <v>23</v>
      </c>
      <c r="C34" s="6" t="s">
        <v>9</v>
      </c>
      <c r="D34" s="7">
        <f>D37+D40+D43</f>
        <v>221887.7</v>
      </c>
      <c r="E34" s="7">
        <f>E37+E40+E43</f>
        <v>72089.899999999994</v>
      </c>
      <c r="F34" s="7">
        <f>F37+F40+F43</f>
        <v>74898.899999999994</v>
      </c>
      <c r="G34" s="7">
        <f>G37+G40+G43</f>
        <v>74898.899999999994</v>
      </c>
      <c r="H34" s="1"/>
      <c r="I34" s="1"/>
      <c r="J34" s="1"/>
    </row>
    <row r="35" spans="1:10" ht="37.5" x14ac:dyDescent="0.25">
      <c r="A35" s="185"/>
      <c r="B35" s="174"/>
      <c r="C35" s="6" t="s">
        <v>10</v>
      </c>
      <c r="D35" s="7">
        <f t="shared" ref="D35:G36" si="3">D38+D41</f>
        <v>4787</v>
      </c>
      <c r="E35" s="7">
        <f t="shared" si="3"/>
        <v>1529</v>
      </c>
      <c r="F35" s="7">
        <f t="shared" si="3"/>
        <v>1629</v>
      </c>
      <c r="G35" s="7">
        <f t="shared" si="3"/>
        <v>1629</v>
      </c>
      <c r="H35" s="1"/>
      <c r="I35" s="1"/>
      <c r="J35" s="1"/>
    </row>
    <row r="36" spans="1:10" ht="37.5" x14ac:dyDescent="0.25">
      <c r="A36" s="175"/>
      <c r="B36" s="201"/>
      <c r="C36" s="6" t="s">
        <v>11</v>
      </c>
      <c r="D36" s="7">
        <f t="shared" si="3"/>
        <v>0</v>
      </c>
      <c r="E36" s="7">
        <f t="shared" si="3"/>
        <v>0</v>
      </c>
      <c r="F36" s="7">
        <f t="shared" si="3"/>
        <v>0</v>
      </c>
      <c r="G36" s="7">
        <f t="shared" si="3"/>
        <v>0</v>
      </c>
      <c r="H36" s="1"/>
      <c r="I36" s="1"/>
      <c r="J36" s="1"/>
    </row>
    <row r="37" spans="1:10" ht="37.5" x14ac:dyDescent="0.25">
      <c r="A37" s="184" t="s">
        <v>25</v>
      </c>
      <c r="B37" s="181" t="s">
        <v>24</v>
      </c>
      <c r="C37" s="6" t="s">
        <v>9</v>
      </c>
      <c r="D37" s="7">
        <f t="shared" ref="D37:D65" si="4">E37+F37+G37</f>
        <v>193784.7</v>
      </c>
      <c r="E37" s="7">
        <v>64594.9</v>
      </c>
      <c r="F37" s="7">
        <f>E37</f>
        <v>64594.9</v>
      </c>
      <c r="G37" s="7">
        <f>F37</f>
        <v>64594.9</v>
      </c>
      <c r="H37" s="1"/>
      <c r="I37" s="1"/>
      <c r="J37" s="1"/>
    </row>
    <row r="38" spans="1:10" ht="37.5" x14ac:dyDescent="0.25">
      <c r="A38" s="185"/>
      <c r="B38" s="182"/>
      <c r="C38" s="6" t="s">
        <v>10</v>
      </c>
      <c r="D38" s="7">
        <f t="shared" si="4"/>
        <v>0</v>
      </c>
      <c r="E38" s="7"/>
      <c r="F38" s="7"/>
      <c r="G38" s="7"/>
      <c r="H38" s="1"/>
      <c r="I38" s="1"/>
      <c r="J38" s="1"/>
    </row>
    <row r="39" spans="1:10" ht="106.15" customHeight="1" x14ac:dyDescent="0.25">
      <c r="A39" s="175"/>
      <c r="B39" s="183"/>
      <c r="C39" s="6" t="s">
        <v>11</v>
      </c>
      <c r="D39" s="7">
        <f t="shared" si="4"/>
        <v>0</v>
      </c>
      <c r="E39" s="7"/>
      <c r="F39" s="7"/>
      <c r="G39" s="7"/>
      <c r="H39" s="1"/>
      <c r="I39" s="1"/>
      <c r="J39" s="1"/>
    </row>
    <row r="40" spans="1:10" ht="37.5" x14ac:dyDescent="0.25">
      <c r="A40" s="184" t="s">
        <v>26</v>
      </c>
      <c r="B40" s="173" t="s">
        <v>28</v>
      </c>
      <c r="C40" s="6" t="s">
        <v>9</v>
      </c>
      <c r="D40" s="7">
        <f t="shared" si="4"/>
        <v>0</v>
      </c>
      <c r="E40" s="7"/>
      <c r="F40" s="7"/>
      <c r="G40" s="7"/>
      <c r="H40" s="1"/>
      <c r="I40" s="1"/>
      <c r="J40" s="1"/>
    </row>
    <row r="41" spans="1:10" ht="37.5" x14ac:dyDescent="0.25">
      <c r="A41" s="185"/>
      <c r="B41" s="205"/>
      <c r="C41" s="6" t="s">
        <v>10</v>
      </c>
      <c r="D41" s="14">
        <f t="shared" si="4"/>
        <v>4787</v>
      </c>
      <c r="E41" s="7">
        <v>1529</v>
      </c>
      <c r="F41" s="7">
        <v>1629</v>
      </c>
      <c r="G41" s="7">
        <v>1629</v>
      </c>
      <c r="H41" s="1"/>
      <c r="I41" s="1"/>
      <c r="J41" s="1"/>
    </row>
    <row r="42" spans="1:10" ht="37.5" x14ac:dyDescent="0.25">
      <c r="A42" s="185"/>
      <c r="B42" s="205"/>
      <c r="C42" s="2" t="s">
        <v>11</v>
      </c>
      <c r="D42" s="7">
        <f t="shared" si="4"/>
        <v>0</v>
      </c>
      <c r="E42" s="15"/>
      <c r="F42" s="15"/>
      <c r="G42" s="15"/>
      <c r="H42" s="1"/>
      <c r="I42" s="1"/>
      <c r="J42" s="1"/>
    </row>
    <row r="43" spans="1:10" ht="93.75" x14ac:dyDescent="0.25">
      <c r="A43" s="10" t="s">
        <v>30</v>
      </c>
      <c r="B43" s="6" t="s">
        <v>31</v>
      </c>
      <c r="C43" s="6" t="s">
        <v>9</v>
      </c>
      <c r="D43" s="7">
        <f t="shared" si="4"/>
        <v>28103</v>
      </c>
      <c r="E43" s="15">
        <v>7495</v>
      </c>
      <c r="F43" s="15">
        <v>10304</v>
      </c>
      <c r="G43" s="15">
        <v>10304</v>
      </c>
      <c r="H43" s="1"/>
      <c r="I43" s="1"/>
      <c r="J43" s="1"/>
    </row>
    <row r="44" spans="1:10" ht="37.5" x14ac:dyDescent="0.25">
      <c r="A44" s="219" t="s">
        <v>29</v>
      </c>
      <c r="B44" s="221" t="s">
        <v>27</v>
      </c>
      <c r="C44" s="6" t="s">
        <v>9</v>
      </c>
      <c r="D44" s="7">
        <f t="shared" si="4"/>
        <v>294.89999999999998</v>
      </c>
      <c r="E44" s="7">
        <v>98.3</v>
      </c>
      <c r="F44" s="7">
        <v>98.3</v>
      </c>
      <c r="G44" s="7">
        <v>98.3</v>
      </c>
      <c r="H44" s="1"/>
      <c r="I44" s="1"/>
      <c r="J44" s="1"/>
    </row>
    <row r="45" spans="1:10" ht="129.6" customHeight="1" x14ac:dyDescent="0.25">
      <c r="A45" s="220"/>
      <c r="B45" s="222"/>
      <c r="C45" s="6" t="s">
        <v>10</v>
      </c>
      <c r="D45" s="7">
        <f t="shared" si="4"/>
        <v>5598</v>
      </c>
      <c r="E45" s="7">
        <v>1866</v>
      </c>
      <c r="F45" s="7">
        <v>1866</v>
      </c>
      <c r="G45" s="7">
        <v>1866</v>
      </c>
      <c r="H45" s="1"/>
      <c r="I45" s="1"/>
      <c r="J45" s="1"/>
    </row>
    <row r="46" spans="1:10" ht="111.75" customHeight="1" x14ac:dyDescent="0.25">
      <c r="A46" s="177" t="s">
        <v>34</v>
      </c>
      <c r="B46" s="227" t="s">
        <v>33</v>
      </c>
      <c r="C46" s="6" t="s">
        <v>9</v>
      </c>
      <c r="D46" s="7">
        <f t="shared" si="4"/>
        <v>6020.3</v>
      </c>
      <c r="E46" s="7">
        <v>3320.3</v>
      </c>
      <c r="F46" s="7">
        <v>2100</v>
      </c>
      <c r="G46" s="7">
        <v>600</v>
      </c>
      <c r="H46" s="1"/>
      <c r="I46" s="1"/>
      <c r="J46" s="1"/>
    </row>
    <row r="47" spans="1:10" ht="37.5" x14ac:dyDescent="0.25">
      <c r="A47" s="177"/>
      <c r="B47" s="221"/>
      <c r="C47" s="6" t="s">
        <v>10</v>
      </c>
      <c r="D47" s="7">
        <f t="shared" si="4"/>
        <v>0</v>
      </c>
      <c r="E47" s="7"/>
      <c r="F47" s="7"/>
      <c r="G47" s="7"/>
      <c r="H47" s="1"/>
      <c r="I47" s="1"/>
      <c r="J47" s="1"/>
    </row>
    <row r="48" spans="1:10" ht="46.9" customHeight="1" x14ac:dyDescent="0.25">
      <c r="A48" s="177"/>
      <c r="B48" s="221"/>
      <c r="C48" s="6" t="s">
        <v>11</v>
      </c>
      <c r="D48" s="7">
        <f t="shared" si="4"/>
        <v>0</v>
      </c>
      <c r="E48" s="7"/>
      <c r="F48" s="7"/>
      <c r="G48" s="7"/>
      <c r="H48" s="1"/>
      <c r="I48" s="1"/>
      <c r="J48" s="1"/>
    </row>
    <row r="49" spans="1:10" ht="37.5" x14ac:dyDescent="0.25">
      <c r="A49" s="177" t="s">
        <v>36</v>
      </c>
      <c r="B49" s="173" t="s">
        <v>35</v>
      </c>
      <c r="C49" s="6" t="s">
        <v>9</v>
      </c>
      <c r="D49" s="7">
        <f t="shared" si="4"/>
        <v>150</v>
      </c>
      <c r="E49" s="7">
        <v>50</v>
      </c>
      <c r="F49" s="7">
        <v>50</v>
      </c>
      <c r="G49" s="7">
        <v>50</v>
      </c>
      <c r="H49" s="1"/>
      <c r="I49" s="1"/>
      <c r="J49" s="1"/>
    </row>
    <row r="50" spans="1:10" ht="105.6" customHeight="1" x14ac:dyDescent="0.25">
      <c r="A50" s="177"/>
      <c r="B50" s="197"/>
      <c r="C50" s="6" t="s">
        <v>10</v>
      </c>
      <c r="D50" s="7">
        <f t="shared" si="4"/>
        <v>2848.8</v>
      </c>
      <c r="E50" s="7">
        <v>949.6</v>
      </c>
      <c r="F50" s="7">
        <v>949.6</v>
      </c>
      <c r="G50" s="7">
        <v>949.6</v>
      </c>
      <c r="H50" s="1"/>
      <c r="I50" s="1"/>
      <c r="J50" s="1"/>
    </row>
    <row r="51" spans="1:10" ht="281.45" customHeight="1" x14ac:dyDescent="0.25">
      <c r="A51" s="10" t="s">
        <v>37</v>
      </c>
      <c r="B51" s="6" t="s">
        <v>38</v>
      </c>
      <c r="C51" s="6" t="s">
        <v>9</v>
      </c>
      <c r="D51" s="7">
        <f t="shared" si="4"/>
        <v>12000</v>
      </c>
      <c r="E51" s="16">
        <v>4000</v>
      </c>
      <c r="F51" s="16">
        <v>4000</v>
      </c>
      <c r="G51" s="16">
        <v>4000</v>
      </c>
    </row>
    <row r="52" spans="1:10" ht="95.25" customHeight="1" x14ac:dyDescent="0.25">
      <c r="A52" s="177" t="s">
        <v>102</v>
      </c>
      <c r="B52" s="221" t="s">
        <v>39</v>
      </c>
      <c r="C52" s="6" t="s">
        <v>9</v>
      </c>
      <c r="D52" s="7">
        <f t="shared" si="4"/>
        <v>0</v>
      </c>
      <c r="E52" s="16"/>
      <c r="F52" s="16"/>
      <c r="G52" s="16"/>
    </row>
    <row r="53" spans="1:10" ht="39" customHeight="1" thickBot="1" x14ac:dyDescent="0.3">
      <c r="A53" s="220"/>
      <c r="B53" s="220"/>
      <c r="C53" s="6" t="s">
        <v>10</v>
      </c>
      <c r="D53" s="7">
        <f t="shared" si="4"/>
        <v>0</v>
      </c>
      <c r="E53" s="16"/>
      <c r="F53" s="16"/>
      <c r="G53" s="16"/>
    </row>
    <row r="54" spans="1:10" ht="301.14999999999998" customHeight="1" thickBot="1" x14ac:dyDescent="0.3">
      <c r="A54" s="10" t="s">
        <v>40</v>
      </c>
      <c r="B54" s="17" t="s">
        <v>83</v>
      </c>
      <c r="C54" s="6" t="s">
        <v>9</v>
      </c>
      <c r="D54" s="14">
        <f t="shared" si="4"/>
        <v>35718</v>
      </c>
      <c r="E54" s="16">
        <v>11906</v>
      </c>
      <c r="F54" s="16">
        <f>E54</f>
        <v>11906</v>
      </c>
      <c r="G54" s="16">
        <f>F54</f>
        <v>11906</v>
      </c>
    </row>
    <row r="55" spans="1:10" ht="201" customHeight="1" x14ac:dyDescent="0.25">
      <c r="A55" s="10" t="s">
        <v>41</v>
      </c>
      <c r="B55" s="18" t="s">
        <v>84</v>
      </c>
      <c r="C55" s="6"/>
      <c r="D55" s="14">
        <f t="shared" si="4"/>
        <v>20910</v>
      </c>
      <c r="E55" s="16">
        <v>6970</v>
      </c>
      <c r="F55" s="16">
        <f>E55</f>
        <v>6970</v>
      </c>
      <c r="G55" s="16">
        <f>F55</f>
        <v>6970</v>
      </c>
    </row>
    <row r="56" spans="1:10" ht="56.25" x14ac:dyDescent="0.25">
      <c r="A56" s="10" t="s">
        <v>85</v>
      </c>
      <c r="B56" s="6" t="s">
        <v>44</v>
      </c>
      <c r="C56" s="6" t="s">
        <v>9</v>
      </c>
      <c r="D56" s="7">
        <f>D57+D58+D59+D60+D61</f>
        <v>2370</v>
      </c>
      <c r="E56" s="7">
        <f>E57+E58+E59+E60+E61</f>
        <v>790</v>
      </c>
      <c r="F56" s="7">
        <f>F57+F58+F59+F60+F61</f>
        <v>790</v>
      </c>
      <c r="G56" s="7">
        <f>G57+G58+G59+G60+G61</f>
        <v>790</v>
      </c>
    </row>
    <row r="57" spans="1:10" ht="131.25" x14ac:dyDescent="0.3">
      <c r="A57" s="10" t="s">
        <v>103</v>
      </c>
      <c r="B57" s="5" t="s">
        <v>42</v>
      </c>
      <c r="C57" s="6" t="s">
        <v>9</v>
      </c>
      <c r="D57" s="7">
        <f t="shared" si="4"/>
        <v>120</v>
      </c>
      <c r="E57" s="16">
        <v>40</v>
      </c>
      <c r="F57" s="16">
        <v>40</v>
      </c>
      <c r="G57" s="16">
        <v>40</v>
      </c>
    </row>
    <row r="58" spans="1:10" ht="168.75" x14ac:dyDescent="0.25">
      <c r="A58" s="19" t="s">
        <v>104</v>
      </c>
      <c r="B58" s="6" t="s">
        <v>45</v>
      </c>
      <c r="C58" s="6" t="s">
        <v>9</v>
      </c>
      <c r="D58" s="7">
        <f t="shared" si="4"/>
        <v>900</v>
      </c>
      <c r="E58" s="16">
        <v>300</v>
      </c>
      <c r="F58" s="16">
        <v>300</v>
      </c>
      <c r="G58" s="16">
        <v>300</v>
      </c>
    </row>
    <row r="59" spans="1:10" ht="37.5" x14ac:dyDescent="0.25">
      <c r="A59" s="20" t="s">
        <v>105</v>
      </c>
      <c r="B59" s="21" t="s">
        <v>46</v>
      </c>
      <c r="C59" s="6" t="s">
        <v>9</v>
      </c>
      <c r="D59" s="7">
        <f t="shared" si="4"/>
        <v>150</v>
      </c>
      <c r="E59" s="16">
        <v>50</v>
      </c>
      <c r="F59" s="16">
        <v>50</v>
      </c>
      <c r="G59" s="16">
        <v>50</v>
      </c>
    </row>
    <row r="60" spans="1:10" ht="93.75" x14ac:dyDescent="0.3">
      <c r="A60" s="20" t="s">
        <v>106</v>
      </c>
      <c r="B60" s="22" t="s">
        <v>48</v>
      </c>
      <c r="C60" s="6" t="s">
        <v>9</v>
      </c>
      <c r="D60" s="7">
        <f t="shared" si="4"/>
        <v>750</v>
      </c>
      <c r="E60" s="16">
        <v>250</v>
      </c>
      <c r="F60" s="16">
        <v>250</v>
      </c>
      <c r="G60" s="16">
        <v>250</v>
      </c>
    </row>
    <row r="61" spans="1:10" ht="50.25" customHeight="1" x14ac:dyDescent="0.3">
      <c r="A61" s="20" t="s">
        <v>107</v>
      </c>
      <c r="B61" s="5" t="s">
        <v>47</v>
      </c>
      <c r="C61" s="6" t="s">
        <v>9</v>
      </c>
      <c r="D61" s="7">
        <f t="shared" si="4"/>
        <v>450</v>
      </c>
      <c r="E61" s="16">
        <v>150</v>
      </c>
      <c r="F61" s="16">
        <v>150</v>
      </c>
      <c r="G61" s="16">
        <v>150</v>
      </c>
    </row>
    <row r="62" spans="1:10" ht="207" customHeight="1" x14ac:dyDescent="0.25">
      <c r="A62" s="224" t="s">
        <v>86</v>
      </c>
      <c r="B62" s="173" t="s">
        <v>60</v>
      </c>
      <c r="C62" s="6" t="s">
        <v>9</v>
      </c>
      <c r="D62" s="16">
        <f t="shared" si="4"/>
        <v>33.900000000000006</v>
      </c>
      <c r="E62" s="16">
        <v>11.3</v>
      </c>
      <c r="F62" s="16">
        <v>11.3</v>
      </c>
      <c r="G62" s="16">
        <v>11.3</v>
      </c>
    </row>
    <row r="63" spans="1:10" ht="50.25" customHeight="1" x14ac:dyDescent="0.25">
      <c r="A63" s="225"/>
      <c r="B63" s="176"/>
      <c r="C63" s="6" t="s">
        <v>10</v>
      </c>
      <c r="D63" s="16">
        <f t="shared" si="4"/>
        <v>642.59999999999991</v>
      </c>
      <c r="E63" s="16">
        <v>214.2</v>
      </c>
      <c r="F63" s="16">
        <v>214.2</v>
      </c>
      <c r="G63" s="16">
        <v>214.2</v>
      </c>
    </row>
    <row r="64" spans="1:10" ht="50.25" customHeight="1" x14ac:dyDescent="0.25">
      <c r="A64" s="224" t="s">
        <v>101</v>
      </c>
      <c r="B64" s="221" t="s">
        <v>62</v>
      </c>
      <c r="C64" s="6" t="s">
        <v>9</v>
      </c>
      <c r="D64" s="16">
        <f t="shared" si="4"/>
        <v>429.2</v>
      </c>
      <c r="E64" s="16">
        <v>143.1</v>
      </c>
      <c r="F64" s="16">
        <v>143.1</v>
      </c>
      <c r="G64" s="16">
        <v>143</v>
      </c>
    </row>
    <row r="65" spans="1:7" ht="50.25" customHeight="1" x14ac:dyDescent="0.25">
      <c r="A65" s="225"/>
      <c r="B65" s="223"/>
      <c r="C65" s="6" t="s">
        <v>10</v>
      </c>
      <c r="D65" s="16">
        <f t="shared" si="4"/>
        <v>8153.7000000000007</v>
      </c>
      <c r="E65" s="16">
        <v>2717.9</v>
      </c>
      <c r="F65" s="16">
        <v>2717.9</v>
      </c>
      <c r="G65" s="16">
        <v>2717.9</v>
      </c>
    </row>
    <row r="66" spans="1:7" ht="36.6" customHeight="1" x14ac:dyDescent="0.25">
      <c r="A66" s="228"/>
      <c r="B66" s="192" t="s">
        <v>90</v>
      </c>
      <c r="C66" s="11" t="s">
        <v>9</v>
      </c>
      <c r="D66" s="12">
        <f>D34+D44+D46+D49+D51+D52+D54+D55+D56+D62+D64</f>
        <v>299814.00000000006</v>
      </c>
      <c r="E66" s="12">
        <f>E34+E44+E46+E49+E51+E52+E54+E55+E56+E62+E64</f>
        <v>99378.900000000009</v>
      </c>
      <c r="F66" s="12">
        <f>F34+F44+F46+F49+F51+F52+F54+F55+F56+F62+F64</f>
        <v>100967.6</v>
      </c>
      <c r="G66" s="12">
        <f>G34+G44+G46+G49+G51+G52+G54+G55+G56+G62+G64</f>
        <v>99467.5</v>
      </c>
    </row>
    <row r="67" spans="1:7" ht="42" customHeight="1" x14ac:dyDescent="0.25">
      <c r="A67" s="228"/>
      <c r="B67" s="192"/>
      <c r="C67" s="11" t="s">
        <v>10</v>
      </c>
      <c r="D67" s="12">
        <f>D35+D45+D47+D50+D53+D63+D65</f>
        <v>22030.1</v>
      </c>
      <c r="E67" s="12">
        <f>E35+E45+E47+E50+E53+E63+E65</f>
        <v>7276.7000000000007</v>
      </c>
      <c r="F67" s="12">
        <f>F35+F45+F47+F50+F53+F63+F65</f>
        <v>7376.7000000000007</v>
      </c>
      <c r="G67" s="12">
        <f>G35+G45+G47+G50+G53+G63+G65</f>
        <v>7376.7000000000007</v>
      </c>
    </row>
    <row r="68" spans="1:7" ht="49.9" customHeight="1" x14ac:dyDescent="0.25">
      <c r="A68" s="228"/>
      <c r="B68" s="192"/>
      <c r="C68" s="11" t="s">
        <v>11</v>
      </c>
      <c r="D68" s="12">
        <f>D36+D48</f>
        <v>0</v>
      </c>
      <c r="E68" s="12">
        <f>E36+E48</f>
        <v>0</v>
      </c>
      <c r="F68" s="12">
        <f>F36+F48</f>
        <v>0</v>
      </c>
      <c r="G68" s="12">
        <f>G36+G48</f>
        <v>0</v>
      </c>
    </row>
    <row r="69" spans="1:7" ht="22.15" customHeight="1" x14ac:dyDescent="0.25">
      <c r="A69" s="226" t="s">
        <v>49</v>
      </c>
      <c r="B69" s="226"/>
      <c r="C69" s="226"/>
      <c r="D69" s="226"/>
      <c r="E69" s="226"/>
      <c r="F69" s="226"/>
      <c r="G69" s="226"/>
    </row>
    <row r="70" spans="1:7" ht="37.5" x14ac:dyDescent="0.25">
      <c r="A70" s="231" t="s">
        <v>52</v>
      </c>
      <c r="B70" s="221" t="s">
        <v>50</v>
      </c>
      <c r="C70" s="6" t="s">
        <v>9</v>
      </c>
      <c r="D70" s="16">
        <f>D72+D74+D76+D78</f>
        <v>218639.1</v>
      </c>
      <c r="E70" s="16">
        <f>E72+E74+E76+E78</f>
        <v>71413.600000000006</v>
      </c>
      <c r="F70" s="16">
        <f>F72+F74+F76+F78</f>
        <v>74074.3</v>
      </c>
      <c r="G70" s="16">
        <f>G72+G74+G76+G78</f>
        <v>73151.200000000012</v>
      </c>
    </row>
    <row r="71" spans="1:7" ht="36.75" customHeight="1" x14ac:dyDescent="0.25">
      <c r="A71" s="220"/>
      <c r="B71" s="221"/>
      <c r="C71" s="6" t="s">
        <v>10</v>
      </c>
      <c r="D71" s="16">
        <f>D73+D75+D77</f>
        <v>1370</v>
      </c>
      <c r="E71" s="16">
        <f>E73+E75+E77</f>
        <v>390</v>
      </c>
      <c r="F71" s="16">
        <f>F73+F75+F77</f>
        <v>490</v>
      </c>
      <c r="G71" s="16">
        <f>G73+G75+G77</f>
        <v>490</v>
      </c>
    </row>
    <row r="72" spans="1:7" ht="112.5" customHeight="1" x14ac:dyDescent="0.25">
      <c r="A72" s="231" t="s">
        <v>54</v>
      </c>
      <c r="B72" s="221" t="s">
        <v>51</v>
      </c>
      <c r="C72" s="6" t="s">
        <v>9</v>
      </c>
      <c r="D72" s="16">
        <f t="shared" ref="D72:D83" si="5">E72+F72+G72</f>
        <v>160972.70000000001</v>
      </c>
      <c r="E72" s="16">
        <f>52854.3</f>
        <v>52854.3</v>
      </c>
      <c r="F72" s="16">
        <f>53649.6</f>
        <v>53649.599999999999</v>
      </c>
      <c r="G72" s="16">
        <f>54468.8</f>
        <v>54468.800000000003</v>
      </c>
    </row>
    <row r="73" spans="1:7" ht="43.9" customHeight="1" x14ac:dyDescent="0.25">
      <c r="A73" s="220"/>
      <c r="B73" s="223"/>
      <c r="C73" s="6" t="s">
        <v>10</v>
      </c>
      <c r="D73" s="16">
        <f t="shared" si="5"/>
        <v>0</v>
      </c>
      <c r="E73" s="16"/>
      <c r="F73" s="16"/>
      <c r="G73" s="16"/>
    </row>
    <row r="74" spans="1:7" ht="37.5" x14ac:dyDescent="0.25">
      <c r="A74" s="232" t="s">
        <v>55</v>
      </c>
      <c r="B74" s="221" t="s">
        <v>28</v>
      </c>
      <c r="C74" s="6" t="s">
        <v>9</v>
      </c>
      <c r="D74" s="16">
        <f t="shared" si="5"/>
        <v>0</v>
      </c>
      <c r="E74" s="16"/>
      <c r="F74" s="16"/>
      <c r="G74" s="16"/>
    </row>
    <row r="75" spans="1:7" ht="66.599999999999994" customHeight="1" x14ac:dyDescent="0.25">
      <c r="A75" s="232"/>
      <c r="B75" s="223"/>
      <c r="C75" s="6" t="s">
        <v>10</v>
      </c>
      <c r="D75" s="23">
        <f t="shared" si="5"/>
        <v>1370</v>
      </c>
      <c r="E75" s="16">
        <v>390</v>
      </c>
      <c r="F75" s="16">
        <v>490</v>
      </c>
      <c r="G75" s="16">
        <v>490</v>
      </c>
    </row>
    <row r="76" spans="1:7" ht="44.45" customHeight="1" x14ac:dyDescent="0.25">
      <c r="A76" s="232" t="s">
        <v>56</v>
      </c>
      <c r="B76" s="111" t="s">
        <v>57</v>
      </c>
      <c r="C76" s="6" t="s">
        <v>9</v>
      </c>
      <c r="D76" s="16">
        <f t="shared" si="5"/>
        <v>52127.4</v>
      </c>
      <c r="E76" s="16">
        <v>17032.3</v>
      </c>
      <c r="F76" s="16">
        <v>17412.7</v>
      </c>
      <c r="G76" s="16">
        <v>17682.400000000001</v>
      </c>
    </row>
    <row r="77" spans="1:7" ht="57" customHeight="1" x14ac:dyDescent="0.25">
      <c r="A77" s="232"/>
      <c r="B77" s="111"/>
      <c r="C77" s="6" t="s">
        <v>10</v>
      </c>
      <c r="D77" s="16">
        <f t="shared" si="5"/>
        <v>0</v>
      </c>
      <c r="E77" s="16"/>
      <c r="F77" s="16"/>
      <c r="G77" s="16"/>
    </row>
    <row r="78" spans="1:7" ht="103.15" customHeight="1" x14ac:dyDescent="0.25">
      <c r="A78" s="24" t="s">
        <v>58</v>
      </c>
      <c r="B78" s="6" t="s">
        <v>59</v>
      </c>
      <c r="C78" s="6" t="s">
        <v>9</v>
      </c>
      <c r="D78" s="16">
        <f t="shared" si="5"/>
        <v>5539</v>
      </c>
      <c r="E78" s="16">
        <v>1527</v>
      </c>
      <c r="F78" s="16">
        <v>3012</v>
      </c>
      <c r="G78" s="16">
        <v>1000</v>
      </c>
    </row>
    <row r="79" spans="1:7" ht="150" customHeight="1" x14ac:dyDescent="0.25">
      <c r="A79" s="10" t="s">
        <v>53</v>
      </c>
      <c r="B79" s="6" t="s">
        <v>100</v>
      </c>
      <c r="C79" s="6" t="s">
        <v>9</v>
      </c>
      <c r="D79" s="16">
        <f t="shared" si="5"/>
        <v>1500</v>
      </c>
      <c r="E79" s="16">
        <v>500</v>
      </c>
      <c r="F79" s="16">
        <v>500</v>
      </c>
      <c r="G79" s="16">
        <v>500</v>
      </c>
    </row>
    <row r="80" spans="1:7" ht="38.450000000000003" customHeight="1" x14ac:dyDescent="0.25">
      <c r="A80" s="184" t="s">
        <v>61</v>
      </c>
      <c r="B80" s="229" t="s">
        <v>110</v>
      </c>
      <c r="C80" s="2" t="s">
        <v>9</v>
      </c>
      <c r="D80" s="25">
        <f t="shared" si="5"/>
        <v>0</v>
      </c>
      <c r="E80" s="25">
        <v>0</v>
      </c>
      <c r="F80" s="25">
        <v>0</v>
      </c>
      <c r="G80" s="25">
        <v>0</v>
      </c>
    </row>
    <row r="81" spans="1:7" ht="33.6" hidden="1" customHeight="1" x14ac:dyDescent="0.25">
      <c r="A81" s="175"/>
      <c r="B81" s="230"/>
      <c r="C81" s="2" t="s">
        <v>10</v>
      </c>
      <c r="D81" s="25">
        <f t="shared" si="5"/>
        <v>0</v>
      </c>
      <c r="E81" s="25">
        <v>0</v>
      </c>
      <c r="F81" s="25">
        <v>0</v>
      </c>
      <c r="G81" s="25">
        <v>0</v>
      </c>
    </row>
    <row r="82" spans="1:7" ht="39" customHeight="1" x14ac:dyDescent="0.25">
      <c r="A82" s="8" t="s">
        <v>82</v>
      </c>
      <c r="B82" s="2" t="s">
        <v>93</v>
      </c>
      <c r="C82" s="2" t="s">
        <v>9</v>
      </c>
      <c r="D82" s="25">
        <f t="shared" si="5"/>
        <v>150</v>
      </c>
      <c r="E82" s="25">
        <v>50</v>
      </c>
      <c r="F82" s="25">
        <v>50</v>
      </c>
      <c r="G82" s="25">
        <v>50</v>
      </c>
    </row>
    <row r="83" spans="1:7" ht="67.150000000000006" customHeight="1" x14ac:dyDescent="0.25">
      <c r="A83" s="8" t="s">
        <v>92</v>
      </c>
      <c r="B83" s="2" t="s">
        <v>94</v>
      </c>
      <c r="C83" s="2" t="s">
        <v>9</v>
      </c>
      <c r="D83" s="25">
        <f t="shared" si="5"/>
        <v>252</v>
      </c>
      <c r="E83" s="25">
        <v>84</v>
      </c>
      <c r="F83" s="25">
        <v>84</v>
      </c>
      <c r="G83" s="25">
        <v>84</v>
      </c>
    </row>
    <row r="84" spans="1:7" ht="49.15" customHeight="1" x14ac:dyDescent="0.25">
      <c r="A84" s="210"/>
      <c r="B84" s="212" t="s">
        <v>90</v>
      </c>
      <c r="C84" s="26" t="s">
        <v>9</v>
      </c>
      <c r="D84" s="27">
        <f>D70+D79+D80+D82+D83</f>
        <v>220541.1</v>
      </c>
      <c r="E84" s="27">
        <f>E70+E79+E80+E82+E83</f>
        <v>72047.600000000006</v>
      </c>
      <c r="F84" s="27">
        <f>F70+F79+F80+F82+F83</f>
        <v>74708.3</v>
      </c>
      <c r="G84" s="27">
        <f>G70+G79+G80+G82+G83</f>
        <v>73785.200000000012</v>
      </c>
    </row>
    <row r="85" spans="1:7" ht="39.6" customHeight="1" x14ac:dyDescent="0.25">
      <c r="A85" s="211"/>
      <c r="B85" s="213"/>
      <c r="C85" s="26" t="s">
        <v>10</v>
      </c>
      <c r="D85" s="27">
        <f>D71+D81</f>
        <v>1370</v>
      </c>
      <c r="E85" s="27">
        <f>E71+E81</f>
        <v>390</v>
      </c>
      <c r="F85" s="27">
        <f>F71+F81</f>
        <v>490</v>
      </c>
      <c r="G85" s="27">
        <f>G71+G81</f>
        <v>490</v>
      </c>
    </row>
    <row r="86" spans="1:7" ht="18.75" x14ac:dyDescent="0.25">
      <c r="A86" s="180" t="s">
        <v>108</v>
      </c>
      <c r="B86" s="180"/>
      <c r="C86" s="180"/>
      <c r="D86" s="180"/>
      <c r="E86" s="180"/>
      <c r="F86" s="180"/>
      <c r="G86" s="180"/>
    </row>
    <row r="87" spans="1:7" ht="37.5" x14ac:dyDescent="0.3">
      <c r="A87" s="184" t="s">
        <v>64</v>
      </c>
      <c r="B87" s="173" t="s">
        <v>63</v>
      </c>
      <c r="C87" s="6" t="s">
        <v>9</v>
      </c>
      <c r="D87" s="28">
        <f>E87+F87+G87</f>
        <v>11632.599999999999</v>
      </c>
      <c r="E87" s="28">
        <v>3752.6</v>
      </c>
      <c r="F87" s="28">
        <v>3876.3</v>
      </c>
      <c r="G87" s="28">
        <v>4003.7</v>
      </c>
    </row>
    <row r="88" spans="1:7" ht="37.5" x14ac:dyDescent="0.3">
      <c r="A88" s="175"/>
      <c r="B88" s="176"/>
      <c r="C88" s="6" t="s">
        <v>10</v>
      </c>
      <c r="D88" s="28">
        <f t="shared" ref="D88:D94" si="6">E88+F88+G88</f>
        <v>0</v>
      </c>
      <c r="E88" s="28"/>
      <c r="F88" s="28"/>
      <c r="G88" s="28"/>
    </row>
    <row r="89" spans="1:7" ht="37.5" x14ac:dyDescent="0.3">
      <c r="A89" s="177" t="s">
        <v>68</v>
      </c>
      <c r="B89" s="173" t="s">
        <v>65</v>
      </c>
      <c r="C89" s="6" t="s">
        <v>9</v>
      </c>
      <c r="D89" s="28">
        <f t="shared" si="6"/>
        <v>9703.2999999999993</v>
      </c>
      <c r="E89" s="28">
        <v>3066</v>
      </c>
      <c r="F89" s="28">
        <v>3232.8</v>
      </c>
      <c r="G89" s="28">
        <v>3404.5</v>
      </c>
    </row>
    <row r="90" spans="1:7" ht="64.900000000000006" customHeight="1" x14ac:dyDescent="0.3">
      <c r="A90" s="177"/>
      <c r="B90" s="176"/>
      <c r="C90" s="6" t="s">
        <v>10</v>
      </c>
      <c r="D90" s="28">
        <f t="shared" si="6"/>
        <v>0</v>
      </c>
      <c r="E90" s="28"/>
      <c r="F90" s="28"/>
      <c r="G90" s="28"/>
    </row>
    <row r="91" spans="1:7" ht="37.5" x14ac:dyDescent="0.3">
      <c r="A91" s="177" t="s">
        <v>69</v>
      </c>
      <c r="B91" s="173" t="s">
        <v>66</v>
      </c>
      <c r="C91" s="6" t="s">
        <v>9</v>
      </c>
      <c r="D91" s="28">
        <f t="shared" si="6"/>
        <v>22378.799999999999</v>
      </c>
      <c r="E91" s="28">
        <v>7145.5</v>
      </c>
      <c r="F91" s="28">
        <v>7456.5</v>
      </c>
      <c r="G91" s="28">
        <v>7776.8</v>
      </c>
    </row>
    <row r="92" spans="1:7" ht="37.5" x14ac:dyDescent="0.3">
      <c r="A92" s="177"/>
      <c r="B92" s="176"/>
      <c r="C92" s="6" t="s">
        <v>10</v>
      </c>
      <c r="D92" s="28">
        <f t="shared" si="6"/>
        <v>0</v>
      </c>
      <c r="E92" s="28"/>
      <c r="F92" s="28"/>
      <c r="G92" s="28"/>
    </row>
    <row r="93" spans="1:7" ht="37.5" x14ac:dyDescent="0.3">
      <c r="A93" s="178" t="s">
        <v>70</v>
      </c>
      <c r="B93" s="173" t="s">
        <v>67</v>
      </c>
      <c r="C93" s="6" t="s">
        <v>9</v>
      </c>
      <c r="D93" s="28">
        <f t="shared" si="6"/>
        <v>87547.799999999988</v>
      </c>
      <c r="E93" s="28">
        <v>27886.6</v>
      </c>
      <c r="F93" s="28">
        <v>29169.8</v>
      </c>
      <c r="G93" s="28">
        <v>30491.4</v>
      </c>
    </row>
    <row r="94" spans="1:7" ht="37.5" x14ac:dyDescent="0.3">
      <c r="A94" s="178"/>
      <c r="B94" s="176"/>
      <c r="C94" s="6" t="s">
        <v>10</v>
      </c>
      <c r="D94" s="28">
        <f t="shared" si="6"/>
        <v>0</v>
      </c>
      <c r="E94" s="28"/>
      <c r="F94" s="28"/>
      <c r="G94" s="28"/>
    </row>
    <row r="95" spans="1:7" ht="37.5" x14ac:dyDescent="0.3">
      <c r="A95" s="178" t="s">
        <v>99</v>
      </c>
      <c r="B95" s="217" t="s">
        <v>109</v>
      </c>
      <c r="C95" s="6" t="s">
        <v>9</v>
      </c>
      <c r="D95" s="28">
        <f>E95+F95+G95</f>
        <v>25102.9</v>
      </c>
      <c r="E95" s="28">
        <v>7952.2</v>
      </c>
      <c r="F95" s="28">
        <v>8363.5</v>
      </c>
      <c r="G95" s="28">
        <v>8787.2000000000007</v>
      </c>
    </row>
    <row r="96" spans="1:7" ht="37.5" x14ac:dyDescent="0.3">
      <c r="A96" s="178"/>
      <c r="B96" s="218"/>
      <c r="C96" s="6" t="s">
        <v>10</v>
      </c>
      <c r="D96" s="28">
        <f>E96+F96+G96</f>
        <v>0</v>
      </c>
      <c r="E96" s="28"/>
      <c r="F96" s="28"/>
      <c r="G96" s="28"/>
    </row>
    <row r="97" spans="1:7" ht="39.6" customHeight="1" x14ac:dyDescent="0.3">
      <c r="A97" s="214"/>
      <c r="B97" s="191" t="s">
        <v>90</v>
      </c>
      <c r="C97" s="11" t="s">
        <v>9</v>
      </c>
      <c r="D97" s="29">
        <f t="shared" ref="D97:G98" si="7">D87+D89+D91+D93+D95</f>
        <v>156365.4</v>
      </c>
      <c r="E97" s="29">
        <f t="shared" si="7"/>
        <v>49802.899999999994</v>
      </c>
      <c r="F97" s="29">
        <f t="shared" si="7"/>
        <v>52098.9</v>
      </c>
      <c r="G97" s="29">
        <f t="shared" si="7"/>
        <v>54463.600000000006</v>
      </c>
    </row>
    <row r="98" spans="1:7" ht="43.15" customHeight="1" x14ac:dyDescent="0.3">
      <c r="A98" s="215"/>
      <c r="B98" s="191"/>
      <c r="C98" s="11" t="s">
        <v>10</v>
      </c>
      <c r="D98" s="29">
        <f t="shared" si="7"/>
        <v>0</v>
      </c>
      <c r="E98" s="29">
        <f t="shared" si="7"/>
        <v>0</v>
      </c>
      <c r="F98" s="29">
        <f t="shared" si="7"/>
        <v>0</v>
      </c>
      <c r="G98" s="29">
        <f t="shared" si="7"/>
        <v>0</v>
      </c>
    </row>
    <row r="99" spans="1:7" ht="25.9" customHeight="1" x14ac:dyDescent="0.3">
      <c r="A99" s="179" t="s">
        <v>71</v>
      </c>
      <c r="B99" s="179"/>
      <c r="C99" s="179"/>
      <c r="D99" s="179"/>
      <c r="E99" s="179"/>
      <c r="F99" s="179"/>
      <c r="G99" s="179"/>
    </row>
    <row r="100" spans="1:7" ht="175.15" customHeight="1" x14ac:dyDescent="0.3">
      <c r="A100" s="173" t="s">
        <v>73</v>
      </c>
      <c r="B100" s="30" t="s">
        <v>95</v>
      </c>
      <c r="C100" s="37" t="s">
        <v>9</v>
      </c>
      <c r="D100" s="28">
        <f>E100+F100+G100</f>
        <v>12435</v>
      </c>
      <c r="E100" s="38">
        <v>4145</v>
      </c>
      <c r="F100" s="31">
        <v>4145</v>
      </c>
      <c r="G100" s="31">
        <v>4145</v>
      </c>
    </row>
    <row r="101" spans="1:7" ht="112.9" customHeight="1" x14ac:dyDescent="0.3">
      <c r="A101" s="174"/>
      <c r="B101" s="32" t="s">
        <v>96</v>
      </c>
      <c r="C101" s="39"/>
      <c r="D101" s="28">
        <f t="shared" ref="D101:D107" si="8">E101+F101+G101</f>
        <v>984.30000000000007</v>
      </c>
      <c r="E101" s="40">
        <v>328.1</v>
      </c>
      <c r="F101" s="33">
        <v>328.1</v>
      </c>
      <c r="G101" s="33">
        <v>328.1</v>
      </c>
    </row>
    <row r="102" spans="1:7" ht="93.6" customHeight="1" x14ac:dyDescent="0.3">
      <c r="A102" s="174"/>
      <c r="B102" s="174" t="s">
        <v>97</v>
      </c>
      <c r="C102" s="41"/>
      <c r="D102" s="28">
        <f t="shared" si="8"/>
        <v>865.19999999999993</v>
      </c>
      <c r="E102" s="42">
        <v>288.39999999999998</v>
      </c>
      <c r="F102" s="34">
        <v>288.39999999999998</v>
      </c>
      <c r="G102" s="34">
        <v>288.39999999999998</v>
      </c>
    </row>
    <row r="103" spans="1:7" ht="69.599999999999994" customHeight="1" x14ac:dyDescent="0.3">
      <c r="A103" s="175"/>
      <c r="B103" s="176"/>
      <c r="C103" s="35" t="s">
        <v>10</v>
      </c>
      <c r="D103" s="31">
        <f t="shared" si="8"/>
        <v>16581.900000000001</v>
      </c>
      <c r="E103" s="28">
        <v>5527.3</v>
      </c>
      <c r="F103" s="28">
        <v>5527.3</v>
      </c>
      <c r="G103" s="28">
        <v>5527.3</v>
      </c>
    </row>
    <row r="104" spans="1:7" ht="78.599999999999994" customHeight="1" x14ac:dyDescent="0.3">
      <c r="A104" s="8" t="s">
        <v>75</v>
      </c>
      <c r="B104" s="13" t="s">
        <v>74</v>
      </c>
      <c r="C104" s="2" t="s">
        <v>9</v>
      </c>
      <c r="D104" s="31">
        <f t="shared" si="8"/>
        <v>450</v>
      </c>
      <c r="E104" s="31">
        <v>150</v>
      </c>
      <c r="F104" s="31">
        <v>150</v>
      </c>
      <c r="G104" s="31">
        <v>150</v>
      </c>
    </row>
    <row r="105" spans="1:7" ht="130.9" customHeight="1" x14ac:dyDescent="0.3">
      <c r="A105" s="10" t="s">
        <v>78</v>
      </c>
      <c r="B105" s="6" t="s">
        <v>81</v>
      </c>
      <c r="C105" s="2" t="s">
        <v>9</v>
      </c>
      <c r="D105" s="31">
        <f t="shared" si="8"/>
        <v>300</v>
      </c>
      <c r="E105" s="28">
        <v>100</v>
      </c>
      <c r="F105" s="28">
        <v>100</v>
      </c>
      <c r="G105" s="28">
        <v>100</v>
      </c>
    </row>
    <row r="106" spans="1:7" ht="142.9" customHeight="1" x14ac:dyDescent="0.3">
      <c r="A106" s="10" t="s">
        <v>79</v>
      </c>
      <c r="B106" s="6" t="s">
        <v>77</v>
      </c>
      <c r="C106" s="2" t="s">
        <v>9</v>
      </c>
      <c r="D106" s="31">
        <f t="shared" si="8"/>
        <v>240</v>
      </c>
      <c r="E106" s="28">
        <v>80</v>
      </c>
      <c r="F106" s="28">
        <v>80</v>
      </c>
      <c r="G106" s="28">
        <v>80</v>
      </c>
    </row>
    <row r="107" spans="1:7" ht="75" x14ac:dyDescent="0.3">
      <c r="A107" s="10" t="s">
        <v>80</v>
      </c>
      <c r="B107" s="6" t="s">
        <v>76</v>
      </c>
      <c r="C107" s="6" t="s">
        <v>9</v>
      </c>
      <c r="D107" s="28">
        <f t="shared" si="8"/>
        <v>3600</v>
      </c>
      <c r="E107" s="28">
        <v>1200</v>
      </c>
      <c r="F107" s="28">
        <v>1200</v>
      </c>
      <c r="G107" s="28">
        <v>1200</v>
      </c>
    </row>
    <row r="108" spans="1:7" ht="37.5" x14ac:dyDescent="0.3">
      <c r="A108" s="216"/>
      <c r="B108" s="160" t="s">
        <v>90</v>
      </c>
      <c r="C108" s="36" t="s">
        <v>9</v>
      </c>
      <c r="D108" s="29">
        <f>D100+D104+D105+D106+D107</f>
        <v>17025</v>
      </c>
      <c r="E108" s="29">
        <f>E100+E104+E105+E106+E107</f>
        <v>5675</v>
      </c>
      <c r="F108" s="29">
        <f>F100+F104+F105+F106+F107</f>
        <v>5675</v>
      </c>
      <c r="G108" s="29">
        <f>G100+G104+G105+G106+G107</f>
        <v>5675</v>
      </c>
    </row>
    <row r="109" spans="1:7" ht="37.5" x14ac:dyDescent="0.3">
      <c r="A109" s="216"/>
      <c r="B109" s="216"/>
      <c r="C109" s="36" t="s">
        <v>10</v>
      </c>
      <c r="D109" s="29">
        <f>D103</f>
        <v>16581.900000000001</v>
      </c>
      <c r="E109" s="29">
        <f>E103</f>
        <v>5527.3</v>
      </c>
      <c r="F109" s="29">
        <f>F103</f>
        <v>5527.3</v>
      </c>
      <c r="G109" s="29">
        <f>G103</f>
        <v>5527.3</v>
      </c>
    </row>
    <row r="110" spans="1:7" ht="37.5" x14ac:dyDescent="0.3">
      <c r="A110" s="206"/>
      <c r="B110" s="209" t="s">
        <v>98</v>
      </c>
      <c r="C110" s="36" t="s">
        <v>9</v>
      </c>
      <c r="D110" s="29">
        <f t="shared" ref="D110:G111" si="9">D30+D66+D84+D97+D108</f>
        <v>1030582.4</v>
      </c>
      <c r="E110" s="29">
        <f t="shared" si="9"/>
        <v>337948.5</v>
      </c>
      <c r="F110" s="29">
        <f t="shared" si="9"/>
        <v>346346.2</v>
      </c>
      <c r="G110" s="29">
        <f t="shared" si="9"/>
        <v>346287.69999999995</v>
      </c>
    </row>
    <row r="111" spans="1:7" ht="37.5" x14ac:dyDescent="0.3">
      <c r="A111" s="207"/>
      <c r="B111" s="207"/>
      <c r="C111" s="36" t="s">
        <v>10</v>
      </c>
      <c r="D111" s="29">
        <f t="shared" si="9"/>
        <v>78534.8</v>
      </c>
      <c r="E111" s="29">
        <f t="shared" si="9"/>
        <v>48605</v>
      </c>
      <c r="F111" s="29">
        <f t="shared" si="9"/>
        <v>14964.900000000001</v>
      </c>
      <c r="G111" s="29">
        <f t="shared" si="9"/>
        <v>14964.900000000001</v>
      </c>
    </row>
    <row r="112" spans="1:7" ht="37.5" x14ac:dyDescent="0.3">
      <c r="A112" s="208"/>
      <c r="B112" s="208"/>
      <c r="C112" s="36" t="s">
        <v>11</v>
      </c>
      <c r="D112" s="29">
        <f>D32+D68</f>
        <v>0</v>
      </c>
      <c r="E112" s="29">
        <f>E32+E68</f>
        <v>0</v>
      </c>
      <c r="F112" s="29">
        <f>F32+F68</f>
        <v>0</v>
      </c>
      <c r="G112" s="29">
        <f>G32+G68</f>
        <v>0</v>
      </c>
    </row>
  </sheetData>
  <mergeCells count="77">
    <mergeCell ref="A80:A81"/>
    <mergeCell ref="B80:B81"/>
    <mergeCell ref="B70:B71"/>
    <mergeCell ref="A70:A71"/>
    <mergeCell ref="A72:A73"/>
    <mergeCell ref="B72:B73"/>
    <mergeCell ref="A74:A75"/>
    <mergeCell ref="A76:A77"/>
    <mergeCell ref="B76:B77"/>
    <mergeCell ref="A44:A45"/>
    <mergeCell ref="B44:B45"/>
    <mergeCell ref="B74:B75"/>
    <mergeCell ref="B62:B63"/>
    <mergeCell ref="A62:A63"/>
    <mergeCell ref="A69:G69"/>
    <mergeCell ref="A46:A48"/>
    <mergeCell ref="B46:B48"/>
    <mergeCell ref="A49:A50"/>
    <mergeCell ref="B49:B50"/>
    <mergeCell ref="A66:A68"/>
    <mergeCell ref="A52:A53"/>
    <mergeCell ref="B52:B53"/>
    <mergeCell ref="B64:B65"/>
    <mergeCell ref="A64:A65"/>
    <mergeCell ref="B66:B68"/>
    <mergeCell ref="A110:A112"/>
    <mergeCell ref="B110:B112"/>
    <mergeCell ref="A84:A85"/>
    <mergeCell ref="B84:B85"/>
    <mergeCell ref="A97:A98"/>
    <mergeCell ref="B97:B98"/>
    <mergeCell ref="B89:B90"/>
    <mergeCell ref="A87:A88"/>
    <mergeCell ref="A108:A109"/>
    <mergeCell ref="B108:B109"/>
    <mergeCell ref="B87:B88"/>
    <mergeCell ref="A95:A96"/>
    <mergeCell ref="B95:B96"/>
    <mergeCell ref="A89:A90"/>
    <mergeCell ref="A40:A42"/>
    <mergeCell ref="B40:B42"/>
    <mergeCell ref="A21:A23"/>
    <mergeCell ref="B21:B23"/>
    <mergeCell ref="A37:A39"/>
    <mergeCell ref="A24:A26"/>
    <mergeCell ref="B24:B26"/>
    <mergeCell ref="B34:B36"/>
    <mergeCell ref="A33:G33"/>
    <mergeCell ref="D5:D6"/>
    <mergeCell ref="C5:C6"/>
    <mergeCell ref="A34:A36"/>
    <mergeCell ref="A27:A28"/>
    <mergeCell ref="A30:A32"/>
    <mergeCell ref="B30:B32"/>
    <mergeCell ref="A7:G7"/>
    <mergeCell ref="A14:A16"/>
    <mergeCell ref="B14:B16"/>
    <mergeCell ref="A8:A10"/>
    <mergeCell ref="B8:B10"/>
    <mergeCell ref="A11:A13"/>
    <mergeCell ref="B11:B13"/>
    <mergeCell ref="B2:G3"/>
    <mergeCell ref="A100:A103"/>
    <mergeCell ref="B102:B103"/>
    <mergeCell ref="A91:A92"/>
    <mergeCell ref="B91:B92"/>
    <mergeCell ref="A93:A94"/>
    <mergeCell ref="B93:B94"/>
    <mergeCell ref="A99:G99"/>
    <mergeCell ref="A86:G86"/>
    <mergeCell ref="B37:B39"/>
    <mergeCell ref="A18:A20"/>
    <mergeCell ref="B18:B20"/>
    <mergeCell ref="B27:B28"/>
    <mergeCell ref="E5:G5"/>
    <mergeCell ref="A5:A6"/>
    <mergeCell ref="B5:B6"/>
  </mergeCells>
  <phoneticPr fontId="0" type="noConversion"/>
  <pageMargins left="0.70866141732283472" right="0.39370078740157483" top="0.74803149606299213" bottom="0.74803149606299213" header="0.31496062992125984" footer="0.31496062992125984"/>
  <pageSetup paperSize="9" scale="45" orientation="portrait" horizontalDpi="180" verticalDpi="180" r:id="rId1"/>
  <rowBreaks count="4" manualBreakCount="4">
    <brk id="32" max="16383" man="1"/>
    <brk id="51" max="6" man="1"/>
    <brk id="68" max="16383" man="1"/>
    <brk id="8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 изменениями</vt:lpstr>
      <vt:lpstr>Лист1</vt:lpstr>
      <vt:lpstr>Лист2</vt:lpstr>
      <vt:lpstr>Лист3</vt:lpstr>
      <vt:lpstr>'с изменениями'!Заголовки_для_печати</vt:lpstr>
      <vt:lpstr>'с изменениями'!Область_печати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2023-02-25T09:54:14Z</dcterms:modified>
</cp:coreProperties>
</file>