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СРОЧНО\Административное\Отчет по выполнению муниципального задания  в квартал\Отчет М3 годовой 2021\"/>
    </mc:Choice>
  </mc:AlternateContent>
  <xr:revisionPtr revIDLastSave="0" documentId="8_{63B90237-53D2-44D0-9B50-19E3DFE647A7}" xr6:coauthVersionLast="47" xr6:coauthVersionMax="47" xr10:uidLastSave="{00000000-0000-0000-0000-000000000000}"/>
  <bookViews>
    <workbookView xWindow="-108" yWindow="-108" windowWidth="23256" windowHeight="12576" tabRatio="500" firstSheet="2" activeTab="4" xr2:uid="{00000000-000D-0000-FFFF-FFFF00000000}"/>
  </bookViews>
  <sheets>
    <sheet name="не печатать" sheetId="1" state="hidden" r:id="rId1"/>
    <sheet name="1" sheetId="4" state="hidden" r:id="rId2"/>
    <sheet name="Лист1" sheetId="5" r:id="rId3"/>
    <sheet name="2" sheetId="2" r:id="rId4"/>
    <sheet name="3" sheetId="3" r:id="rId5"/>
  </sheets>
  <definedNames>
    <definedName name="_xlnm.Print_Area" localSheetId="1">'1'!$A$1:$N$31</definedName>
    <definedName name="_xlnm.Print_Area" localSheetId="3">'2'!$A$1:$P$180</definedName>
    <definedName name="_xlnm.Print_Area" localSheetId="4">'3'!$A$1:$F$26</definedName>
    <definedName name="_xlnm.Print_Area" localSheetId="2">Лист1!$A$1:$N$33</definedName>
    <definedName name="_xlnm.Print_Area" localSheetId="0">'не печатать'!$A$1:$F$6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5" l="1"/>
  <c r="K24" i="5"/>
  <c r="F24" i="5"/>
  <c r="E24" i="5"/>
  <c r="D24" i="5"/>
  <c r="C24" i="5"/>
  <c r="L169" i="2" l="1"/>
  <c r="L167" i="2"/>
  <c r="L166" i="2"/>
  <c r="L165" i="2"/>
  <c r="L164" i="2"/>
  <c r="L163" i="2"/>
  <c r="L162" i="2"/>
  <c r="L161" i="2"/>
  <c r="L160" i="2"/>
  <c r="L159" i="2"/>
  <c r="L158" i="2"/>
  <c r="I145" i="2"/>
  <c r="K117" i="2" l="1"/>
  <c r="I117" i="2"/>
  <c r="K108" i="2"/>
  <c r="I108" i="2"/>
  <c r="I36" i="2" l="1"/>
  <c r="L39" i="2"/>
  <c r="L173" i="2" l="1"/>
  <c r="L34" i="2"/>
  <c r="K89" i="2" l="1"/>
  <c r="L172" i="2" l="1"/>
  <c r="I84" i="2"/>
  <c r="I75" i="2"/>
  <c r="L47" i="2"/>
  <c r="U29" i="2"/>
  <c r="U28" i="2"/>
  <c r="I44" i="2" l="1"/>
  <c r="I42" i="2"/>
  <c r="I46" i="2"/>
  <c r="I50" i="2"/>
  <c r="I37" i="2"/>
  <c r="L37" i="2" s="1"/>
  <c r="L40" i="2" s="1"/>
  <c r="I30" i="2"/>
  <c r="I26" i="2" l="1"/>
  <c r="K145" i="2" l="1"/>
  <c r="K144" i="2"/>
  <c r="I144" i="2"/>
  <c r="L143" i="2"/>
  <c r="L141" i="2"/>
  <c r="K140" i="2"/>
  <c r="J140" i="2"/>
  <c r="I140" i="2"/>
  <c r="K136" i="2"/>
  <c r="K135" i="2"/>
  <c r="I135" i="2"/>
  <c r="L134" i="2"/>
  <c r="K131" i="2"/>
  <c r="J131" i="2"/>
  <c r="I131" i="2"/>
  <c r="J129" i="2"/>
  <c r="I129" i="2"/>
  <c r="L126" i="2"/>
  <c r="L128" i="2" s="1"/>
  <c r="L125" i="2"/>
  <c r="K123" i="2"/>
  <c r="J123" i="2"/>
  <c r="I123" i="2"/>
  <c r="L147" i="2" l="1"/>
  <c r="L123" i="2"/>
  <c r="L131" i="2"/>
  <c r="L137" i="2" s="1"/>
  <c r="L146" i="2"/>
  <c r="M147" i="2" s="1"/>
  <c r="L140" i="2"/>
  <c r="L148" i="2"/>
  <c r="L149" i="2"/>
  <c r="L138" i="2"/>
  <c r="L127" i="2"/>
  <c r="M128" i="2" s="1"/>
  <c r="M123" i="2" l="1"/>
  <c r="E18" i="3"/>
  <c r="M139" i="2"/>
  <c r="E20" i="3"/>
  <c r="M138" i="2"/>
  <c r="M129" i="2" l="1"/>
  <c r="M150" i="2" s="1"/>
  <c r="E19" i="3"/>
  <c r="E21" i="3" s="1"/>
  <c r="K116" i="2" l="1"/>
  <c r="I116" i="2"/>
  <c r="L115" i="2"/>
  <c r="K112" i="2"/>
  <c r="J112" i="2"/>
  <c r="I112" i="2"/>
  <c r="K107" i="2"/>
  <c r="I107" i="2"/>
  <c r="L106" i="2"/>
  <c r="K103" i="2"/>
  <c r="J103" i="2"/>
  <c r="I103" i="2"/>
  <c r="J101" i="2"/>
  <c r="L98" i="2"/>
  <c r="L100" i="2" s="1"/>
  <c r="L97" i="2"/>
  <c r="K95" i="2"/>
  <c r="J95" i="2"/>
  <c r="I95" i="2"/>
  <c r="L112" i="2" l="1"/>
  <c r="L95" i="2"/>
  <c r="L103" i="2"/>
  <c r="L109" i="2" s="1"/>
  <c r="L118" i="2"/>
  <c r="L119" i="2"/>
  <c r="M119" i="2" l="1"/>
  <c r="L120" i="2"/>
  <c r="L99" i="2"/>
  <c r="M100" i="2" s="1"/>
  <c r="L121" i="2"/>
  <c r="L110" i="2"/>
  <c r="M110" i="2" s="1"/>
  <c r="M95" i="2" l="1"/>
  <c r="D18" i="3"/>
  <c r="M111" i="2"/>
  <c r="D20" i="3"/>
  <c r="M101" i="2"/>
  <c r="D19" i="3"/>
  <c r="L89" i="2"/>
  <c r="K88" i="2"/>
  <c r="L88" i="2" s="1"/>
  <c r="L87" i="2"/>
  <c r="L86" i="2"/>
  <c r="L85" i="2"/>
  <c r="J84" i="2"/>
  <c r="K80" i="2"/>
  <c r="I80" i="2"/>
  <c r="K79" i="2"/>
  <c r="I79" i="2"/>
  <c r="L78" i="2"/>
  <c r="J75" i="2"/>
  <c r="L70" i="2"/>
  <c r="L72" i="2" s="1"/>
  <c r="L69" i="2"/>
  <c r="K67" i="2"/>
  <c r="J67" i="2"/>
  <c r="I67" i="2"/>
  <c r="L64" i="2"/>
  <c r="L66" i="2" s="1"/>
  <c r="L63" i="2"/>
  <c r="K61" i="2"/>
  <c r="J61" i="2"/>
  <c r="I61" i="2"/>
  <c r="M122" i="2" l="1"/>
  <c r="D21" i="3"/>
  <c r="L61" i="2"/>
  <c r="L65" i="2" s="1"/>
  <c r="M66" i="2" s="1"/>
  <c r="L81" i="2"/>
  <c r="L67" i="2"/>
  <c r="L71" i="2" s="1"/>
  <c r="M72" i="2" s="1"/>
  <c r="L90" i="2"/>
  <c r="L91" i="2"/>
  <c r="L82" i="2" l="1"/>
  <c r="M67" i="2"/>
  <c r="C18" i="3"/>
  <c r="F18" i="3" s="1"/>
  <c r="M61" i="2"/>
  <c r="C17" i="3"/>
  <c r="L92" i="2"/>
  <c r="L93" i="2"/>
  <c r="M91" i="2"/>
  <c r="C20" i="3" s="1"/>
  <c r="M82" i="2"/>
  <c r="F17" i="3" l="1"/>
  <c r="M83" i="2"/>
  <c r="F20" i="3"/>
  <c r="M73" i="2"/>
  <c r="M94" i="2" s="1"/>
  <c r="C19" i="3"/>
  <c r="F19" i="3" s="1"/>
  <c r="L20" i="2"/>
  <c r="L22" i="2" s="1"/>
  <c r="L19" i="2"/>
  <c r="L21" i="2" s="1"/>
  <c r="L11" i="2"/>
  <c r="M19" i="2" l="1"/>
  <c r="M22" i="2" s="1"/>
  <c r="C6" i="3"/>
  <c r="C21" i="3"/>
  <c r="F21" i="3"/>
  <c r="L17" i="2"/>
  <c r="L24" i="4" l="1"/>
  <c r="K24" i="4"/>
  <c r="F24" i="4"/>
  <c r="D24" i="4"/>
  <c r="C24" i="4"/>
  <c r="E24" i="4"/>
  <c r="N24" i="4" l="1"/>
  <c r="L168" i="2" l="1"/>
  <c r="L53" i="2"/>
  <c r="L51" i="2"/>
  <c r="L45" i="2"/>
  <c r="L43" i="2"/>
  <c r="L32" i="2"/>
  <c r="L31" i="2"/>
  <c r="J16" i="2" l="1"/>
  <c r="J15" i="2"/>
  <c r="J13" i="2"/>
  <c r="J12" i="2"/>
  <c r="J11" i="2"/>
  <c r="J10" i="2"/>
  <c r="J9" i="2"/>
  <c r="J8" i="2"/>
  <c r="R165" i="2" l="1"/>
  <c r="J50" i="2" l="1"/>
  <c r="J45" i="2" l="1"/>
  <c r="K181" i="2" l="1"/>
  <c r="L55" i="2" l="1"/>
  <c r="J49" i="2"/>
  <c r="J44" i="2"/>
  <c r="J42" i="2"/>
  <c r="L41" i="2"/>
  <c r="J37" i="2"/>
  <c r="J36" i="2"/>
  <c r="J46" i="2"/>
  <c r="L28" i="2"/>
  <c r="L35" i="2" s="1"/>
  <c r="J26" i="2"/>
  <c r="M41" i="2" l="1"/>
  <c r="J30" i="2"/>
  <c r="L57" i="2"/>
  <c r="M35" i="2" l="1"/>
  <c r="M26" i="2" s="1"/>
  <c r="L54" i="2"/>
  <c r="M55" i="2" s="1"/>
  <c r="L56" i="2"/>
  <c r="M36" i="2"/>
  <c r="C12" i="3"/>
  <c r="M42" i="2" l="1"/>
  <c r="M58" i="2" s="1"/>
  <c r="C13" i="3"/>
  <c r="P26" i="2" l="1"/>
  <c r="L175" i="2"/>
  <c r="L152" i="2"/>
  <c r="L151" i="2"/>
  <c r="L171" i="2" l="1"/>
  <c r="M171" i="2" s="1"/>
  <c r="C24" i="3" s="1"/>
  <c r="M175" i="2"/>
  <c r="C25" i="3" s="1"/>
  <c r="L177" i="2"/>
  <c r="L156" i="2"/>
  <c r="L154" i="2"/>
  <c r="M154" i="2" s="1"/>
  <c r="M151" i="2" l="1"/>
  <c r="M157" i="2" s="1"/>
  <c r="D24" i="3"/>
  <c r="D183" i="2"/>
  <c r="M158" i="2"/>
  <c r="M172" i="2"/>
  <c r="P161" i="2" l="1"/>
  <c r="M178" i="2"/>
  <c r="L15" i="2"/>
  <c r="L12" i="2"/>
  <c r="L10" i="2"/>
  <c r="L9" i="2"/>
  <c r="L23" i="2" s="1"/>
  <c r="L8" i="2"/>
  <c r="R8" i="2"/>
  <c r="L18" i="2" l="1"/>
  <c r="M18" i="2" s="1"/>
  <c r="C5" i="3" s="1"/>
  <c r="C7" i="3" s="1"/>
  <c r="L24" i="2"/>
  <c r="M7" i="2" l="1"/>
  <c r="M25" i="2" s="1"/>
  <c r="E25" i="3" l="1"/>
  <c r="C26" i="3" l="1"/>
  <c r="E24" i="3" l="1"/>
  <c r="D26" i="3"/>
  <c r="E26" i="3" s="1"/>
  <c r="D13" i="3" l="1"/>
  <c r="C11" i="3" l="1"/>
  <c r="D11" i="3" s="1"/>
  <c r="K21" i="1"/>
  <c r="L21" i="1" l="1"/>
  <c r="H22" i="1"/>
  <c r="N24" i="1"/>
  <c r="C19" i="1"/>
  <c r="D16" i="1"/>
  <c r="D12" i="3" l="1"/>
  <c r="C14" i="3"/>
  <c r="D14" i="3" s="1"/>
  <c r="D6" i="3"/>
  <c r="G22" i="1"/>
  <c r="I20" i="1"/>
  <c r="H20" i="1"/>
  <c r="J22" i="1"/>
  <c r="L17" i="1" l="1"/>
  <c r="G19" i="1"/>
  <c r="J20" i="1"/>
  <c r="K18" i="1"/>
  <c r="L20" i="1"/>
  <c r="P7" i="2" l="1"/>
  <c r="D184" i="2"/>
  <c r="K19" i="1"/>
  <c r="L19" i="1"/>
  <c r="K17" i="1"/>
  <c r="L22" i="1"/>
  <c r="K22" i="1"/>
  <c r="K20" i="1"/>
  <c r="L18" i="1"/>
  <c r="K16" i="1"/>
  <c r="D5" i="3" l="1"/>
  <c r="D7" i="3"/>
  <c r="D182" i="2" l="1"/>
</calcChain>
</file>

<file path=xl/sharedStrings.xml><?xml version="1.0" encoding="utf-8"?>
<sst xmlns="http://schemas.openxmlformats.org/spreadsheetml/2006/main" count="736" uniqueCount="249">
  <si>
    <t>Приложение № 23</t>
  </si>
  <si>
    <t>(отдел бюджетной политики)</t>
  </si>
  <si>
    <t xml:space="preserve">ОТЧЕТ </t>
  </si>
  <si>
    <t>о выполнении муниципальных заданий муниципальными учреждениями з+A34а 2017 год</t>
  </si>
  <si>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</si>
  <si>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</si>
  <si>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</si>
  <si>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</si>
  <si>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</si>
  <si>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Наименование учреждения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</si>
  <si>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</si>
  <si>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</si>
  <si>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Количество услуг, предусмотренных муниципальным заданием (шт.)</t>
  </si>
  <si>
    <t>Количество работ,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</si>
  <si>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</si>
  <si>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</si>
  <si>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</si>
  <si>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</si>
  <si>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</si>
  <si>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</si>
  <si>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Отметка о выполнении муниципального задания 
("+" - выполнено;
- не выполнено)</t>
  </si>
  <si>
    <t>Доходы от платной деятельности
(тыс. руб.)</t>
  </si>
  <si>
    <t>п/п</t>
  </si>
  <si>
    <t>МБУК «ГДК» г.Назарово Красноярского края</t>
  </si>
  <si>
    <t>+</t>
  </si>
  <si>
    <t>МБУК «МВЦ»</t>
  </si>
  <si>
    <t>МБУК «КДЦ «Юбилейный» г.Назарово</t>
  </si>
  <si>
    <t>МБУК «КДО «Энергетик» г.Назарово</t>
  </si>
  <si>
    <t xml:space="preserve">МБУДО ДШИ г.Назарово Красноярского края </t>
  </si>
  <si>
    <t>-</t>
  </si>
  <si>
    <t>МБУК «ЦБС» г.Назарово Красноярского края</t>
  </si>
  <si>
    <t xml:space="preserve">МБУДО «ДХШ» г.Назарово Красноярского края </t>
  </si>
  <si>
    <t>МБУ "ММЦ "Бригантина" г. Назарово"</t>
  </si>
  <si>
    <t>итого</t>
  </si>
  <si>
    <t>* - определяется, согласно методике оценки выполнения муниципального задания (утвержденной муниципальным образованием)</t>
  </si>
  <si>
    <t>начальник отдела культуры администрации города</t>
  </si>
  <si>
    <t>Н. Н. Гурулев</t>
  </si>
  <si>
    <t>исполнитель: Иванова Светлана Сергеевна, Благовенко Наталья Сергеевна, Зенченко Светлана Александровна</t>
  </si>
  <si>
    <t>Наименование
учреждения, оказывающего услугу (выполняющего работу)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</si>
  <si>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</si>
  <si>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</si>
  <si>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</si>
  <si>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</si>
  <si>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</si>
  <si>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</si>
  <si>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</si>
  <si>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</si>
  <si>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</si>
  <si>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</si>
  <si>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МБУК "Музейно-выставочный центр" г.Назарово Красноярского края</t>
  </si>
  <si>
    <t>Показатель качества</t>
  </si>
  <si>
    <t>Показатель объема</t>
  </si>
  <si>
    <t>число посетителей</t>
  </si>
  <si>
    <t>человек</t>
  </si>
  <si>
    <t>качество</t>
  </si>
  <si>
    <t>объем</t>
  </si>
  <si>
    <t>Работа</t>
  </si>
  <si>
    <t>единица</t>
  </si>
  <si>
    <t>К1</t>
  </si>
  <si>
    <t>%</t>
  </si>
  <si>
    <t>К2</t>
  </si>
  <si>
    <t>ОЦитоговая</t>
  </si>
  <si>
    <t>МБУК "Централизованная библиотечная система" г.Назарово Красноярского края</t>
  </si>
  <si>
    <t>процент</t>
  </si>
  <si>
    <t>кол-во посещений</t>
  </si>
  <si>
    <t>колличество специалистов всего</t>
  </si>
  <si>
    <t>количество подготовленных специалистов</t>
  </si>
  <si>
    <t>Количество клубных формирований</t>
  </si>
  <si>
    <t>Журнал учета культурно-массовых мероприятий</t>
  </si>
  <si>
    <t>Приказы по учреждению, годовые отчеты.</t>
  </si>
  <si>
    <t>К1=</t>
  </si>
  <si>
    <t>К2=</t>
  </si>
  <si>
    <t xml:space="preserve">,                                          </t>
  </si>
  <si>
    <t>СВОДНАЯ ОЦЕНКА ПО УСЛУГАМ</t>
  </si>
  <si>
    <t>Наименование услуги</t>
  </si>
  <si>
    <t>ИтОЦ по услуге</t>
  </si>
  <si>
    <t>ИтОЦ по услугам</t>
  </si>
  <si>
    <t>МБУК "ЦБС"</t>
  </si>
  <si>
    <t>Библиотечное, библиографичкское и информационное обслуживание пользователей библиотеки</t>
  </si>
  <si>
    <t>МБУК "МВЦ"</t>
  </si>
  <si>
    <t xml:space="preserve">Публичный показ музейных предметов, музейных коллекций </t>
  </si>
  <si>
    <t>МБУК "КДО "Энергетик"</t>
  </si>
  <si>
    <t>МБУДО ДШИ</t>
  </si>
  <si>
    <t>МБУДО "ДХШ"</t>
  </si>
  <si>
    <t>МБУК "КДЦ "Юбилейный"</t>
  </si>
  <si>
    <t>ед</t>
  </si>
  <si>
    <t>Приложение № 28</t>
  </si>
  <si>
    <t>Библиографическая обработка документов и создание каталогов</t>
  </si>
  <si>
    <t>Наименование услуги (работы)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</si>
  <si>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</si>
  <si>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Динамика посещений пользователей библиотеки (реальных и удаленых) по сравнению с предыдущим годом</t>
  </si>
  <si>
    <t>кол-во читателей</t>
  </si>
  <si>
    <t>предыдущий период</t>
  </si>
  <si>
    <t>Доля обработанных документов</t>
  </si>
  <si>
    <t xml:space="preserve">Динамика обработки документов 
по сравнению с прошлым годом </t>
  </si>
  <si>
    <t>Динамика объема библиотечного фонда муниципальной библиотеки к объёму фондов</t>
  </si>
  <si>
    <t>Доля новых поступлений по отношению к объёму фондов</t>
  </si>
  <si>
    <t>Доля документов из фонда библиотеки, отраженные в электронном каталоге 
в общем объеме фонда</t>
  </si>
  <si>
    <t xml:space="preserve">Отсутствие обоснованных претензий учредителя к организации предоставления работы </t>
  </si>
  <si>
    <t>Количество выполненных справок</t>
  </si>
  <si>
    <t>Доля выданных документов 
из библиотечного фонда</t>
  </si>
  <si>
    <t>Количество восстановленных документов</t>
  </si>
  <si>
    <t>Количество документов (Библиотечный фонд)</t>
  </si>
  <si>
    <t>ед.</t>
  </si>
  <si>
    <t>объем фондов за аналогичный период прошлого года</t>
  </si>
  <si>
    <t xml:space="preserve">документов отраженных в электронном каталоге  </t>
  </si>
  <si>
    <t>кол-во выданных документов за период</t>
  </si>
  <si>
    <t>Количество предметов музейного собрания учреждения, опубликованных удаленно (через сеть Интернет, публикации) за отчетный период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</si>
  <si>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</si>
  <si>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чел.</t>
  </si>
  <si>
    <t>ед..</t>
  </si>
  <si>
    <t>количество обучащихся</t>
  </si>
  <si>
    <t>человеко-час.</t>
  </si>
  <si>
    <t>Количество человеко-часов</t>
  </si>
  <si>
    <t>количесво обучающихся</t>
  </si>
  <si>
    <t>Динамика количества мероприятий</t>
  </si>
  <si>
    <t>Динамика количества участников</t>
  </si>
  <si>
    <t>Количество проведенных мероприятий</t>
  </si>
  <si>
    <t>Количество участников мероприятий</t>
  </si>
  <si>
    <t>шт.</t>
  </si>
  <si>
    <t>час.</t>
  </si>
  <si>
    <t>Количество участников мероприятий предыдущего периода</t>
  </si>
  <si>
    <t>Реализация дополнительных общеразвивающих программ</t>
  </si>
  <si>
    <t xml:space="preserve">МБУК «ГДК» </t>
  </si>
  <si>
    <t>МБУК «КДЦ «Юбилейный»</t>
  </si>
  <si>
    <t>МБУК «КДО «Энергетик»</t>
  </si>
  <si>
    <t xml:space="preserve">МБУДО ДШИ </t>
  </si>
  <si>
    <t xml:space="preserve">МБУК «ЦБС» </t>
  </si>
  <si>
    <t>МБУДО «ДХШ»</t>
  </si>
  <si>
    <t>У</t>
  </si>
  <si>
    <t>Р</t>
  </si>
  <si>
    <t>Реализация дополнительных общеобразовательных предпроффессиональных программ в области искусств</t>
  </si>
  <si>
    <t xml:space="preserve">МБУДО "Детская художественная школа" г.Назарово Красноярского края </t>
  </si>
  <si>
    <t>ИНН
учреждения, оказывающего услугу (выполняющего работу)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</si>
  <si>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МБУК  "Культурное- досуговое объединение "Энергетик" г.Назарово Красноярского края </t>
  </si>
  <si>
    <t xml:space="preserve"> Количество выставок</t>
  </si>
  <si>
    <t>Книга учета предметов и выставок (экспозиций)</t>
  </si>
  <si>
    <t xml:space="preserve">Папка учета количества предметов, опубликованных удаленно 
(через сеть Интернет)
</t>
  </si>
  <si>
    <t>Журнал учета посетителей удаленно через сеть Интернет</t>
  </si>
  <si>
    <t>Книга учета посеителей и экскурсий</t>
  </si>
  <si>
    <t>Доля опубликованных на экспозициях                                               и выставках музейных предметов за отчетный период от общего количества предметов музейного фонда учреждения</t>
  </si>
  <si>
    <t xml:space="preserve">Методика расчета показателей объема (качества) муниципальных услуг (работ) </t>
  </si>
  <si>
    <t xml:space="preserve">  Книга суммарного учета</t>
  </si>
  <si>
    <t>Учетный каталог, инвентарная книга, книга суммарного учета</t>
  </si>
  <si>
    <t xml:space="preserve">МБУДО "Детская школа искуств" г. Назарово Красноярского края </t>
  </si>
  <si>
    <t>Учебный  план</t>
  </si>
  <si>
    <t>Показатель качество</t>
  </si>
  <si>
    <t>Количество обработанных документов</t>
  </si>
  <si>
    <t>колличество обработаных документов за аналогичный период предыдущего года</t>
  </si>
  <si>
    <t xml:space="preserve">Дневник учета, </t>
  </si>
  <si>
    <t>Код услуги</t>
  </si>
  <si>
    <t>ББ82</t>
  </si>
  <si>
    <t>ББ83</t>
  </si>
  <si>
    <t>ББ84</t>
  </si>
  <si>
    <t>ББ53</t>
  </si>
  <si>
    <t xml:space="preserve">УСЛУГА </t>
  </si>
  <si>
    <t>ББ52</t>
  </si>
  <si>
    <t>Фактическое значение за отчетный период</t>
  </si>
  <si>
    <t>тетрадь учета справок</t>
  </si>
  <si>
    <t>книга суммарного учетаотчетные формы БАРС, тетрадь учета  справок, дневник учета</t>
  </si>
  <si>
    <t>квартальная отчетность</t>
  </si>
  <si>
    <t>Книга суммарного учета, отчетные формы системы БАРС, тетрадь учета  справок, дневник учета</t>
  </si>
  <si>
    <t>дневник учета</t>
  </si>
  <si>
    <t>Количество посещений</t>
  </si>
  <si>
    <t>Количество читателей</t>
  </si>
  <si>
    <t>Количество документов (библиотечный фонд)</t>
  </si>
  <si>
    <t>колличество новых поступлений</t>
  </si>
  <si>
    <t>Плановое  значение на 3 кв. 2020 год</t>
  </si>
  <si>
    <t>Начальник отдела культуры администрации города</t>
  </si>
  <si>
    <r>
      <t>Публичный показ музейных предметов, музейных коллекций (в стационарных условиях)</t>
    </r>
    <r>
      <rPr>
        <sz val="14"/>
        <color rgb="FFFF0000"/>
        <rFont val="Times New Roman"/>
        <family val="1"/>
        <charset val="204"/>
      </rPr>
      <t xml:space="preserve"> (услуга платная)                       </t>
    </r>
  </si>
  <si>
    <t xml:space="preserve">Библиотечное, библиографичкское и информационное обслуживание пользователей библиотеки (в стационарных условиях)  </t>
  </si>
  <si>
    <t xml:space="preserve">Библиотечное, библиографичкское и информационное обслуживание пользователей библиотеки  (вне стационара) </t>
  </si>
  <si>
    <t xml:space="preserve">Библиографическая обработка документов и создание каталогов </t>
  </si>
  <si>
    <t xml:space="preserve">Формирование, учет, изучение, обеспечение физического сохранения и безопасности фондов библиотек, включая оцифровку фондов  </t>
  </si>
  <si>
    <t xml:space="preserve">Реализация дополнительных общеобразовательных предпроффесиональных программ в области искусств </t>
  </si>
  <si>
    <t xml:space="preserve">фортепиано </t>
  </si>
  <si>
    <t xml:space="preserve">Струнные инструменты </t>
  </si>
  <si>
    <t xml:space="preserve">Духовые и ударные инструменты </t>
  </si>
  <si>
    <t xml:space="preserve">Народные инструменты </t>
  </si>
  <si>
    <t>Хоровое пение</t>
  </si>
  <si>
    <t xml:space="preserve">Реализация дополнительных  общеразвивающим програм </t>
  </si>
  <si>
    <t xml:space="preserve"> </t>
  </si>
  <si>
    <t>Хореографическое искусство</t>
  </si>
  <si>
    <t>о выполнении муниципальных заданий муниципальными учреждениями за 2020 год</t>
  </si>
  <si>
    <t>исполнитель:  Лонскакя Клавдия Алексеевна, Благовенко Наталья Сергеевна, Зенченко Светлана Александровна</t>
  </si>
  <si>
    <t>ББ78</t>
  </si>
  <si>
    <t xml:space="preserve">Доля клубных формирований для детей и подростков, к общему количеству клубных формирований
</t>
  </si>
  <si>
    <t xml:space="preserve"> клубных формирований для детей и подростков </t>
  </si>
  <si>
    <t>количество посещений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</si>
  <si>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Муниципальное бюджетное учреждение культуры "Городской Дворец культуры"  г.Назарово Красноярского края </t>
  </si>
  <si>
    <t xml:space="preserve"> Организация и проведение мероприятий                                                                                          </t>
  </si>
  <si>
    <t xml:space="preserve">платная услуга  </t>
  </si>
  <si>
    <t xml:space="preserve"> Организация и проведение мероприятий                                                                                           </t>
  </si>
  <si>
    <t xml:space="preserve"> бесплатная услуга</t>
  </si>
  <si>
    <t xml:space="preserve">услуга бесплатная    </t>
  </si>
  <si>
    <t xml:space="preserve">Организация деятельности клубных формирований и формирований самодеятельного народного творчества                                           </t>
  </si>
  <si>
    <t xml:space="preserve">услуга платная     </t>
  </si>
  <si>
    <t xml:space="preserve">Организация деятельности клубных формирований и формирований самодеятельного народного творчества                                                                 </t>
  </si>
  <si>
    <r>
      <t>Публичный показ музейных предметов, музейных коллекций (в стационарных условиях)</t>
    </r>
    <r>
      <rPr>
        <sz val="14"/>
        <color rgb="FFFF0000"/>
        <rFont val="Times New Roman"/>
        <family val="1"/>
        <charset val="204"/>
      </rPr>
      <t xml:space="preserve">                    </t>
    </r>
  </si>
  <si>
    <t xml:space="preserve"> (услуга платная)   </t>
  </si>
  <si>
    <t xml:space="preserve">Публичный показ музейных предметов, музейных коллекций (вне стационарных условиях)                              </t>
  </si>
  <si>
    <t xml:space="preserve">Публичный показ музейных предметов, музейных коллекций (в стационарных условиях)                             </t>
  </si>
  <si>
    <t xml:space="preserve">Публичный показ музейных предметов, музейных коллекций (удаленно через сеть Интернет) </t>
  </si>
  <si>
    <t xml:space="preserve">(услуга бесплатная)  </t>
  </si>
  <si>
    <t>Наименование оказываемой  услуги 
(работы)</t>
  </si>
  <si>
    <t xml:space="preserve">беспланая услуга </t>
  </si>
  <si>
    <t xml:space="preserve">бесплатная услуга  </t>
  </si>
  <si>
    <t>Колчество  клубных формирований,  для детей и подростков</t>
  </si>
  <si>
    <t xml:space="preserve">Организация деятельности клубных формирований и формирований самодеятельного народного творчества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</si>
  <si>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Муниципальное бюджетное учреждение культуры "Культурно - досуговый центр "Юбилейный" </t>
  </si>
  <si>
    <t>клубных формирований для детей и подростков</t>
  </si>
  <si>
    <t xml:space="preserve">бесплатна услуга </t>
  </si>
  <si>
    <t xml:space="preserve">платная услуга    </t>
  </si>
  <si>
    <t xml:space="preserve"> Организация и проведение мероприятий                                                                                         </t>
  </si>
  <si>
    <t xml:space="preserve"> Организация и проведение мероприятий                                                                                     </t>
  </si>
  <si>
    <t xml:space="preserve">  бесплатная услуга </t>
  </si>
  <si>
    <t>Учебный план</t>
  </si>
  <si>
    <t>Приказ №47 от 01.09.2020 г.                  Приказ №51 от 22.09.2020 г.                Приказ №59 от 19.10.2020 г.                Приказ №76 от 21.12.2020 г.                Приказ №17 от 29.03.2021 г.                Приказ №24 от 21.05.2021 г.</t>
  </si>
  <si>
    <t>бесплатная услуга</t>
  </si>
  <si>
    <t>услуга бесплатная</t>
  </si>
  <si>
    <t>работа бесплатная</t>
  </si>
  <si>
    <t xml:space="preserve">МБУК "ГДК" </t>
  </si>
  <si>
    <t>Организация деятельности клубных формирований и формирований самодеятельного народного творчества, бесплатная</t>
  </si>
  <si>
    <t>Организация деятельности клубных формирований и формирований самодеятельного народного творчества, платная</t>
  </si>
  <si>
    <t>Организация и проведение мероприятий, платная</t>
  </si>
  <si>
    <t>Организация и проведение мероприятий, бесплатная</t>
  </si>
  <si>
    <t>в октябре 2021 года будут внесены изменения в МЗ ДШИ</t>
  </si>
  <si>
    <t xml:space="preserve"> Р.04.1.0032</t>
  </si>
  <si>
    <t>Р.04.1.0033</t>
  </si>
  <si>
    <t>уволились 2 преподавателя, ученики перешли на другие дисциплины</t>
  </si>
  <si>
    <t>не верно расчитан показатель,в октябре 2021 года будут внесены изменения в МЗ ДШИ</t>
  </si>
  <si>
    <t>Сводный отчет о фактическом исполнении муниципального задания                                                                                       учреждений культуры г.Назарово Красноярского края  за 2021 год</t>
  </si>
  <si>
    <t>УТВЕРЖДЕН:                                                          Начальник Отдела культуры                                                                             администрации г. Назарово                                                          Красноярского края                                                                 Н. Н. Гурулев                                                                     __________________________ 24.01.2022</t>
  </si>
  <si>
    <t xml:space="preserve">В связи с вводом ограничительных мер по колличеству посетителей на мероприятиях (утренниках), для выполнения показателя по посещениям пришлось увеличить количество мероприятий. </t>
  </si>
  <si>
    <t xml:space="preserve">МБУДО "Детская школа искуств" г.Назарово Красноярского края </t>
  </si>
  <si>
    <t>о выполнении муниципальных заданий муниципальными учреждениями за 2021 год</t>
  </si>
  <si>
    <t>УТВЕРЖДЕН:                                                          Начальник Отдела культуры                                                                             администрации г. Назарово                                                          Красноярского края                                                                 Н. Н. Гурулев                                                                     __________________________                                                                         24.01.2022</t>
  </si>
  <si>
    <t>за   2021 год</t>
  </si>
  <si>
    <t>Начальник Отдела культуры               ______                          Н. Н. Гурулев</t>
  </si>
  <si>
    <t>ББ 69</t>
  </si>
  <si>
    <t>ББ 72</t>
  </si>
  <si>
    <t>Увеличение обработанных документов произошло в связи с расширением базы  данных  новым разделом "Культурные объекты  города"</t>
  </si>
  <si>
    <t>Увеличение колличества мероприятий, открытие нового пункта выдачи книг, увеличение клубов при библиотеках</t>
  </si>
  <si>
    <t>Реализация дополнительных предпрофессиональных программ в области искусств</t>
  </si>
  <si>
    <t>увеличение показателя в связи  с проведенной  модернизацией детской библиотеки</t>
  </si>
  <si>
    <t>В связи с  модернизацией (приобретеение литературы), дар Фонда Прохорова</t>
  </si>
  <si>
    <t>Списан большой объем ветхой и старой литературы</t>
  </si>
  <si>
    <t>В связи с  введением ограничительных мер (QR код) было увеличено колличество обращений в телефонном режиме за получением справок</t>
  </si>
  <si>
    <t>УТВЕРЖДЕН:                                                          Начальник Отдела культуры                                                                             администрации г.Назарово                                                          Красноярского края                                                                 Н. Н. Гурулев                                                                     __________________24.01.2022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</si>
</sst>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1" x14ac:knownFonts="1">
    <font>
      <sz val="10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Calibri"/>
      <family val="2"/>
      <scheme val="minor"/>
    </font>
    <font>
      <sz val="14"/>
      <color rgb="FF000000"/>
      <name val="Times New Roman"/>
      <family val="1"/>
      <charset val="204"/>
    </font>
    <font>
      <i/>
      <sz val="14"/>
      <name val="Calibri"/>
      <family val="2"/>
      <scheme val="minor"/>
    </font>
    <font>
      <sz val="14"/>
      <name val="Calibri"/>
      <family val="2"/>
      <charset val="1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sz val="14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1"/>
    </font>
    <font>
      <sz val="10"/>
      <name val="Calibri"/>
      <family val="2"/>
      <charset val="204"/>
    </font>
    <font>
      <i/>
      <sz val="14"/>
      <color theme="0" tint="-0.49998474074526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rgb="FFD7E4B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D7E4BD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D7E4BD"/>
      </patternFill>
    </fill>
    <fill>
      <patternFill patternType="solid">
        <fgColor theme="0"/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rgb="FFD7E4BD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8" tint="0.79998168889431442"/>
        <bgColor rgb="FFD9D9D9"/>
      </patternFill>
    </fill>
    <fill>
      <patternFill patternType="solid">
        <fgColor rgb="FFFFFF00"/>
        <bgColor rgb="FFFFFFCC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66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/>
    </xf>
    <xf numFmtId="0" fontId="2" fillId="2" borderId="16" xfId="0" applyFont="1" applyFill="1" applyBorder="1"/>
    <xf numFmtId="2" fontId="8" fillId="2" borderId="15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0" fillId="2" borderId="0" xfId="0" applyFill="1"/>
    <xf numFmtId="0" fontId="8" fillId="0" borderId="15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4" fontId="1" fillId="2" borderId="28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left"/>
    </xf>
    <xf numFmtId="2" fontId="10" fillId="2" borderId="0" xfId="0" applyNumberFormat="1" applyFont="1" applyFill="1"/>
    <xf numFmtId="0" fontId="12" fillId="0" borderId="0" xfId="0" applyFont="1" applyFill="1" applyAlignment="1"/>
    <xf numFmtId="0" fontId="12" fillId="0" borderId="0" xfId="0" applyFont="1" applyFill="1"/>
    <xf numFmtId="0" fontId="12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horizontal="right"/>
    </xf>
    <xf numFmtId="164" fontId="13" fillId="0" borderId="0" xfId="0" applyNumberFormat="1" applyFont="1" applyFill="1" applyBorder="1"/>
    <xf numFmtId="0" fontId="12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left" wrapText="1"/>
    </xf>
    <xf numFmtId="0" fontId="10" fillId="5" borderId="16" xfId="0" applyFont="1" applyFill="1" applyBorder="1" applyAlignment="1">
      <alignment horizontal="left"/>
    </xf>
    <xf numFmtId="164" fontId="17" fillId="5" borderId="16" xfId="0" applyNumberFormat="1" applyFont="1" applyFill="1" applyBorder="1" applyAlignment="1">
      <alignment horizontal="left"/>
    </xf>
    <xf numFmtId="0" fontId="16" fillId="5" borderId="16" xfId="0" applyFont="1" applyFill="1" applyBorder="1" applyAlignment="1">
      <alignment horizontal="left"/>
    </xf>
    <xf numFmtId="0" fontId="21" fillId="0" borderId="0" xfId="0" applyFont="1" applyAlignment="1">
      <alignment horizontal="left" vertical="center" indent="15"/>
    </xf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6" fillId="13" borderId="1" xfId="0" applyFont="1" applyFill="1" applyBorder="1" applyAlignment="1">
      <alignment horizontal="center" vertical="top" wrapText="1"/>
    </xf>
    <xf numFmtId="0" fontId="6" fillId="13" borderId="7" xfId="0" applyFont="1" applyFill="1" applyBorder="1" applyAlignment="1">
      <alignment horizontal="center" vertical="top" wrapText="1"/>
    </xf>
    <xf numFmtId="0" fontId="7" fillId="13" borderId="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/>
    <xf numFmtId="0" fontId="0" fillId="0" borderId="0" xfId="0" applyFill="1"/>
    <xf numFmtId="0" fontId="22" fillId="0" borderId="16" xfId="0" applyFont="1" applyBorder="1"/>
    <xf numFmtId="0" fontId="8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/>
    <xf numFmtId="0" fontId="0" fillId="8" borderId="0" xfId="0" applyFill="1"/>
    <xf numFmtId="0" fontId="25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wrapText="1"/>
    </xf>
    <xf numFmtId="0" fontId="25" fillId="8" borderId="15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left" vertical="center"/>
    </xf>
    <xf numFmtId="0" fontId="9" fillId="8" borderId="22" xfId="0" applyFont="1" applyFill="1" applyBorder="1" applyAlignment="1">
      <alignment vertical="center"/>
    </xf>
    <xf numFmtId="0" fontId="22" fillId="8" borderId="23" xfId="0" applyFont="1" applyFill="1" applyBorder="1"/>
    <xf numFmtId="0" fontId="25" fillId="0" borderId="0" xfId="0" applyFont="1"/>
    <xf numFmtId="0" fontId="22" fillId="8" borderId="0" xfId="0" applyFont="1" applyFill="1"/>
    <xf numFmtId="2" fontId="10" fillId="6" borderId="1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6" fillId="5" borderId="0" xfId="0" applyFont="1" applyFill="1" applyBorder="1" applyAlignment="1">
      <alignment horizontal="left"/>
    </xf>
    <xf numFmtId="0" fontId="16" fillId="21" borderId="16" xfId="0" applyFont="1" applyFill="1" applyBorder="1" applyAlignment="1">
      <alignment horizontal="left" wrapText="1"/>
    </xf>
    <xf numFmtId="0" fontId="10" fillId="21" borderId="16" xfId="0" applyFont="1" applyFill="1" applyBorder="1" applyAlignment="1">
      <alignment horizontal="left"/>
    </xf>
    <xf numFmtId="164" fontId="17" fillId="21" borderId="16" xfId="0" applyNumberFormat="1" applyFont="1" applyFill="1" applyBorder="1" applyAlignment="1">
      <alignment horizontal="left"/>
    </xf>
    <xf numFmtId="0" fontId="16" fillId="21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vertical="center" wrapText="1"/>
    </xf>
    <xf numFmtId="164" fontId="12" fillId="0" borderId="16" xfId="0" applyNumberFormat="1" applyFont="1" applyFill="1" applyBorder="1"/>
    <xf numFmtId="164" fontId="13" fillId="0" borderId="16" xfId="0" applyNumberFormat="1" applyFont="1" applyFill="1" applyBorder="1"/>
    <xf numFmtId="164" fontId="12" fillId="0" borderId="16" xfId="0" applyNumberFormat="1" applyFont="1" applyFill="1" applyBorder="1" applyAlignment="1">
      <alignment vertical="center"/>
    </xf>
    <xf numFmtId="164" fontId="13" fillId="0" borderId="16" xfId="0" applyNumberFormat="1" applyFont="1" applyFill="1" applyBorder="1" applyAlignment="1">
      <alignment vertical="center"/>
    </xf>
    <xf numFmtId="164" fontId="20" fillId="0" borderId="16" xfId="0" applyNumberFormat="1" applyFont="1" applyFill="1" applyBorder="1"/>
    <xf numFmtId="164" fontId="10" fillId="2" borderId="0" xfId="0" applyNumberFormat="1" applyFont="1" applyFill="1"/>
    <xf numFmtId="164" fontId="18" fillId="5" borderId="16" xfId="0" applyNumberFormat="1" applyFont="1" applyFill="1" applyBorder="1"/>
    <xf numFmtId="164" fontId="10" fillId="21" borderId="16" xfId="0" applyNumberFormat="1" applyFont="1" applyFill="1" applyBorder="1"/>
    <xf numFmtId="164" fontId="14" fillId="0" borderId="16" xfId="0" applyNumberFormat="1" applyFont="1" applyFill="1" applyBorder="1"/>
    <xf numFmtId="0" fontId="10" fillId="2" borderId="0" xfId="0" applyFont="1" applyFill="1"/>
    <xf numFmtId="2" fontId="10" fillId="21" borderId="16" xfId="1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2" fontId="29" fillId="2" borderId="0" xfId="0" applyNumberFormat="1" applyFont="1" applyFill="1"/>
    <xf numFmtId="2" fontId="26" fillId="8" borderId="16" xfId="0" applyNumberFormat="1" applyFont="1" applyFill="1" applyBorder="1" applyAlignment="1">
      <alignment horizontal="center" vertical="center"/>
    </xf>
    <xf numFmtId="2" fontId="27" fillId="8" borderId="16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8" fillId="0" borderId="0" xfId="0" applyFont="1"/>
    <xf numFmtId="0" fontId="10" fillId="2" borderId="16" xfId="0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164" fontId="10" fillId="2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0" xfId="0" applyFont="1" applyProtection="1">
      <protection locked="0"/>
    </xf>
    <xf numFmtId="0" fontId="10" fillId="0" borderId="30" xfId="0" applyFont="1" applyBorder="1" applyAlignment="1" applyProtection="1">
      <alignment vertical="top" wrapText="1"/>
      <protection locked="0"/>
    </xf>
    <xf numFmtId="164" fontId="10" fillId="0" borderId="0" xfId="0" applyNumberFormat="1" applyFont="1" applyProtection="1">
      <protection locked="0"/>
    </xf>
    <xf numFmtId="0" fontId="10" fillId="8" borderId="16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>
      <alignment vertical="center" wrapText="1"/>
    </xf>
    <xf numFmtId="0" fontId="10" fillId="7" borderId="16" xfId="0" applyFont="1" applyFill="1" applyBorder="1" applyAlignment="1" applyProtection="1">
      <alignment horizontal="left" vertical="top" wrapText="1"/>
      <protection locked="0"/>
    </xf>
    <xf numFmtId="164" fontId="10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8" borderId="0" xfId="0" applyFont="1" applyFill="1" applyProtection="1">
      <protection locked="0"/>
    </xf>
    <xf numFmtId="164" fontId="10" fillId="18" borderId="0" xfId="0" applyNumberFormat="1" applyFont="1" applyFill="1" applyProtection="1">
      <protection locked="0"/>
    </xf>
    <xf numFmtId="0" fontId="10" fillId="14" borderId="29" xfId="0" applyFont="1" applyFill="1" applyBorder="1" applyAlignment="1" applyProtection="1">
      <alignment horizontal="center" vertical="top" wrapText="1"/>
      <protection locked="0"/>
    </xf>
    <xf numFmtId="0" fontId="10" fillId="14" borderId="16" xfId="0" applyFont="1" applyFill="1" applyBorder="1" applyAlignment="1" applyProtection="1">
      <alignment horizontal="left" vertical="top" wrapText="1"/>
      <protection locked="0"/>
    </xf>
    <xf numFmtId="0" fontId="10" fillId="17" borderId="16" xfId="0" applyFont="1" applyFill="1" applyBorder="1" applyAlignment="1">
      <alignment horizontal="center" vertical="center" wrapText="1"/>
    </xf>
    <xf numFmtId="2" fontId="10" fillId="17" borderId="16" xfId="0" applyNumberFormat="1" applyFont="1" applyFill="1" applyBorder="1" applyAlignment="1">
      <alignment horizontal="center" vertical="center" wrapText="1"/>
    </xf>
    <xf numFmtId="164" fontId="29" fillId="1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7" borderId="16" xfId="0" applyFont="1" applyFill="1" applyBorder="1" applyAlignment="1" applyProtection="1">
      <alignment horizontal="left" vertical="top" wrapText="1"/>
      <protection locked="0"/>
    </xf>
    <xf numFmtId="0" fontId="10" fillId="17" borderId="16" xfId="0" applyFont="1" applyFill="1" applyBorder="1" applyAlignment="1">
      <alignment wrapText="1"/>
    </xf>
    <xf numFmtId="0" fontId="10" fillId="14" borderId="0" xfId="0" applyFont="1" applyFill="1" applyProtection="1">
      <protection locked="0"/>
    </xf>
    <xf numFmtId="164" fontId="10" fillId="14" borderId="0" xfId="0" applyNumberFormat="1" applyFont="1" applyFill="1" applyProtection="1">
      <protection locked="0"/>
    </xf>
    <xf numFmtId="0" fontId="10" fillId="11" borderId="0" xfId="0" applyFont="1" applyFill="1" applyProtection="1">
      <protection locked="0"/>
    </xf>
    <xf numFmtId="2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1" borderId="16" xfId="0" applyFont="1" applyFill="1" applyBorder="1" applyAlignment="1" applyProtection="1">
      <alignment horizontal="left" vertical="top" wrapText="1"/>
      <protection locked="0"/>
    </xf>
    <xf numFmtId="0" fontId="26" fillId="11" borderId="16" xfId="0" applyFont="1" applyFill="1" applyBorder="1" applyAlignment="1" applyProtection="1">
      <alignment horizontal="left" vertical="top" wrapText="1"/>
      <protection locked="0"/>
    </xf>
    <xf numFmtId="164" fontId="10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26" fillId="11" borderId="16" xfId="0" applyFont="1" applyFill="1" applyBorder="1" applyAlignment="1" applyProtection="1">
      <alignment horizontal="left" vertical="center" wrapText="1"/>
      <protection locked="0"/>
    </xf>
    <xf numFmtId="0" fontId="18" fillId="5" borderId="16" xfId="0" applyFont="1" applyFill="1" applyBorder="1"/>
    <xf numFmtId="2" fontId="18" fillId="5" borderId="16" xfId="0" applyNumberFormat="1" applyFont="1" applyFill="1" applyBorder="1"/>
    <xf numFmtId="0" fontId="18" fillId="5" borderId="0" xfId="0" applyFont="1" applyFill="1"/>
    <xf numFmtId="164" fontId="18" fillId="5" borderId="0" xfId="0" applyNumberFormat="1" applyFont="1" applyFill="1"/>
    <xf numFmtId="0" fontId="31" fillId="8" borderId="15" xfId="0" applyFont="1" applyFill="1" applyBorder="1" applyAlignment="1">
      <alignment vertical="top" wrapText="1"/>
    </xf>
    <xf numFmtId="0" fontId="31" fillId="8" borderId="16" xfId="0" applyFont="1" applyFill="1" applyBorder="1" applyAlignment="1">
      <alignment horizontal="center" wrapText="1"/>
    </xf>
    <xf numFmtId="1" fontId="31" fillId="8" borderId="16" xfId="0" applyNumberFormat="1" applyFont="1" applyFill="1" applyBorder="1" applyAlignment="1">
      <alignment horizontal="center" wrapText="1"/>
    </xf>
    <xf numFmtId="0" fontId="31" fillId="8" borderId="22" xfId="0" applyFont="1" applyFill="1" applyBorder="1" applyAlignment="1">
      <alignment vertical="top" wrapText="1"/>
    </xf>
    <xf numFmtId="0" fontId="31" fillId="8" borderId="23" xfId="0" applyFont="1" applyFill="1" applyBorder="1" applyAlignment="1">
      <alignment horizontal="center" wrapText="1"/>
    </xf>
    <xf numFmtId="1" fontId="31" fillId="8" borderId="23" xfId="0" applyNumberFormat="1" applyFont="1" applyFill="1" applyBorder="1" applyAlignment="1">
      <alignment horizontal="center" wrapText="1"/>
    </xf>
    <xf numFmtId="0" fontId="10" fillId="21" borderId="16" xfId="1" applyFont="1" applyFill="1" applyBorder="1" applyAlignment="1" applyProtection="1">
      <alignment horizontal="left" vertical="top" wrapText="1"/>
      <protection locked="0"/>
    </xf>
    <xf numFmtId="0" fontId="10" fillId="21" borderId="29" xfId="1" applyFont="1" applyFill="1" applyBorder="1" applyAlignment="1" applyProtection="1">
      <alignment horizontal="center" vertical="top" wrapText="1"/>
      <protection locked="0"/>
    </xf>
    <xf numFmtId="0" fontId="10" fillId="21" borderId="16" xfId="0" applyFont="1" applyFill="1" applyBorder="1" applyAlignment="1">
      <alignment horizontal="center" vertical="center" wrapText="1"/>
    </xf>
    <xf numFmtId="2" fontId="10" fillId="21" borderId="16" xfId="0" applyNumberFormat="1" applyFont="1" applyFill="1" applyBorder="1" applyAlignment="1">
      <alignment horizontal="center" vertical="center" wrapText="1"/>
    </xf>
    <xf numFmtId="164" fontId="29" fillId="21" borderId="16" xfId="1" applyNumberFormat="1" applyFont="1" applyFill="1" applyBorder="1" applyAlignment="1" applyProtection="1">
      <alignment horizontal="center" vertical="center" wrapText="1"/>
      <protection locked="0"/>
    </xf>
    <xf numFmtId="164" fontId="29" fillId="21" borderId="29" xfId="1" applyNumberFormat="1" applyFont="1" applyFill="1" applyBorder="1" applyAlignment="1" applyProtection="1">
      <alignment horizontal="center" vertical="center" wrapText="1"/>
      <protection locked="0"/>
    </xf>
    <xf numFmtId="0" fontId="10" fillId="21" borderId="16" xfId="1" applyFont="1" applyFill="1" applyBorder="1" applyAlignment="1" applyProtection="1">
      <alignment vertical="center" wrapText="1"/>
      <protection locked="0"/>
    </xf>
    <xf numFmtId="0" fontId="10" fillId="21" borderId="0" xfId="1" applyFont="1" applyFill="1" applyProtection="1">
      <protection locked="0"/>
    </xf>
    <xf numFmtId="164" fontId="10" fillId="21" borderId="0" xfId="1" applyNumberFormat="1" applyFont="1" applyFill="1" applyProtection="1">
      <protection locked="0"/>
    </xf>
    <xf numFmtId="0" fontId="10" fillId="21" borderId="16" xfId="0" applyFont="1" applyFill="1" applyBorder="1" applyAlignment="1">
      <alignment wrapText="1"/>
    </xf>
    <xf numFmtId="0" fontId="10" fillId="21" borderId="29" xfId="1" applyFont="1" applyFill="1" applyBorder="1" applyAlignment="1" applyProtection="1">
      <alignment horizontal="center" vertical="center" wrapText="1"/>
      <protection locked="0"/>
    </xf>
    <xf numFmtId="0" fontId="10" fillId="21" borderId="9" xfId="1" applyFont="1" applyFill="1" applyBorder="1" applyAlignment="1" applyProtection="1">
      <alignment horizontal="center" vertical="center" wrapText="1"/>
      <protection locked="0"/>
    </xf>
    <xf numFmtId="164" fontId="18" fillId="21" borderId="16" xfId="0" applyNumberFormat="1" applyFont="1" applyFill="1" applyBorder="1"/>
    <xf numFmtId="0" fontId="18" fillId="9" borderId="16" xfId="0" applyFont="1" applyFill="1" applyBorder="1"/>
    <xf numFmtId="2" fontId="18" fillId="9" borderId="16" xfId="0" applyNumberFormat="1" applyFont="1" applyFill="1" applyBorder="1"/>
    <xf numFmtId="0" fontId="18" fillId="9" borderId="0" xfId="0" applyFont="1" applyFill="1"/>
    <xf numFmtId="0" fontId="33" fillId="6" borderId="0" xfId="0" applyFont="1" applyFill="1"/>
    <xf numFmtId="164" fontId="33" fillId="6" borderId="0" xfId="0" applyNumberFormat="1" applyFont="1" applyFill="1"/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8" borderId="16" xfId="0" applyFont="1" applyFill="1" applyBorder="1" applyAlignment="1" applyProtection="1">
      <alignment vertical="top" wrapText="1"/>
      <protection locked="0"/>
    </xf>
    <xf numFmtId="0" fontId="10" fillId="21" borderId="16" xfId="0" applyFont="1" applyFill="1" applyBorder="1" applyAlignment="1" applyProtection="1">
      <alignment horizontal="left" vertical="top" wrapText="1"/>
      <protection locked="0"/>
    </xf>
    <xf numFmtId="0" fontId="10" fillId="8" borderId="16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Protection="1">
      <protection locked="0"/>
    </xf>
    <xf numFmtId="0" fontId="10" fillId="11" borderId="0" xfId="0" applyFont="1" applyFill="1" applyBorder="1" applyProtection="1">
      <protection locked="0"/>
    </xf>
    <xf numFmtId="2" fontId="10" fillId="20" borderId="16" xfId="0" applyNumberFormat="1" applyFont="1" applyFill="1" applyBorder="1" applyAlignment="1">
      <alignment horizontal="center" vertical="center" wrapText="1"/>
    </xf>
    <xf numFmtId="164" fontId="29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6" borderId="0" xfId="0" applyFont="1" applyFill="1" applyBorder="1" applyProtection="1">
      <protection locked="0"/>
    </xf>
    <xf numFmtId="164" fontId="10" fillId="16" borderId="0" xfId="0" applyNumberFormat="1" applyFont="1" applyFill="1" applyBorder="1" applyProtection="1">
      <protection locked="0"/>
    </xf>
    <xf numFmtId="0" fontId="10" fillId="16" borderId="18" xfId="0" applyFont="1" applyFill="1" applyBorder="1" applyProtection="1">
      <protection locked="0"/>
    </xf>
    <xf numFmtId="0" fontId="10" fillId="16" borderId="16" xfId="0" applyFont="1" applyFill="1" applyBorder="1" applyProtection="1">
      <protection locked="0"/>
    </xf>
    <xf numFmtId="164" fontId="10" fillId="11" borderId="0" xfId="0" applyNumberFormat="1" applyFont="1" applyFill="1" applyBorder="1" applyProtection="1">
      <protection locked="0"/>
    </xf>
    <xf numFmtId="0" fontId="10" fillId="11" borderId="18" xfId="0" applyFont="1" applyFill="1" applyBorder="1" applyProtection="1">
      <protection locked="0"/>
    </xf>
    <xf numFmtId="0" fontId="10" fillId="11" borderId="16" xfId="0" applyFont="1" applyFill="1" applyBorder="1" applyProtection="1">
      <protection locked="0"/>
    </xf>
    <xf numFmtId="0" fontId="10" fillId="11" borderId="16" xfId="0" applyFont="1" applyFill="1" applyBorder="1" applyAlignment="1" applyProtection="1">
      <alignment horizontal="center" vertical="top" wrapText="1"/>
      <protection locked="0"/>
    </xf>
    <xf numFmtId="0" fontId="10" fillId="12" borderId="16" xfId="0" applyFont="1" applyFill="1" applyBorder="1" applyAlignment="1">
      <alignment wrapText="1"/>
    </xf>
    <xf numFmtId="0" fontId="10" fillId="12" borderId="16" xfId="0" applyFont="1" applyFill="1" applyBorder="1" applyAlignment="1">
      <alignment vertical="center" wrapText="1"/>
    </xf>
    <xf numFmtId="0" fontId="10" fillId="2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 applyProtection="1">
      <alignment horizontal="left" vertical="top" wrapText="1"/>
      <protection locked="0"/>
    </xf>
    <xf numFmtId="0" fontId="10" fillId="10" borderId="30" xfId="0" applyFont="1" applyFill="1" applyBorder="1" applyAlignment="1">
      <alignment horizontal="left" vertical="top" wrapText="1"/>
    </xf>
    <xf numFmtId="0" fontId="10" fillId="24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wrapText="1"/>
    </xf>
    <xf numFmtId="0" fontId="10" fillId="25" borderId="16" xfId="0" applyFont="1" applyFill="1" applyBorder="1" applyAlignment="1" applyProtection="1">
      <alignment horizontal="left" vertical="top" wrapText="1"/>
      <protection locked="0"/>
    </xf>
    <xf numFmtId="0" fontId="10" fillId="25" borderId="16" xfId="0" applyFont="1" applyFill="1" applyBorder="1" applyAlignment="1" applyProtection="1">
      <alignment horizontal="center" vertical="top" wrapText="1"/>
      <protection locked="0"/>
    </xf>
    <xf numFmtId="0" fontId="10" fillId="10" borderId="16" xfId="0" applyFont="1" applyFill="1" applyBorder="1" applyAlignment="1" applyProtection="1">
      <alignment horizontal="left" vertical="top" wrapText="1"/>
      <protection locked="0"/>
    </xf>
    <xf numFmtId="0" fontId="10" fillId="10" borderId="16" xfId="0" applyFont="1" applyFill="1" applyBorder="1" applyAlignment="1">
      <alignment wrapText="1"/>
    </xf>
    <xf numFmtId="0" fontId="10" fillId="29" borderId="0" xfId="0" applyFont="1" applyFill="1" applyBorder="1" applyProtection="1">
      <protection locked="0"/>
    </xf>
    <xf numFmtId="164" fontId="10" fillId="29" borderId="0" xfId="0" applyNumberFormat="1" applyFont="1" applyFill="1" applyBorder="1" applyProtection="1">
      <protection locked="0"/>
    </xf>
    <xf numFmtId="0" fontId="10" fillId="29" borderId="18" xfId="0" applyFont="1" applyFill="1" applyBorder="1" applyProtection="1">
      <protection locked="0"/>
    </xf>
    <xf numFmtId="0" fontId="10" fillId="29" borderId="16" xfId="0" applyFont="1" applyFill="1" applyBorder="1" applyProtection="1">
      <protection locked="0"/>
    </xf>
    <xf numFmtId="0" fontId="10" fillId="19" borderId="16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 applyProtection="1">
      <alignment horizontal="left" vertical="top" wrapText="1"/>
      <protection locked="0"/>
    </xf>
    <xf numFmtId="0" fontId="10" fillId="27" borderId="16" xfId="0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wrapText="1"/>
    </xf>
    <xf numFmtId="0" fontId="10" fillId="12" borderId="0" xfId="0" applyFont="1" applyFill="1"/>
    <xf numFmtId="0" fontId="18" fillId="24" borderId="0" xfId="0" applyFont="1" applyFill="1"/>
    <xf numFmtId="0" fontId="10" fillId="2" borderId="0" xfId="0" applyFont="1" applyFill="1" applyAlignment="1">
      <alignment horizontal="right"/>
    </xf>
    <xf numFmtId="0" fontId="10" fillId="0" borderId="16" xfId="0" applyFont="1" applyBorder="1" applyAlignment="1" applyProtection="1">
      <alignment horizontal="left" vertical="center" wrapText="1"/>
      <protection locked="0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left" vertical="top" wrapText="1"/>
      <protection locked="0"/>
    </xf>
    <xf numFmtId="164" fontId="10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 applyProtection="1">
      <alignment horizontal="left" vertical="top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>
      <alignment horizontal="center" vertical="center" wrapText="1"/>
    </xf>
    <xf numFmtId="0" fontId="16" fillId="30" borderId="16" xfId="0" applyFont="1" applyFill="1" applyBorder="1" applyAlignment="1">
      <alignment horizontal="left"/>
    </xf>
    <xf numFmtId="0" fontId="10" fillId="30" borderId="16" xfId="0" applyFont="1" applyFill="1" applyBorder="1" applyAlignment="1">
      <alignment horizontal="left"/>
    </xf>
    <xf numFmtId="164" fontId="17" fillId="30" borderId="16" xfId="0" applyNumberFormat="1" applyFont="1" applyFill="1" applyBorder="1" applyAlignment="1">
      <alignment horizontal="left"/>
    </xf>
    <xf numFmtId="164" fontId="17" fillId="30" borderId="16" xfId="0" applyNumberFormat="1" applyFont="1" applyFill="1" applyBorder="1" applyAlignment="1">
      <alignment horizontal="center" vertical="center"/>
    </xf>
    <xf numFmtId="0" fontId="18" fillId="30" borderId="16" xfId="0" applyFont="1" applyFill="1" applyBorder="1" applyAlignment="1">
      <alignment vertical="center"/>
    </xf>
    <xf numFmtId="2" fontId="10" fillId="23" borderId="32" xfId="0" applyNumberFormat="1" applyFont="1" applyFill="1" applyBorder="1" applyAlignment="1">
      <alignment horizontal="center" vertical="center"/>
    </xf>
    <xf numFmtId="0" fontId="10" fillId="21" borderId="0" xfId="0" applyFont="1" applyFill="1" applyBorder="1" applyProtection="1">
      <protection locked="0"/>
    </xf>
    <xf numFmtId="164" fontId="10" fillId="21" borderId="0" xfId="0" applyNumberFormat="1" applyFont="1" applyFill="1" applyBorder="1" applyProtection="1">
      <protection locked="0"/>
    </xf>
    <xf numFmtId="0" fontId="10" fillId="21" borderId="18" xfId="0" applyFont="1" applyFill="1" applyBorder="1" applyProtection="1">
      <protection locked="0"/>
    </xf>
    <xf numFmtId="0" fontId="10" fillId="21" borderId="16" xfId="0" applyFont="1" applyFill="1" applyBorder="1" applyProtection="1">
      <protection locked="0"/>
    </xf>
    <xf numFmtId="0" fontId="16" fillId="30" borderId="16" xfId="0" applyFont="1" applyFill="1" applyBorder="1" applyAlignment="1">
      <alignment horizontal="left" wrapText="1"/>
    </xf>
    <xf numFmtId="0" fontId="18" fillId="30" borderId="16" xfId="0" applyFont="1" applyFill="1" applyBorder="1"/>
    <xf numFmtId="0" fontId="10" fillId="22" borderId="0" xfId="0" applyFont="1" applyFill="1"/>
    <xf numFmtId="0" fontId="18" fillId="30" borderId="16" xfId="0" applyFont="1" applyFill="1" applyBorder="1" applyAlignment="1">
      <alignment horizontal="center" vertical="center"/>
    </xf>
    <xf numFmtId="0" fontId="10" fillId="20" borderId="29" xfId="0" applyFont="1" applyFill="1" applyBorder="1" applyAlignment="1">
      <alignment vertical="center" wrapText="1"/>
    </xf>
    <xf numFmtId="1" fontId="10" fillId="20" borderId="16" xfId="0" applyNumberFormat="1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vertical="center" wrapText="1"/>
    </xf>
    <xf numFmtId="0" fontId="10" fillId="20" borderId="0" xfId="0" applyFont="1" applyFill="1"/>
    <xf numFmtId="0" fontId="18" fillId="11" borderId="0" xfId="0" applyFont="1" applyFill="1"/>
    <xf numFmtId="0" fontId="18" fillId="8" borderId="0" xfId="0" applyFont="1" applyFill="1"/>
    <xf numFmtId="0" fontId="10" fillId="12" borderId="16" xfId="0" applyFont="1" applyFill="1" applyBorder="1" applyAlignment="1">
      <alignment horizontal="center" vertical="center" wrapText="1"/>
    </xf>
    <xf numFmtId="2" fontId="10" fillId="12" borderId="16" xfId="0" applyNumberFormat="1" applyFont="1" applyFill="1" applyBorder="1" applyAlignment="1">
      <alignment horizontal="center" vertical="center" wrapText="1"/>
    </xf>
    <xf numFmtId="164" fontId="29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2" borderId="16" xfId="0" applyFont="1" applyFill="1" applyBorder="1" applyAlignment="1" applyProtection="1">
      <alignment horizontal="left" vertical="top" wrapText="1"/>
      <protection locked="0"/>
    </xf>
    <xf numFmtId="0" fontId="10" fillId="8" borderId="16" xfId="1" applyFont="1" applyFill="1" applyBorder="1" applyAlignment="1" applyProtection="1">
      <alignment vertical="center" wrapText="1"/>
      <protection locked="0"/>
    </xf>
    <xf numFmtId="1" fontId="10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vertical="center"/>
    </xf>
    <xf numFmtId="0" fontId="10" fillId="10" borderId="16" xfId="0" applyFont="1" applyFill="1" applyBorder="1" applyAlignment="1">
      <alignment vertical="center" wrapText="1"/>
    </xf>
    <xf numFmtId="1" fontId="10" fillId="12" borderId="16" xfId="0" applyNumberFormat="1" applyFont="1" applyFill="1" applyBorder="1" applyAlignment="1">
      <alignment horizontal="center" vertical="center" wrapText="1"/>
    </xf>
    <xf numFmtId="1" fontId="10" fillId="12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10" fillId="21" borderId="0" xfId="0" applyFont="1" applyFill="1" applyProtection="1">
      <protection locked="0"/>
    </xf>
    <xf numFmtId="0" fontId="10" fillId="21" borderId="16" xfId="0" applyFont="1" applyFill="1" applyBorder="1" applyAlignment="1" applyProtection="1">
      <alignment horizontal="center" vertical="top" wrapText="1"/>
      <protection locked="0"/>
    </xf>
    <xf numFmtId="0" fontId="10" fillId="22" borderId="16" xfId="0" applyFont="1" applyFill="1" applyBorder="1" applyAlignment="1">
      <alignment horizontal="center" vertical="center" wrapText="1"/>
    </xf>
    <xf numFmtId="2" fontId="10" fillId="22" borderId="16" xfId="0" applyNumberFormat="1" applyFont="1" applyFill="1" applyBorder="1" applyAlignment="1">
      <alignment horizontal="center" vertical="center" wrapText="1"/>
    </xf>
    <xf numFmtId="164" fontId="29" fillId="21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2" borderId="16" xfId="0" applyFont="1" applyFill="1" applyBorder="1" applyAlignment="1" applyProtection="1">
      <alignment horizontal="left" vertical="top" wrapText="1"/>
      <protection locked="0"/>
    </xf>
    <xf numFmtId="0" fontId="10" fillId="22" borderId="16" xfId="0" applyFont="1" applyFill="1" applyBorder="1" applyAlignment="1">
      <alignment wrapText="1"/>
    </xf>
    <xf numFmtId="164" fontId="10" fillId="21" borderId="0" xfId="0" applyNumberFormat="1" applyFont="1" applyFill="1" applyProtection="1">
      <protection locked="0"/>
    </xf>
    <xf numFmtId="1" fontId="26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1" borderId="16" xfId="0" applyFont="1" applyFill="1" applyBorder="1" applyAlignment="1" applyProtection="1">
      <alignment horizontal="left" vertical="center" wrapText="1"/>
      <protection locked="0"/>
    </xf>
    <xf numFmtId="0" fontId="10" fillId="11" borderId="0" xfId="0" applyFont="1" applyFill="1" applyAlignment="1" applyProtection="1">
      <alignment vertical="center"/>
      <protection locked="0"/>
    </xf>
    <xf numFmtId="2" fontId="29" fillId="22" borderId="16" xfId="0" applyNumberFormat="1" applyFont="1" applyFill="1" applyBorder="1" applyAlignment="1">
      <alignment horizontal="center" vertical="center" wrapText="1"/>
    </xf>
    <xf numFmtId="0" fontId="26" fillId="11" borderId="16" xfId="0" applyFont="1" applyFill="1" applyBorder="1" applyAlignment="1" applyProtection="1">
      <alignment horizontal="center" vertical="center" wrapText="1"/>
      <protection locked="0"/>
    </xf>
    <xf numFmtId="164" fontId="26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16" xfId="0" applyFont="1" applyFill="1" applyBorder="1" applyAlignment="1">
      <alignment horizontal="center" vertical="center"/>
    </xf>
    <xf numFmtId="1" fontId="10" fillId="10" borderId="16" xfId="0" applyNumberFormat="1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vertical="center" wrapText="1"/>
    </xf>
    <xf numFmtId="1" fontId="10" fillId="0" borderId="16" xfId="0" applyNumberFormat="1" applyFont="1" applyBorder="1" applyAlignment="1">
      <alignment horizontal="center" vertical="center"/>
    </xf>
    <xf numFmtId="0" fontId="10" fillId="8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 wrapText="1"/>
    </xf>
    <xf numFmtId="0" fontId="10" fillId="8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34" fillId="2" borderId="0" xfId="0" applyFont="1" applyFill="1"/>
    <xf numFmtId="0" fontId="35" fillId="24" borderId="0" xfId="0" applyFont="1" applyFill="1"/>
    <xf numFmtId="2" fontId="34" fillId="2" borderId="0" xfId="0" applyNumberFormat="1" applyFont="1" applyFill="1"/>
    <xf numFmtId="164" fontId="34" fillId="2" borderId="0" xfId="0" applyNumberFormat="1" applyFont="1" applyFill="1"/>
    <xf numFmtId="0" fontId="5" fillId="14" borderId="9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4" fontId="9" fillId="8" borderId="21" xfId="0" applyNumberFormat="1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/>
    </xf>
    <xf numFmtId="0" fontId="12" fillId="15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4" fontId="12" fillId="14" borderId="15" xfId="0" applyNumberFormat="1" applyFont="1" applyFill="1" applyBorder="1" applyAlignment="1">
      <alignment horizontal="center" vertical="center"/>
    </xf>
    <xf numFmtId="164" fontId="12" fillId="14" borderId="17" xfId="0" applyNumberFormat="1" applyFont="1" applyFill="1" applyBorder="1" applyAlignment="1">
      <alignment horizontal="center" vertical="center"/>
    </xf>
    <xf numFmtId="164" fontId="9" fillId="15" borderId="15" xfId="0" applyNumberFormat="1" applyFont="1" applyFill="1" applyBorder="1" applyAlignment="1">
      <alignment horizontal="center" vertical="center" wrapText="1"/>
    </xf>
    <xf numFmtId="164" fontId="12" fillId="15" borderId="17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4" fontId="12" fillId="8" borderId="21" xfId="0" applyNumberFormat="1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 wrapText="1"/>
    </xf>
    <xf numFmtId="0" fontId="9" fillId="15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164" fontId="9" fillId="14" borderId="15" xfId="0" applyNumberFormat="1" applyFont="1" applyFill="1" applyBorder="1" applyAlignment="1">
      <alignment horizontal="center" vertical="center" wrapText="1"/>
    </xf>
    <xf numFmtId="164" fontId="9" fillId="14" borderId="17" xfId="0" applyNumberFormat="1" applyFont="1" applyFill="1" applyBorder="1" applyAlignment="1">
      <alignment horizontal="center" vertical="center" wrapText="1"/>
    </xf>
    <xf numFmtId="164" fontId="9" fillId="15" borderId="17" xfId="0" applyNumberFormat="1" applyFont="1" applyFill="1" applyBorder="1" applyAlignment="1">
      <alignment horizontal="center" vertical="center" wrapText="1"/>
    </xf>
    <xf numFmtId="164" fontId="9" fillId="8" borderId="18" xfId="0" applyNumberFormat="1" applyFont="1" applyFill="1" applyBorder="1" applyAlignment="1">
      <alignment horizontal="center" vertical="center" wrapText="1"/>
    </xf>
    <xf numFmtId="164" fontId="9" fillId="8" borderId="19" xfId="0" applyNumberFormat="1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/>
    </xf>
    <xf numFmtId="4" fontId="14" fillId="8" borderId="21" xfId="0" applyNumberFormat="1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164" fontId="9" fillId="13" borderId="18" xfId="0" applyNumberFormat="1" applyFont="1" applyFill="1" applyBorder="1" applyAlignment="1">
      <alignment horizontal="center" vertical="center" wrapText="1"/>
    </xf>
    <xf numFmtId="164" fontId="9" fillId="13" borderId="19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4" fontId="14" fillId="8" borderId="21" xfId="0" applyNumberFormat="1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164" fontId="12" fillId="8" borderId="15" xfId="0" applyNumberFormat="1" applyFont="1" applyFill="1" applyBorder="1" applyAlignment="1">
      <alignment horizontal="center" vertical="center"/>
    </xf>
    <xf numFmtId="164" fontId="12" fillId="8" borderId="17" xfId="0" applyNumberFormat="1" applyFont="1" applyFill="1" applyBorder="1" applyAlignment="1">
      <alignment horizontal="center" vertical="center"/>
    </xf>
    <xf numFmtId="2" fontId="12" fillId="8" borderId="18" xfId="0" applyNumberFormat="1" applyFont="1" applyFill="1" applyBorder="1" applyAlignment="1">
      <alignment horizontal="center" vertical="center"/>
    </xf>
    <xf numFmtId="2" fontId="12" fillId="8" borderId="19" xfId="0" applyNumberFormat="1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/>
    </xf>
    <xf numFmtId="4" fontId="13" fillId="8" borderId="28" xfId="0" applyNumberFormat="1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28" fillId="0" borderId="0" xfId="0" applyFont="1"/>
    <xf numFmtId="0" fontId="28" fillId="0" borderId="13" xfId="0" applyFont="1" applyBorder="1"/>
    <xf numFmtId="0" fontId="28" fillId="0" borderId="0" xfId="0" applyFont="1" applyAlignment="1">
      <alignment horizontal="left"/>
    </xf>
    <xf numFmtId="0" fontId="28" fillId="8" borderId="0" xfId="0" applyFont="1" applyFill="1"/>
    <xf numFmtId="0" fontId="36" fillId="0" borderId="0" xfId="0" applyFont="1"/>
    <xf numFmtId="0" fontId="28" fillId="0" borderId="0" xfId="0" applyFont="1" applyBorder="1"/>
    <xf numFmtId="0" fontId="9" fillId="0" borderId="16" xfId="0" applyFont="1" applyFill="1" applyBorder="1" applyAlignment="1">
      <alignment horizontal="center" vertical="center" wrapText="1"/>
    </xf>
    <xf numFmtId="2" fontId="29" fillId="18" borderId="16" xfId="0" applyNumberFormat="1" applyFont="1" applyFill="1" applyBorder="1" applyAlignment="1" applyProtection="1">
      <alignment horizontal="center" vertical="center" wrapText="1"/>
      <protection locked="0"/>
    </xf>
    <xf numFmtId="2" fontId="29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8" borderId="2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8" borderId="9" xfId="0" applyFont="1" applyFill="1" applyBorder="1" applyAlignment="1" applyProtection="1">
      <alignment horizontal="left" vertical="top" wrapText="1"/>
      <protection locked="0"/>
    </xf>
    <xf numFmtId="0" fontId="10" fillId="8" borderId="29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1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8" borderId="16" xfId="0" applyFont="1" applyFill="1" applyBorder="1" applyAlignment="1" applyProtection="1">
      <alignment horizontal="left" vertical="center" wrapText="1"/>
      <protection locked="0"/>
    </xf>
    <xf numFmtId="2" fontId="10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 applyProtection="1">
      <alignment horizontal="center" vertical="center" wrapText="1"/>
      <protection locked="0"/>
    </xf>
    <xf numFmtId="0" fontId="10" fillId="10" borderId="29" xfId="0" applyFont="1" applyFill="1" applyBorder="1" applyAlignment="1">
      <alignment vertical="center" wrapText="1"/>
    </xf>
    <xf numFmtId="164" fontId="17" fillId="5" borderId="16" xfId="0" applyNumberFormat="1" applyFont="1" applyFill="1" applyBorder="1" applyAlignment="1">
      <alignment horizontal="center"/>
    </xf>
    <xf numFmtId="164" fontId="10" fillId="14" borderId="16" xfId="0" applyNumberFormat="1" applyFont="1" applyFill="1" applyBorder="1" applyAlignment="1" applyProtection="1">
      <alignment horizontal="center" vertical="center" wrapText="1"/>
      <protection locked="0"/>
    </xf>
    <xf numFmtId="164" fontId="10" fillId="14" borderId="16" xfId="0" applyNumberFormat="1" applyFont="1" applyFill="1" applyBorder="1" applyAlignment="1" applyProtection="1">
      <alignment vertical="center" wrapText="1"/>
      <protection locked="0"/>
    </xf>
    <xf numFmtId="164" fontId="10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0" xfId="0" applyFont="1" applyFill="1"/>
    <xf numFmtId="164" fontId="38" fillId="6" borderId="0" xfId="0" applyNumberFormat="1" applyFont="1" applyFill="1"/>
    <xf numFmtId="0" fontId="37" fillId="21" borderId="0" xfId="0" applyFont="1" applyFill="1" applyProtection="1">
      <protection locked="0"/>
    </xf>
    <xf numFmtId="164" fontId="37" fillId="21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37" fillId="11" borderId="0" xfId="0" applyFont="1" applyFill="1" applyAlignment="1" applyProtection="1">
      <alignment vertical="center"/>
      <protection locked="0"/>
    </xf>
    <xf numFmtId="0" fontId="37" fillId="11" borderId="0" xfId="0" applyFont="1" applyFill="1" applyProtection="1">
      <protection locked="0"/>
    </xf>
    <xf numFmtId="0" fontId="10" fillId="5" borderId="16" xfId="0" applyFont="1" applyFill="1" applyBorder="1" applyAlignment="1">
      <alignment horizontal="center" vertical="center"/>
    </xf>
    <xf numFmtId="164" fontId="17" fillId="5" borderId="16" xfId="0" applyNumberFormat="1" applyFont="1" applyFill="1" applyBorder="1" applyAlignment="1">
      <alignment horizontal="center" vertical="center"/>
    </xf>
    <xf numFmtId="164" fontId="17" fillId="28" borderId="16" xfId="0" applyNumberFormat="1" applyFont="1" applyFill="1" applyBorder="1" applyAlignment="1">
      <alignment horizontal="center" vertical="center"/>
    </xf>
    <xf numFmtId="0" fontId="10" fillId="31" borderId="16" xfId="0" applyFont="1" applyFill="1" applyBorder="1" applyAlignment="1">
      <alignment horizontal="center" vertical="center"/>
    </xf>
    <xf numFmtId="164" fontId="17" fillId="31" borderId="16" xfId="0" applyNumberFormat="1" applyFont="1" applyFill="1" applyBorder="1" applyAlignment="1">
      <alignment horizontal="center" vertical="center"/>
    </xf>
    <xf numFmtId="0" fontId="39" fillId="5" borderId="0" xfId="0" applyFont="1" applyFill="1"/>
    <xf numFmtId="164" fontId="17" fillId="31" borderId="16" xfId="0" applyNumberFormat="1" applyFont="1" applyFill="1" applyBorder="1" applyAlignment="1">
      <alignment horizontal="center"/>
    </xf>
    <xf numFmtId="2" fontId="10" fillId="6" borderId="30" xfId="0" applyNumberFormat="1" applyFont="1" applyFill="1" applyBorder="1" applyAlignment="1" applyProtection="1">
      <alignment horizontal="center" vertical="center"/>
      <protection locked="0"/>
    </xf>
    <xf numFmtId="2" fontId="39" fillId="5" borderId="16" xfId="0" applyNumberFormat="1" applyFont="1" applyFill="1" applyBorder="1"/>
    <xf numFmtId="0" fontId="10" fillId="10" borderId="16" xfId="0" applyFont="1" applyFill="1" applyBorder="1" applyAlignment="1" applyProtection="1">
      <alignment horizontal="center" vertical="center" wrapText="1"/>
      <protection locked="0"/>
    </xf>
    <xf numFmtId="0" fontId="10" fillId="10" borderId="16" xfId="0" applyFont="1" applyFill="1" applyBorder="1" applyAlignment="1" applyProtection="1">
      <alignment horizontal="center" vertical="top" wrapText="1"/>
      <protection locked="0"/>
    </xf>
    <xf numFmtId="0" fontId="40" fillId="0" borderId="9" xfId="0" applyFont="1" applyBorder="1" applyAlignment="1" applyProtection="1">
      <alignment horizontal="left" vertical="top" wrapText="1"/>
      <protection locked="0"/>
    </xf>
    <xf numFmtId="0" fontId="40" fillId="0" borderId="9" xfId="0" applyFont="1" applyBorder="1" applyAlignment="1" applyProtection="1">
      <alignment horizontal="center" vertical="center" wrapText="1"/>
      <protection locked="0"/>
    </xf>
    <xf numFmtId="0" fontId="40" fillId="8" borderId="16" xfId="0" applyFont="1" applyFill="1" applyBorder="1" applyAlignment="1" applyProtection="1">
      <alignment horizontal="center" vertical="center" wrapText="1"/>
      <protection locked="0"/>
    </xf>
    <xf numFmtId="0" fontId="10" fillId="10" borderId="30" xfId="0" applyFont="1" applyFill="1" applyBorder="1" applyAlignment="1" applyProtection="1">
      <alignment horizontal="left" vertical="top" wrapText="1"/>
      <protection locked="0"/>
    </xf>
    <xf numFmtId="0" fontId="10" fillId="21" borderId="16" xfId="0" applyFont="1" applyFill="1" applyBorder="1" applyAlignment="1" applyProtection="1">
      <alignment horizontal="center" vertical="center" wrapText="1"/>
      <protection locked="0"/>
    </xf>
    <xf numFmtId="0" fontId="10" fillId="8" borderId="29" xfId="0" applyFont="1" applyFill="1" applyBorder="1" applyAlignment="1" applyProtection="1">
      <alignment horizontal="left" vertical="top" wrapText="1"/>
      <protection locked="0"/>
    </xf>
    <xf numFmtId="164" fontId="10" fillId="31" borderId="16" xfId="0" applyNumberFormat="1" applyFont="1" applyFill="1" applyBorder="1"/>
    <xf numFmtId="0" fontId="10" fillId="5" borderId="16" xfId="0" applyFont="1" applyFill="1" applyBorder="1"/>
    <xf numFmtId="0" fontId="10" fillId="6" borderId="0" xfId="0" applyFont="1" applyFill="1"/>
    <xf numFmtId="164" fontId="10" fillId="6" borderId="0" xfId="0" applyNumberFormat="1" applyFont="1" applyFill="1"/>
    <xf numFmtId="0" fontId="10" fillId="21" borderId="16" xfId="0" applyFont="1" applyFill="1" applyBorder="1" applyAlignment="1" applyProtection="1">
      <alignment vertical="center" wrapText="1"/>
      <protection locked="0"/>
    </xf>
    <xf numFmtId="2" fontId="10" fillId="5" borderId="16" xfId="0" applyNumberFormat="1" applyFont="1" applyFill="1" applyBorder="1"/>
    <xf numFmtId="0" fontId="10" fillId="5" borderId="0" xfId="0" applyFont="1" applyFill="1"/>
    <xf numFmtId="164" fontId="19" fillId="30" borderId="16" xfId="0" applyNumberFormat="1" applyFont="1" applyFill="1" applyBorder="1" applyAlignment="1">
      <alignment horizontal="center" vertical="center"/>
    </xf>
    <xf numFmtId="0" fontId="10" fillId="8" borderId="16" xfId="1" applyFont="1" applyFill="1" applyBorder="1" applyAlignment="1" applyProtection="1">
      <alignment horizontal="left" vertical="top" wrapText="1"/>
      <protection locked="0"/>
    </xf>
    <xf numFmtId="2" fontId="10" fillId="8" borderId="16" xfId="0" applyNumberFormat="1" applyFont="1" applyFill="1" applyBorder="1" applyAlignment="1">
      <alignment horizontal="center" vertical="center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5" borderId="16" xfId="0" applyNumberFormat="1" applyFont="1" applyFill="1" applyBorder="1"/>
    <xf numFmtId="0" fontId="10" fillId="30" borderId="16" xfId="0" applyFont="1" applyFill="1" applyBorder="1" applyAlignment="1">
      <alignment horizontal="center" vertical="center"/>
    </xf>
    <xf numFmtId="164" fontId="10" fillId="30" borderId="16" xfId="0" applyNumberFormat="1" applyFont="1" applyFill="1" applyBorder="1"/>
    <xf numFmtId="0" fontId="10" fillId="30" borderId="16" xfId="0" applyFont="1" applyFill="1" applyBorder="1"/>
    <xf numFmtId="164" fontId="17" fillId="30" borderId="16" xfId="0" applyNumberFormat="1" applyFont="1" applyFill="1" applyBorder="1" applyAlignment="1">
      <alignment horizontal="center"/>
    </xf>
    <xf numFmtId="164" fontId="14" fillId="8" borderId="16" xfId="0" applyNumberFormat="1" applyFont="1" applyFill="1" applyBorder="1"/>
    <xf numFmtId="164" fontId="13" fillId="8" borderId="16" xfId="0" applyNumberFormat="1" applyFont="1" applyFill="1" applyBorder="1"/>
    <xf numFmtId="164" fontId="14" fillId="8" borderId="16" xfId="0" applyNumberFormat="1" applyFont="1" applyFill="1" applyBorder="1" applyAlignment="1">
      <alignment vertical="center"/>
    </xf>
    <xf numFmtId="164" fontId="13" fillId="8" borderId="16" xfId="0" applyNumberFormat="1" applyFont="1" applyFill="1" applyBorder="1" applyAlignment="1">
      <alignment vertical="center"/>
    </xf>
    <xf numFmtId="0" fontId="30" fillId="8" borderId="0" xfId="1" applyFont="1" applyFill="1"/>
    <xf numFmtId="164" fontId="30" fillId="8" borderId="0" xfId="1" applyNumberFormat="1" applyFont="1" applyFill="1"/>
    <xf numFmtId="0" fontId="26" fillId="8" borderId="16" xfId="1" applyFont="1" applyFill="1" applyBorder="1" applyAlignment="1" applyProtection="1">
      <alignment horizontal="left" vertical="top" wrapText="1"/>
      <protection locked="0"/>
    </xf>
    <xf numFmtId="0" fontId="10" fillId="8" borderId="16" xfId="1" applyFont="1" applyFill="1" applyBorder="1" applyAlignment="1" applyProtection="1">
      <alignment horizontal="left" vertical="center" wrapText="1"/>
      <protection locked="0"/>
    </xf>
    <xf numFmtId="0" fontId="10" fillId="8" borderId="0" xfId="1" applyFont="1" applyFill="1" applyProtection="1">
      <protection locked="0"/>
    </xf>
    <xf numFmtId="164" fontId="10" fillId="8" borderId="0" xfId="1" applyNumberFormat="1" applyFont="1" applyFill="1" applyProtection="1">
      <protection locked="0"/>
    </xf>
    <xf numFmtId="0" fontId="10" fillId="8" borderId="30" xfId="1" applyFont="1" applyFill="1" applyBorder="1" applyAlignment="1" applyProtection="1">
      <alignment horizontal="left" vertical="top" wrapText="1"/>
      <protection locked="0"/>
    </xf>
    <xf numFmtId="0" fontId="10" fillId="8" borderId="16" xfId="1" applyFont="1" applyFill="1" applyBorder="1" applyAlignment="1" applyProtection="1">
      <alignment vertical="top" wrapText="1"/>
      <protection locked="0"/>
    </xf>
    <xf numFmtId="0" fontId="10" fillId="8" borderId="30" xfId="1" applyFont="1" applyFill="1" applyBorder="1" applyAlignment="1" applyProtection="1">
      <alignment vertical="top" wrapText="1"/>
      <protection locked="0"/>
    </xf>
    <xf numFmtId="0" fontId="26" fillId="8" borderId="30" xfId="1" applyFont="1" applyFill="1" applyBorder="1" applyAlignment="1" applyProtection="1">
      <alignment vertical="top" wrapText="1"/>
      <protection locked="0"/>
    </xf>
    <xf numFmtId="0" fontId="32" fillId="8" borderId="0" xfId="1" applyFont="1" applyFill="1"/>
    <xf numFmtId="164" fontId="32" fillId="8" borderId="0" xfId="1" applyNumberFormat="1" applyFont="1" applyFill="1"/>
    <xf numFmtId="1" fontId="26" fillId="8" borderId="16" xfId="0" applyNumberFormat="1" applyFont="1" applyFill="1" applyBorder="1" applyAlignment="1">
      <alignment horizontal="center" vertical="center"/>
    </xf>
    <xf numFmtId="165" fontId="10" fillId="8" borderId="16" xfId="1" applyNumberFormat="1" applyFont="1" applyFill="1" applyBorder="1" applyAlignment="1" applyProtection="1">
      <alignment horizontal="center" vertical="center" wrapText="1"/>
      <protection locked="0"/>
    </xf>
    <xf numFmtId="2" fontId="10" fillId="8" borderId="16" xfId="0" applyNumberFormat="1" applyFont="1" applyFill="1" applyBorder="1" applyAlignment="1">
      <alignment horizontal="center"/>
    </xf>
    <xf numFmtId="0" fontId="10" fillId="8" borderId="29" xfId="1" applyFont="1" applyFill="1" applyBorder="1" applyAlignment="1" applyProtection="1">
      <alignment vertical="center" wrapText="1"/>
      <protection locked="0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6" xfId="1" applyFont="1" applyFill="1" applyBorder="1" applyAlignment="1" applyProtection="1">
      <alignment horizontal="left" vertical="top" wrapText="1"/>
      <protection locked="0"/>
    </xf>
    <xf numFmtId="0" fontId="10" fillId="25" borderId="29" xfId="1" applyFont="1" applyFill="1" applyBorder="1" applyAlignment="1" applyProtection="1">
      <alignment horizontal="center" vertical="top" wrapText="1"/>
      <protection locked="0"/>
    </xf>
    <xf numFmtId="0" fontId="10" fillId="25" borderId="16" xfId="0" applyFont="1" applyFill="1" applyBorder="1" applyAlignment="1">
      <alignment horizontal="center" vertical="center" wrapText="1"/>
    </xf>
    <xf numFmtId="2" fontId="10" fillId="25" borderId="16" xfId="0" applyNumberFormat="1" applyFont="1" applyFill="1" applyBorder="1" applyAlignment="1">
      <alignment horizontal="center" vertical="center" wrapText="1"/>
    </xf>
    <xf numFmtId="164" fontId="29" fillId="25" borderId="16" xfId="1" applyNumberFormat="1" applyFont="1" applyFill="1" applyBorder="1" applyAlignment="1" applyProtection="1">
      <alignment horizontal="center" vertical="center" wrapText="1"/>
      <protection locked="0"/>
    </xf>
    <xf numFmtId="164" fontId="29" fillId="25" borderId="29" xfId="1" applyNumberFormat="1" applyFont="1" applyFill="1" applyBorder="1" applyAlignment="1" applyProtection="1">
      <alignment horizontal="center" vertical="center" wrapText="1"/>
      <protection locked="0"/>
    </xf>
    <xf numFmtId="0" fontId="10" fillId="25" borderId="16" xfId="0" applyFont="1" applyFill="1" applyBorder="1" applyAlignment="1">
      <alignment wrapText="1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 applyProtection="1">
      <alignment horizontal="center" vertical="center" wrapText="1"/>
      <protection locked="0"/>
    </xf>
    <xf numFmtId="164" fontId="26" fillId="8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8" borderId="16" xfId="1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horizontal="left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8" borderId="16" xfId="1" applyNumberFormat="1" applyFont="1" applyFill="1" applyBorder="1" applyAlignment="1" applyProtection="1">
      <alignment horizontal="center" vertical="center" wrapText="1"/>
      <protection locked="0"/>
    </xf>
    <xf numFmtId="0" fontId="37" fillId="2" borderId="0" xfId="0" applyFont="1" applyFill="1" applyAlignment="1">
      <alignment wrapText="1"/>
    </xf>
    <xf numFmtId="0" fontId="12" fillId="0" borderId="0" xfId="0" applyFont="1" applyFill="1" applyBorder="1"/>
    <xf numFmtId="4" fontId="9" fillId="18" borderId="21" xfId="0" applyNumberFormat="1" applyFont="1" applyFill="1" applyBorder="1" applyAlignment="1">
      <alignment horizontal="center" vertical="center" wrapText="1"/>
    </xf>
    <xf numFmtId="4" fontId="12" fillId="18" borderId="21" xfId="0" applyNumberFormat="1" applyFont="1" applyFill="1" applyBorder="1" applyAlignment="1">
      <alignment horizontal="center" vertical="center"/>
    </xf>
    <xf numFmtId="4" fontId="14" fillId="18" borderId="21" xfId="0" applyNumberFormat="1" applyFont="1" applyFill="1" applyBorder="1" applyAlignment="1">
      <alignment horizontal="center" vertical="center" wrapText="1"/>
    </xf>
    <xf numFmtId="4" fontId="14" fillId="18" borderId="21" xfId="0" applyNumberFormat="1" applyFont="1" applyFill="1" applyBorder="1" applyAlignment="1">
      <alignment horizontal="center" vertical="center"/>
    </xf>
    <xf numFmtId="4" fontId="13" fillId="18" borderId="28" xfId="0" applyNumberFormat="1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164" fontId="9" fillId="11" borderId="15" xfId="0" applyNumberFormat="1" applyFont="1" applyFill="1" applyBorder="1" applyAlignment="1">
      <alignment horizontal="center" vertical="center" wrapText="1"/>
    </xf>
    <xf numFmtId="164" fontId="12" fillId="11" borderId="17" xfId="0" applyNumberFormat="1" applyFont="1" applyFill="1" applyBorder="1" applyAlignment="1">
      <alignment horizontal="center" vertical="center"/>
    </xf>
    <xf numFmtId="164" fontId="9" fillId="11" borderId="17" xfId="0" applyNumberFormat="1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164" fontId="12" fillId="25" borderId="15" xfId="0" applyNumberFormat="1" applyFont="1" applyFill="1" applyBorder="1" applyAlignment="1">
      <alignment horizontal="center" vertical="center"/>
    </xf>
    <xf numFmtId="164" fontId="12" fillId="25" borderId="17" xfId="0" applyNumberFormat="1" applyFont="1" applyFill="1" applyBorder="1" applyAlignment="1">
      <alignment horizontal="center" vertical="center"/>
    </xf>
    <xf numFmtId="164" fontId="9" fillId="25" borderId="15" xfId="0" applyNumberFormat="1" applyFont="1" applyFill="1" applyBorder="1" applyAlignment="1">
      <alignment horizontal="center" vertical="center" wrapText="1"/>
    </xf>
    <xf numFmtId="164" fontId="9" fillId="25" borderId="17" xfId="0" applyNumberFormat="1" applyFont="1" applyFill="1" applyBorder="1" applyAlignment="1">
      <alignment horizontal="center" vertical="center" wrapText="1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left" vertical="center" wrapText="1"/>
      <protection locked="0"/>
    </xf>
    <xf numFmtId="0" fontId="10" fillId="8" borderId="30" xfId="1" applyFont="1" applyFill="1" applyBorder="1" applyAlignment="1" applyProtection="1">
      <alignment vertical="center" wrapText="1"/>
      <protection locked="0"/>
    </xf>
    <xf numFmtId="0" fontId="10" fillId="8" borderId="29" xfId="1" applyFont="1" applyFill="1" applyBorder="1" applyAlignment="1" applyProtection="1">
      <alignment vertical="center" wrapText="1"/>
      <protection locked="0"/>
    </xf>
    <xf numFmtId="0" fontId="13" fillId="0" borderId="32" xfId="0" applyFont="1" applyFill="1" applyBorder="1" applyAlignment="1">
      <alignment horizontal="right"/>
    </xf>
    <xf numFmtId="0" fontId="12" fillId="0" borderId="32" xfId="0" applyFont="1" applyFill="1" applyBorder="1" applyAlignment="1"/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0" fontId="6" fillId="14" borderId="36" xfId="0" applyFont="1" applyFill="1" applyBorder="1" applyAlignment="1">
      <alignment horizontal="center" vertical="top" wrapText="1"/>
    </xf>
    <xf numFmtId="0" fontId="6" fillId="14" borderId="40" xfId="0" applyFont="1" applyFill="1" applyBorder="1" applyAlignment="1">
      <alignment horizontal="center" vertical="top" wrapText="1"/>
    </xf>
    <xf numFmtId="0" fontId="6" fillId="15" borderId="1" xfId="0" applyFont="1" applyFill="1" applyBorder="1" applyAlignment="1">
      <alignment horizontal="center" vertical="top" wrapText="1"/>
    </xf>
    <xf numFmtId="0" fontId="6" fillId="15" borderId="7" xfId="0" applyFont="1" applyFill="1" applyBorder="1" applyAlignment="1">
      <alignment horizontal="center" vertical="top" wrapText="1"/>
    </xf>
    <xf numFmtId="0" fontId="6" fillId="15" borderId="36" xfId="0" applyFont="1" applyFill="1" applyBorder="1" applyAlignment="1">
      <alignment horizontal="center" vertical="top" wrapText="1"/>
    </xf>
    <xf numFmtId="0" fontId="6" fillId="15" borderId="40" xfId="0" applyFont="1" applyFill="1" applyBorder="1" applyAlignment="1">
      <alignment horizontal="center" vertical="top" wrapText="1"/>
    </xf>
    <xf numFmtId="0" fontId="6" fillId="13" borderId="37" xfId="0" applyFont="1" applyFill="1" applyBorder="1" applyAlignment="1">
      <alignment horizontal="center" vertical="top" wrapText="1"/>
    </xf>
    <xf numFmtId="0" fontId="6" fillId="13" borderId="41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13" borderId="34" xfId="0" applyFont="1" applyFill="1" applyBorder="1" applyAlignment="1">
      <alignment horizontal="center" vertical="top" wrapText="1"/>
    </xf>
    <xf numFmtId="0" fontId="6" fillId="13" borderId="38" xfId="0" applyFont="1" applyFill="1" applyBorder="1" applyAlignment="1">
      <alignment horizontal="center" vertical="top" wrapText="1"/>
    </xf>
    <xf numFmtId="0" fontId="6" fillId="14" borderId="34" xfId="0" applyFont="1" applyFill="1" applyBorder="1" applyAlignment="1">
      <alignment horizontal="center" vertical="top" wrapText="1"/>
    </xf>
    <xf numFmtId="0" fontId="6" fillId="14" borderId="38" xfId="0" applyFont="1" applyFill="1" applyBorder="1" applyAlignment="1">
      <alignment horizontal="center" vertical="top" wrapText="1"/>
    </xf>
    <xf numFmtId="0" fontId="6" fillId="15" borderId="34" xfId="0" applyFont="1" applyFill="1" applyBorder="1" applyAlignment="1">
      <alignment horizontal="center" vertical="top" wrapText="1"/>
    </xf>
    <xf numFmtId="0" fontId="6" fillId="15" borderId="38" xfId="0" applyFont="1" applyFill="1" applyBorder="1" applyAlignment="1">
      <alignment horizontal="center" vertical="top" wrapText="1"/>
    </xf>
    <xf numFmtId="0" fontId="6" fillId="13" borderId="35" xfId="0" applyFont="1" applyFill="1" applyBorder="1" applyAlignment="1">
      <alignment horizontal="center" vertical="top" wrapText="1"/>
    </xf>
    <xf numFmtId="0" fontId="6" fillId="13" borderId="39" xfId="0" applyFont="1" applyFill="1" applyBorder="1" applyAlignment="1">
      <alignment horizontal="center" vertical="top" wrapText="1"/>
    </xf>
    <xf numFmtId="0" fontId="6" fillId="14" borderId="1" xfId="0" applyFont="1" applyFill="1" applyBorder="1" applyAlignment="1">
      <alignment horizontal="center" vertical="top" wrapText="1"/>
    </xf>
    <xf numFmtId="0" fontId="6" fillId="14" borderId="7" xfId="0" applyFont="1" applyFill="1" applyBorder="1" applyAlignment="1">
      <alignment horizontal="center" vertical="top" wrapText="1"/>
    </xf>
    <xf numFmtId="0" fontId="6" fillId="8" borderId="36" xfId="0" applyFont="1" applyFill="1" applyBorder="1" applyAlignment="1">
      <alignment horizontal="center" vertical="top" wrapText="1"/>
    </xf>
    <xf numFmtId="0" fontId="6" fillId="8" borderId="4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wrapText="1"/>
    </xf>
    <xf numFmtId="0" fontId="6" fillId="25" borderId="36" xfId="0" applyFont="1" applyFill="1" applyBorder="1" applyAlignment="1">
      <alignment horizontal="center" vertical="top" wrapText="1"/>
    </xf>
    <xf numFmtId="0" fontId="6" fillId="25" borderId="40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0" fontId="6" fillId="11" borderId="7" xfId="0" applyFont="1" applyFill="1" applyBorder="1" applyAlignment="1">
      <alignment horizontal="center" vertical="top" wrapText="1"/>
    </xf>
    <xf numFmtId="0" fontId="6" fillId="11" borderId="36" xfId="0" applyFont="1" applyFill="1" applyBorder="1" applyAlignment="1">
      <alignment horizontal="center" vertical="top" wrapText="1"/>
    </xf>
    <xf numFmtId="0" fontId="6" fillId="11" borderId="40" xfId="0" applyFont="1" applyFill="1" applyBorder="1" applyAlignment="1">
      <alignment horizontal="center" vertical="top" wrapText="1"/>
    </xf>
    <xf numFmtId="0" fontId="6" fillId="25" borderId="34" xfId="0" applyFont="1" applyFill="1" applyBorder="1" applyAlignment="1">
      <alignment horizontal="center" vertical="top" wrapText="1"/>
    </xf>
    <xf numFmtId="0" fontId="6" fillId="25" borderId="38" xfId="0" applyFont="1" applyFill="1" applyBorder="1" applyAlignment="1">
      <alignment horizontal="center" vertical="top" wrapText="1"/>
    </xf>
    <xf numFmtId="0" fontId="6" fillId="11" borderId="34" xfId="0" applyFont="1" applyFill="1" applyBorder="1" applyAlignment="1">
      <alignment horizontal="center" vertical="top" wrapText="1"/>
    </xf>
    <xf numFmtId="0" fontId="6" fillId="11" borderId="38" xfId="0" applyFont="1" applyFill="1" applyBorder="1" applyAlignment="1">
      <alignment horizontal="center" vertical="top" wrapText="1"/>
    </xf>
    <xf numFmtId="0" fontId="6" fillId="25" borderId="1" xfId="0" applyFont="1" applyFill="1" applyBorder="1" applyAlignment="1">
      <alignment horizontal="center" vertical="top" wrapText="1"/>
    </xf>
    <xf numFmtId="0" fontId="6" fillId="25" borderId="7" xfId="0" applyFont="1" applyFill="1" applyBorder="1" applyAlignment="1">
      <alignment horizontal="center" vertical="top" wrapText="1"/>
    </xf>
    <xf numFmtId="0" fontId="10" fillId="10" borderId="30" xfId="0" applyFont="1" applyFill="1" applyBorder="1" applyAlignment="1">
      <alignment horizontal="left" vertical="top" wrapText="1"/>
    </xf>
    <xf numFmtId="0" fontId="10" fillId="10" borderId="29" xfId="0" applyFont="1" applyFill="1" applyBorder="1" applyAlignment="1">
      <alignment horizontal="left" vertical="top" wrapText="1"/>
    </xf>
    <xf numFmtId="0" fontId="10" fillId="10" borderId="9" xfId="0" applyFont="1" applyFill="1" applyBorder="1" applyAlignment="1">
      <alignment horizontal="left" vertical="top" wrapText="1"/>
    </xf>
    <xf numFmtId="0" fontId="10" fillId="10" borderId="30" xfId="0" applyFont="1" applyFill="1" applyBorder="1" applyAlignment="1">
      <alignment horizontal="center" vertical="top" wrapText="1"/>
    </xf>
    <xf numFmtId="0" fontId="10" fillId="10" borderId="9" xfId="0" applyFont="1" applyFill="1" applyBorder="1" applyAlignment="1">
      <alignment horizontal="center" vertical="top" wrapText="1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 applyProtection="1">
      <alignment horizontal="center" vertical="center" wrapText="1"/>
      <protection locked="0"/>
    </xf>
    <xf numFmtId="164" fontId="10" fillId="0" borderId="30" xfId="0" applyNumberFormat="1" applyFont="1" applyBorder="1" applyAlignment="1" applyProtection="1">
      <alignment horizontal="center" vertical="center" wrapText="1"/>
      <protection locked="0"/>
    </xf>
    <xf numFmtId="164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8" borderId="30" xfId="0" applyFont="1" applyFill="1" applyBorder="1" applyAlignment="1" applyProtection="1">
      <alignment horizontal="left" vertical="top" wrapText="1"/>
      <protection locked="0"/>
    </xf>
    <xf numFmtId="0" fontId="10" fillId="8" borderId="9" xfId="0" applyFont="1" applyFill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10" fillId="0" borderId="29" xfId="0" applyFont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8" borderId="30" xfId="0" applyFont="1" applyFill="1" applyBorder="1" applyAlignment="1" applyProtection="1">
      <alignment horizontal="center" vertical="center" wrapText="1"/>
      <protection locked="0"/>
    </xf>
    <xf numFmtId="0" fontId="10" fillId="8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10" borderId="30" xfId="0" applyFont="1" applyFill="1" applyBorder="1" applyAlignment="1" applyProtection="1">
      <alignment horizontal="center" vertical="center" wrapText="1"/>
      <protection locked="0"/>
    </xf>
    <xf numFmtId="0" fontId="10" fillId="10" borderId="29" xfId="0" applyFont="1" applyFill="1" applyBorder="1" applyAlignment="1" applyProtection="1">
      <alignment horizontal="center" vertical="center" wrapText="1"/>
      <protection locked="0"/>
    </xf>
    <xf numFmtId="0" fontId="10" fillId="10" borderId="9" xfId="0" applyFont="1" applyFill="1" applyBorder="1" applyAlignment="1" applyProtection="1">
      <alignment horizontal="center" vertical="center" wrapText="1"/>
      <protection locked="0"/>
    </xf>
    <xf numFmtId="164" fontId="10" fillId="10" borderId="30" xfId="0" applyNumberFormat="1" applyFont="1" applyFill="1" applyBorder="1" applyAlignment="1" applyProtection="1">
      <alignment horizontal="center" vertical="center" wrapText="1"/>
      <protection locked="0"/>
    </xf>
    <xf numFmtId="164" fontId="10" fillId="10" borderId="29" xfId="0" applyNumberFormat="1" applyFont="1" applyFill="1" applyBorder="1" applyAlignment="1" applyProtection="1">
      <alignment horizontal="center" vertical="center" wrapText="1"/>
      <protection locked="0"/>
    </xf>
    <xf numFmtId="164" fontId="10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30" xfId="0" applyFont="1" applyFill="1" applyBorder="1" applyAlignment="1" applyProtection="1">
      <alignment horizontal="center" vertical="top" wrapText="1"/>
      <protection locked="0"/>
    </xf>
    <xf numFmtId="0" fontId="10" fillId="10" borderId="9" xfId="0" applyFont="1" applyFill="1" applyBorder="1" applyAlignment="1" applyProtection="1">
      <alignment horizontal="center" vertical="top" wrapText="1"/>
      <protection locked="0"/>
    </xf>
    <xf numFmtId="2" fontId="10" fillId="10" borderId="29" xfId="0" applyNumberFormat="1" applyFont="1" applyFill="1" applyBorder="1" applyAlignment="1" applyProtection="1">
      <alignment horizontal="center" vertical="center"/>
      <protection locked="0"/>
    </xf>
    <xf numFmtId="0" fontId="10" fillId="8" borderId="9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8" borderId="30" xfId="1" applyFont="1" applyFill="1" applyBorder="1" applyAlignment="1" applyProtection="1">
      <alignment vertical="center" wrapText="1"/>
      <protection locked="0"/>
    </xf>
    <xf numFmtId="0" fontId="10" fillId="8" borderId="29" xfId="1" applyFont="1" applyFill="1" applyBorder="1" applyAlignment="1" applyProtection="1">
      <alignment vertical="center" wrapText="1"/>
      <protection locked="0"/>
    </xf>
    <xf numFmtId="0" fontId="10" fillId="8" borderId="9" xfId="1" applyFont="1" applyFill="1" applyBorder="1" applyAlignment="1" applyProtection="1">
      <alignment vertical="center" wrapText="1"/>
      <protection locked="0"/>
    </xf>
    <xf numFmtId="0" fontId="10" fillId="8" borderId="16" xfId="1" applyFont="1" applyFill="1" applyBorder="1" applyAlignment="1" applyProtection="1">
      <alignment horizontal="left" vertical="center" wrapText="1"/>
      <protection locked="0"/>
    </xf>
    <xf numFmtId="0" fontId="10" fillId="8" borderId="30" xfId="1" applyFont="1" applyFill="1" applyBorder="1" applyAlignment="1" applyProtection="1">
      <alignment horizontal="center" vertical="center" wrapText="1"/>
      <protection locked="0"/>
    </xf>
    <xf numFmtId="0" fontId="10" fillId="8" borderId="29" xfId="1" applyFont="1" applyFill="1" applyBorder="1" applyAlignment="1" applyProtection="1">
      <alignment horizontal="center" vertical="center" wrapText="1"/>
      <protection locked="0"/>
    </xf>
    <xf numFmtId="0" fontId="10" fillId="8" borderId="9" xfId="1" applyFont="1" applyFill="1" applyBorder="1" applyAlignment="1" applyProtection="1">
      <alignment horizontal="center" vertical="center" wrapText="1"/>
      <protection locked="0"/>
    </xf>
    <xf numFmtId="0" fontId="10" fillId="7" borderId="30" xfId="1" applyFont="1" applyFill="1" applyBorder="1" applyAlignment="1" applyProtection="1">
      <alignment horizontal="center" vertical="center" wrapText="1"/>
      <protection locked="0"/>
    </xf>
    <xf numFmtId="0" fontId="10" fillId="7" borderId="29" xfId="1" applyFont="1" applyFill="1" applyBorder="1" applyAlignment="1" applyProtection="1">
      <alignment horizontal="center" vertical="center" wrapText="1"/>
      <protection locked="0"/>
    </xf>
    <xf numFmtId="0" fontId="10" fillId="7" borderId="9" xfId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164" fontId="10" fillId="8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30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left" vertical="top" wrapText="1"/>
      <protection locked="0"/>
    </xf>
    <xf numFmtId="0" fontId="10" fillId="8" borderId="30" xfId="1" applyFont="1" applyFill="1" applyBorder="1" applyAlignment="1" applyProtection="1">
      <alignment horizontal="left" vertical="center" wrapText="1"/>
      <protection locked="0"/>
    </xf>
    <xf numFmtId="0" fontId="10" fillId="8" borderId="29" xfId="1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29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2" fontId="10" fillId="7" borderId="16" xfId="1" applyNumberFormat="1" applyFont="1" applyFill="1" applyBorder="1" applyAlignment="1" applyProtection="1">
      <alignment horizontal="center" vertical="center"/>
      <protection locked="0"/>
    </xf>
    <xf numFmtId="0" fontId="10" fillId="8" borderId="9" xfId="1" applyFont="1" applyFill="1" applyBorder="1" applyAlignment="1" applyProtection="1">
      <alignment horizontal="left" vertical="center" wrapText="1"/>
      <protection locked="0"/>
    </xf>
    <xf numFmtId="0" fontId="10" fillId="6" borderId="16" xfId="0" applyFont="1" applyFill="1" applyBorder="1" applyAlignment="1" applyProtection="1">
      <alignment horizontal="left" vertical="center" wrapText="1"/>
      <protection locked="0"/>
    </xf>
    <xf numFmtId="0" fontId="10" fillId="30" borderId="30" xfId="0" applyFont="1" applyFill="1" applyBorder="1" applyAlignment="1">
      <alignment horizontal="left" vertical="center" wrapText="1"/>
    </xf>
    <xf numFmtId="0" fontId="10" fillId="30" borderId="29" xfId="0" applyFont="1" applyFill="1" applyBorder="1" applyAlignment="1">
      <alignment horizontal="left" vertical="center" wrapText="1"/>
    </xf>
    <xf numFmtId="0" fontId="10" fillId="30" borderId="9" xfId="0" applyFont="1" applyFill="1" applyBorder="1" applyAlignment="1">
      <alignment horizontal="left" vertical="center" wrapText="1"/>
    </xf>
    <xf numFmtId="2" fontId="10" fillId="6" borderId="16" xfId="0" applyNumberFormat="1" applyFont="1" applyFill="1" applyBorder="1" applyAlignment="1" applyProtection="1">
      <alignment horizontal="center" vertical="center"/>
      <protection locked="0"/>
    </xf>
    <xf numFmtId="164" fontId="10" fillId="8" borderId="16" xfId="1" applyNumberFormat="1" applyFont="1" applyFill="1" applyBorder="1" applyAlignment="1" applyProtection="1">
      <alignment horizontal="center" vertical="center" wrapText="1"/>
      <protection locked="0"/>
    </xf>
    <xf numFmtId="164" fontId="10" fillId="8" borderId="30" xfId="1" applyNumberFormat="1" applyFont="1" applyFill="1" applyBorder="1" applyAlignment="1" applyProtection="1">
      <alignment horizontal="center" vertical="center" wrapText="1"/>
      <protection locked="0"/>
    </xf>
    <xf numFmtId="164" fontId="10" fillId="8" borderId="29" xfId="1" applyNumberFormat="1" applyFont="1" applyFill="1" applyBorder="1" applyAlignment="1" applyProtection="1">
      <alignment horizontal="center" vertical="center" wrapText="1"/>
      <protection locked="0"/>
    </xf>
    <xf numFmtId="164" fontId="10" fillId="8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8" borderId="30" xfId="1" applyFont="1" applyFill="1" applyBorder="1" applyAlignment="1" applyProtection="1">
      <alignment horizontal="left" wrapText="1"/>
      <protection locked="0"/>
    </xf>
    <xf numFmtId="0" fontId="10" fillId="8" borderId="29" xfId="1" applyFont="1" applyFill="1" applyBorder="1" applyAlignment="1" applyProtection="1">
      <alignment horizontal="left" wrapText="1"/>
      <protection locked="0"/>
    </xf>
    <xf numFmtId="0" fontId="10" fillId="8" borderId="9" xfId="1" applyFont="1" applyFill="1" applyBorder="1" applyAlignment="1" applyProtection="1">
      <alignment horizontal="left" wrapText="1"/>
      <protection locked="0"/>
    </xf>
    <xf numFmtId="164" fontId="10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30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0" fillId="10" borderId="29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left" vertical="center" wrapText="1"/>
    </xf>
    <xf numFmtId="0" fontId="10" fillId="10" borderId="30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34" fillId="2" borderId="0" xfId="0" applyFont="1" applyFill="1" applyAlignment="1">
      <alignment horizontal="left" wrapText="1"/>
    </xf>
    <xf numFmtId="0" fontId="34" fillId="2" borderId="13" xfId="0" applyFont="1" applyFill="1" applyBorder="1" applyAlignment="1">
      <alignment horizontal="center" wrapText="1"/>
    </xf>
    <xf numFmtId="2" fontId="10" fillId="2" borderId="31" xfId="0" applyNumberFormat="1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left" vertical="center" wrapText="1"/>
    </xf>
    <xf numFmtId="2" fontId="10" fillId="8" borderId="32" xfId="0" applyNumberFormat="1" applyFont="1" applyFill="1" applyBorder="1" applyAlignment="1" applyProtection="1">
      <alignment horizontal="center" vertical="center"/>
      <protection locked="0"/>
    </xf>
    <xf numFmtId="164" fontId="10" fillId="10" borderId="16" xfId="0" applyNumberFormat="1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164" fontId="10" fillId="8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2" borderId="30" xfId="0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10" fillId="8" borderId="30" xfId="0" applyFont="1" applyFill="1" applyBorder="1" applyAlignment="1" applyProtection="1">
      <alignment horizontal="left" vertical="center" wrapText="1"/>
      <protection locked="0"/>
    </xf>
    <xf numFmtId="0" fontId="10" fillId="8" borderId="29" xfId="0" applyFont="1" applyFill="1" applyBorder="1" applyAlignment="1" applyProtection="1">
      <alignment horizontal="left" vertical="center" wrapText="1"/>
      <protection locked="0"/>
    </xf>
    <xf numFmtId="0" fontId="10" fillId="8" borderId="9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25" fillId="0" borderId="32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view="pageBreakPreview" zoomScaleNormal="100" workbookViewId="0">
      <selection activeCell="B6" sqref="B6:N6"/>
    </sheetView>
  </sheetViews>
  <sheetFormatPr defaultRowHeight="13.8" x14ac:dyDescent="0.3"/>
  <cols>
    <col min="1" max="1" width="4.88671875" customWidth="1"/>
    <col min="2" max="2" width="37.88671875" customWidth="1"/>
    <col min="3" max="4" width="14.88671875" customWidth="1"/>
    <col min="5" max="5" width="13" customWidth="1"/>
    <col min="6" max="6" width="13.109375" customWidth="1"/>
    <col min="7" max="7" width="15.33203125" customWidth="1"/>
    <col min="8" max="10" width="16.109375" customWidth="1"/>
    <col min="11" max="12" width="15.88671875" customWidth="1"/>
    <col min="13" max="13" width="12.88671875" customWidth="1"/>
    <col min="14" max="14" width="12.44140625" customWidth="1"/>
    <col min="15" max="256" width="8.6640625" customWidth="1"/>
    <col min="257" max="257" width="4.88671875" customWidth="1"/>
    <col min="258" max="258" width="37.88671875" customWidth="1"/>
    <col min="259" max="260" width="14.88671875" customWidth="1"/>
    <col min="261" max="261" width="13" customWidth="1"/>
    <col min="262" max="262" width="13.109375" customWidth="1"/>
    <col min="263" max="263" width="15.33203125" customWidth="1"/>
    <col min="264" max="266" width="16.109375" customWidth="1"/>
    <col min="267" max="268" width="15.88671875" customWidth="1"/>
    <col min="269" max="269" width="12.88671875" customWidth="1"/>
    <col min="270" max="270" width="12.44140625" customWidth="1"/>
    <col min="271" max="512" width="8.6640625" customWidth="1"/>
    <col min="513" max="513" width="4.88671875" customWidth="1"/>
    <col min="514" max="514" width="37.88671875" customWidth="1"/>
    <col min="515" max="516" width="14.88671875" customWidth="1"/>
    <col min="517" max="517" width="13" customWidth="1"/>
    <col min="518" max="518" width="13.109375" customWidth="1"/>
    <col min="519" max="519" width="15.33203125" customWidth="1"/>
    <col min="520" max="522" width="16.109375" customWidth="1"/>
    <col min="523" max="524" width="15.88671875" customWidth="1"/>
    <col min="525" max="525" width="12.88671875" customWidth="1"/>
    <col min="526" max="526" width="12.44140625" customWidth="1"/>
    <col min="527" max="768" width="8.6640625" customWidth="1"/>
    <col min="769" max="769" width="4.88671875" customWidth="1"/>
    <col min="770" max="770" width="37.88671875" customWidth="1"/>
    <col min="771" max="772" width="14.88671875" customWidth="1"/>
    <col min="773" max="773" width="13" customWidth="1"/>
    <col min="774" max="774" width="13.109375" customWidth="1"/>
    <col min="775" max="775" width="15.33203125" customWidth="1"/>
    <col min="776" max="778" width="16.109375" customWidth="1"/>
    <col min="779" max="780" width="15.88671875" customWidth="1"/>
    <col min="781" max="781" width="12.88671875" customWidth="1"/>
    <col min="782" max="782" width="12.44140625" customWidth="1"/>
    <col min="783" max="1025" width="8.6640625" customWidth="1"/>
  </cols>
  <sheetData>
    <row r="1" spans="1:14" ht="14.4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11" t="s">
        <v>0</v>
      </c>
      <c r="N1" s="511"/>
    </row>
    <row r="2" spans="1:14" ht="15" hidden="1" customHeigh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11" t="s">
        <v>1</v>
      </c>
      <c r="N2" s="511"/>
    </row>
    <row r="3" spans="1:14" ht="15" hidden="1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hidden="1" customHeight="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hidden="1" customHeigh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4" x14ac:dyDescent="0.3">
      <c r="A6" s="3"/>
      <c r="B6" s="512" t="s">
        <v>2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</row>
    <row r="7" spans="1:14" ht="18" customHeight="1" x14ac:dyDescent="0.3">
      <c r="A7" s="513" t="s">
        <v>3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</row>
    <row r="8" spans="1:14" ht="14.4" x14ac:dyDescent="0.3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4" x14ac:dyDescent="0.3">
      <c r="A9" s="4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4" x14ac:dyDescent="0.3">
      <c r="A10" s="4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4" x14ac:dyDescent="0.3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8.600000000000001" customHeight="1" x14ac:dyDescent="0.3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 x14ac:dyDescent="0.3">
      <c r="A13" s="5" t="s">
        <v>8</v>
      </c>
      <c r="B13" s="508" t="s">
        <v>9</v>
      </c>
      <c r="C13" s="514" t="s">
        <v>10</v>
      </c>
      <c r="D13" s="515" t="s">
        <v>11</v>
      </c>
      <c r="E13" s="508" t="s">
        <v>12</v>
      </c>
      <c r="F13" s="516" t="s">
        <v>13</v>
      </c>
      <c r="G13" s="517" t="s">
        <v>14</v>
      </c>
      <c r="H13" s="518" t="s">
        <v>15</v>
      </c>
      <c r="I13" s="519" t="s">
        <v>16</v>
      </c>
      <c r="J13" s="520" t="s">
        <v>17</v>
      </c>
      <c r="K13" s="507" t="s">
        <v>18</v>
      </c>
      <c r="L13" s="507" t="s">
        <v>19</v>
      </c>
      <c r="M13" s="508" t="s">
        <v>20</v>
      </c>
      <c r="N13" s="509" t="s">
        <v>21</v>
      </c>
    </row>
    <row r="14" spans="1:14" ht="75.75" customHeight="1" x14ac:dyDescent="0.3">
      <c r="A14" s="6" t="s">
        <v>22</v>
      </c>
      <c r="B14" s="508"/>
      <c r="C14" s="514"/>
      <c r="D14" s="515"/>
      <c r="E14" s="508"/>
      <c r="F14" s="516"/>
      <c r="G14" s="517"/>
      <c r="H14" s="518"/>
      <c r="I14" s="519"/>
      <c r="J14" s="520"/>
      <c r="K14" s="507"/>
      <c r="L14" s="507"/>
      <c r="M14" s="508"/>
      <c r="N14" s="509"/>
    </row>
    <row r="15" spans="1:14" x14ac:dyDescent="0.3">
      <c r="A15" s="7">
        <v>1</v>
      </c>
      <c r="B15" s="8">
        <v>2</v>
      </c>
      <c r="C15" s="9">
        <v>3</v>
      </c>
      <c r="D15" s="10">
        <v>4</v>
      </c>
      <c r="E15" s="8">
        <v>5</v>
      </c>
      <c r="F15" s="11">
        <v>6</v>
      </c>
      <c r="G15" s="12">
        <v>7</v>
      </c>
      <c r="H15" s="13">
        <v>8</v>
      </c>
      <c r="I15" s="14">
        <v>9</v>
      </c>
      <c r="J15" s="15">
        <v>10</v>
      </c>
      <c r="K15" s="16">
        <v>11</v>
      </c>
      <c r="L15" s="17"/>
      <c r="M15" s="11">
        <v>12</v>
      </c>
      <c r="N15" s="18">
        <v>13</v>
      </c>
    </row>
    <row r="16" spans="1:14" ht="28.2" x14ac:dyDescent="0.3">
      <c r="A16" s="19">
        <v>1</v>
      </c>
      <c r="B16" s="20" t="s">
        <v>23</v>
      </c>
      <c r="C16" s="21">
        <v>14</v>
      </c>
      <c r="D16" s="22">
        <f>22-14</f>
        <v>8</v>
      </c>
      <c r="E16" s="23">
        <v>2</v>
      </c>
      <c r="F16" s="23">
        <v>4</v>
      </c>
      <c r="G16" s="24">
        <v>101.3</v>
      </c>
      <c r="H16" s="25">
        <v>100</v>
      </c>
      <c r="I16" s="26">
        <v>100</v>
      </c>
      <c r="J16" s="27">
        <v>100</v>
      </c>
      <c r="K16" s="28" t="e">
        <f>'2'!#REF!</f>
        <v>#REF!</v>
      </c>
      <c r="L16" s="29">
        <v>100</v>
      </c>
      <c r="M16" s="30" t="s">
        <v>24</v>
      </c>
      <c r="N16" s="31">
        <v>2402095.31</v>
      </c>
    </row>
    <row r="17" spans="1:14" ht="14.4" x14ac:dyDescent="0.3">
      <c r="A17" s="32">
        <v>2</v>
      </c>
      <c r="B17" s="33" t="s">
        <v>25</v>
      </c>
      <c r="C17" s="34">
        <v>9</v>
      </c>
      <c r="D17" s="34">
        <v>9</v>
      </c>
      <c r="E17" s="34">
        <v>1</v>
      </c>
      <c r="F17" s="34">
        <v>3</v>
      </c>
      <c r="G17" s="32">
        <v>104.1</v>
      </c>
      <c r="H17" s="35">
        <v>100.6</v>
      </c>
      <c r="I17" s="32">
        <v>100</v>
      </c>
      <c r="J17" s="35">
        <v>99.8</v>
      </c>
      <c r="K17" s="36">
        <f>'2'!M18</f>
        <v>101.1075266149596</v>
      </c>
      <c r="L17" s="37" t="e">
        <f>'2'!#REF!</f>
        <v>#REF!</v>
      </c>
      <c r="M17" s="30" t="s">
        <v>24</v>
      </c>
      <c r="N17" s="38">
        <v>124809.56</v>
      </c>
    </row>
    <row r="18" spans="1:14" ht="14.4" x14ac:dyDescent="0.3">
      <c r="A18" s="19">
        <v>3</v>
      </c>
      <c r="B18" s="33" t="s">
        <v>26</v>
      </c>
      <c r="C18" s="21">
        <v>26</v>
      </c>
      <c r="D18" s="22">
        <v>20</v>
      </c>
      <c r="E18" s="23">
        <v>2</v>
      </c>
      <c r="F18" s="23">
        <v>4</v>
      </c>
      <c r="G18" s="39">
        <v>101.7</v>
      </c>
      <c r="H18" s="40">
        <v>100</v>
      </c>
      <c r="I18" s="41">
        <v>100</v>
      </c>
      <c r="J18" s="27">
        <v>100</v>
      </c>
      <c r="K18" s="28" t="e">
        <f>'2'!#REF!</f>
        <v>#REF!</v>
      </c>
      <c r="L18" s="29" t="e">
        <f>'2'!#REF!</f>
        <v>#REF!</v>
      </c>
      <c r="M18" s="42" t="s">
        <v>24</v>
      </c>
      <c r="N18" s="31">
        <v>5230962.66</v>
      </c>
    </row>
    <row r="19" spans="1:14" s="47" customFormat="1" ht="14.4" x14ac:dyDescent="0.3">
      <c r="A19" s="19">
        <v>4</v>
      </c>
      <c r="B19" s="43" t="s">
        <v>27</v>
      </c>
      <c r="C19" s="92">
        <f>19*2</f>
        <v>38</v>
      </c>
      <c r="D19" s="92">
        <v>20</v>
      </c>
      <c r="E19" s="23">
        <v>2</v>
      </c>
      <c r="F19" s="23">
        <v>4</v>
      </c>
      <c r="G19" s="44" t="e">
        <f>'2'!#REF!</f>
        <v>#REF!</v>
      </c>
      <c r="H19" s="45">
        <v>100</v>
      </c>
      <c r="I19" s="19">
        <v>100</v>
      </c>
      <c r="J19" s="45">
        <v>99.3</v>
      </c>
      <c r="K19" s="28" t="e">
        <f>'2'!#REF!</f>
        <v>#REF!</v>
      </c>
      <c r="L19" s="29" t="e">
        <f>'2'!#REF!</f>
        <v>#REF!</v>
      </c>
      <c r="M19" s="46" t="s">
        <v>24</v>
      </c>
      <c r="N19" s="31">
        <v>1334978.6000000001</v>
      </c>
    </row>
    <row r="20" spans="1:14" ht="28.2" x14ac:dyDescent="0.3">
      <c r="A20" s="48">
        <v>5</v>
      </c>
      <c r="B20" s="20" t="s">
        <v>28</v>
      </c>
      <c r="C20" s="49">
        <v>4</v>
      </c>
      <c r="D20" s="50">
        <v>10</v>
      </c>
      <c r="E20" s="51">
        <v>2</v>
      </c>
      <c r="F20" s="23" t="s">
        <v>29</v>
      </c>
      <c r="G20" s="52">
        <v>110</v>
      </c>
      <c r="H20" s="53" t="e">
        <f>'2'!#REF!</f>
        <v>#REF!</v>
      </c>
      <c r="I20" s="26" t="e">
        <f>'2'!#REF!</f>
        <v>#REF!</v>
      </c>
      <c r="J20" s="54" t="e">
        <f>'2'!#REF!</f>
        <v>#REF!</v>
      </c>
      <c r="K20" s="55" t="e">
        <f>'2'!#REF!</f>
        <v>#REF!</v>
      </c>
      <c r="L20" s="55" t="e">
        <f>'2'!#REF!</f>
        <v>#REF!</v>
      </c>
      <c r="M20" s="30" t="s">
        <v>24</v>
      </c>
      <c r="N20" s="56">
        <v>583127.38</v>
      </c>
    </row>
    <row r="21" spans="1:14" ht="28.2" x14ac:dyDescent="0.3">
      <c r="A21" s="48">
        <v>6</v>
      </c>
      <c r="B21" s="20" t="s">
        <v>30</v>
      </c>
      <c r="C21" s="51">
        <v>6</v>
      </c>
      <c r="D21" s="51">
        <v>7</v>
      </c>
      <c r="E21" s="51">
        <v>1</v>
      </c>
      <c r="F21" s="51">
        <v>2</v>
      </c>
      <c r="G21" s="57">
        <v>102.4</v>
      </c>
      <c r="H21" s="58">
        <v>88.6</v>
      </c>
      <c r="I21" s="32">
        <v>100</v>
      </c>
      <c r="J21" s="58">
        <v>71.099999999999994</v>
      </c>
      <c r="K21" s="55">
        <f>'2'!M55</f>
        <v>93.338364857371687</v>
      </c>
      <c r="L21" s="59">
        <f>'2'!M41</f>
        <v>103.6575</v>
      </c>
      <c r="M21" s="42" t="s">
        <v>29</v>
      </c>
      <c r="N21" s="56">
        <v>172296.53</v>
      </c>
    </row>
    <row r="22" spans="1:14" ht="28.2" x14ac:dyDescent="0.3">
      <c r="A22" s="48">
        <v>7</v>
      </c>
      <c r="B22" s="20" t="s">
        <v>31</v>
      </c>
      <c r="C22" s="49">
        <v>4</v>
      </c>
      <c r="D22" s="50">
        <v>10</v>
      </c>
      <c r="E22" s="51">
        <v>2</v>
      </c>
      <c r="F22" s="51" t="s">
        <v>29</v>
      </c>
      <c r="G22" s="52" t="e">
        <f>'2'!#REF!</f>
        <v>#REF!</v>
      </c>
      <c r="H22" s="53" t="e">
        <f>'2'!#REF!</f>
        <v>#REF!</v>
      </c>
      <c r="I22" s="41">
        <v>100</v>
      </c>
      <c r="J22" s="54" t="e">
        <f>'2'!#REF!</f>
        <v>#REF!</v>
      </c>
      <c r="K22" s="55" t="e">
        <f>'2'!#REF!</f>
        <v>#REF!</v>
      </c>
      <c r="L22" s="59" t="e">
        <f>'2'!#REF!</f>
        <v>#REF!</v>
      </c>
      <c r="M22" s="30" t="s">
        <v>24</v>
      </c>
      <c r="N22" s="56">
        <v>820702</v>
      </c>
    </row>
    <row r="23" spans="1:14" s="47" customFormat="1" x14ac:dyDescent="0.3">
      <c r="A23" s="60">
        <v>8</v>
      </c>
      <c r="B23" s="61" t="s">
        <v>32</v>
      </c>
      <c r="C23" s="62"/>
      <c r="D23" s="62"/>
      <c r="E23" s="62"/>
      <c r="F23" s="62"/>
      <c r="G23" s="63"/>
      <c r="H23" s="64"/>
      <c r="I23" s="63"/>
      <c r="J23" s="64"/>
      <c r="K23" s="65"/>
      <c r="L23" s="66"/>
      <c r="M23" s="46"/>
      <c r="N23" s="67">
        <v>8327084.6100000003</v>
      </c>
    </row>
    <row r="24" spans="1:14" s="47" customFormat="1" ht="15.6" x14ac:dyDescent="0.3">
      <c r="A24" s="68"/>
      <c r="B24" s="69" t="s">
        <v>33</v>
      </c>
      <c r="C24" s="70"/>
      <c r="D24" s="70"/>
      <c r="E24" s="70"/>
      <c r="F24" s="71"/>
      <c r="G24" s="72"/>
      <c r="H24" s="73"/>
      <c r="I24" s="72"/>
      <c r="J24" s="73"/>
      <c r="K24" s="74"/>
      <c r="L24" s="75"/>
      <c r="M24" s="71"/>
      <c r="N24" s="76">
        <f>SUM(N16:N23)</f>
        <v>18996056.650000002</v>
      </c>
    </row>
    <row r="25" spans="1:14" ht="15.6" x14ac:dyDescent="0.3">
      <c r="A25" s="7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4.4" x14ac:dyDescent="0.3">
      <c r="A26" s="78" t="s">
        <v>34</v>
      </c>
      <c r="B26" s="7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4.4" x14ac:dyDescent="0.3">
      <c r="A27" s="78"/>
      <c r="B27" s="7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4.4" x14ac:dyDescent="0.3">
      <c r="A28" s="78" t="s">
        <v>35</v>
      </c>
      <c r="B28" s="79"/>
      <c r="C28" s="2"/>
      <c r="D28" s="2"/>
      <c r="E28" s="2"/>
      <c r="F28" s="2"/>
      <c r="G28" s="2"/>
      <c r="H28" s="510" t="s">
        <v>36</v>
      </c>
      <c r="I28" s="510"/>
      <c r="J28" s="510"/>
      <c r="K28" s="510"/>
      <c r="L28" s="80"/>
      <c r="M28" s="2"/>
      <c r="N28" s="2"/>
    </row>
    <row r="29" spans="1:14" ht="14.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4.4" x14ac:dyDescent="0.3">
      <c r="A30" s="79" t="s">
        <v>37</v>
      </c>
      <c r="B30" s="7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mergeCells count="18">
    <mergeCell ref="J13:J14"/>
    <mergeCell ref="K13:K14"/>
    <mergeCell ref="L13:L14"/>
    <mergeCell ref="M13:M14"/>
    <mergeCell ref="N13:N14"/>
    <mergeCell ref="H28:K28"/>
    <mergeCell ref="M1:N1"/>
    <mergeCell ref="M2:N2"/>
    <mergeCell ref="B6:N6"/>
    <mergeCell ref="A7:N7"/>
    <mergeCell ref="B13:B14"/>
    <mergeCell ref="C13:C14"/>
    <mergeCell ref="D13:D14"/>
    <mergeCell ref="E13:E14"/>
    <mergeCell ref="F13:F14"/>
    <mergeCell ref="G13:G14"/>
    <mergeCell ref="H13:H14"/>
    <mergeCell ref="I13:I14"/>
  </mergeCells>
  <pageMargins left="0.70833333333333304" right="0.70833333333333304" top="0.74791666666666701" bottom="0.74791666666666701" header="0.51180555555555496" footer="0.51180555555555496"/>
  <pageSetup paperSize="9" scale="66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view="pageBreakPreview" topLeftCell="E1" zoomScale="91" zoomScaleNormal="100" zoomScaleSheetLayoutView="91" workbookViewId="0">
      <selection activeCell="N13" sqref="N13:N14"/>
    </sheetView>
  </sheetViews>
  <sheetFormatPr defaultRowHeight="13.8" x14ac:dyDescent="0.3"/>
  <cols>
    <col min="1" max="1" width="4.88671875" customWidth="1"/>
    <col min="2" max="2" width="37.88671875" customWidth="1"/>
    <col min="3" max="4" width="14.88671875" customWidth="1"/>
    <col min="5" max="5" width="13" customWidth="1"/>
    <col min="6" max="6" width="13.109375" customWidth="1"/>
    <col min="7" max="7" width="15.33203125" customWidth="1"/>
    <col min="8" max="10" width="16.109375" customWidth="1"/>
    <col min="11" max="11" width="19.33203125" customWidth="1"/>
    <col min="12" max="12" width="18.88671875" customWidth="1"/>
    <col min="13" max="13" width="12.88671875" customWidth="1"/>
    <col min="14" max="14" width="10.5546875" style="113" customWidth="1"/>
    <col min="257" max="257" width="4.88671875" customWidth="1"/>
    <col min="258" max="258" width="37.88671875" customWidth="1"/>
    <col min="259" max="260" width="14.88671875" customWidth="1"/>
    <col min="261" max="261" width="13" customWidth="1"/>
    <col min="262" max="262" width="13.109375" customWidth="1"/>
    <col min="263" max="263" width="15.33203125" customWidth="1"/>
    <col min="264" max="266" width="16.109375" customWidth="1"/>
    <col min="267" max="268" width="15.88671875" customWidth="1"/>
    <col min="269" max="269" width="12.88671875" customWidth="1"/>
    <col min="270" max="270" width="12.44140625" customWidth="1"/>
    <col min="513" max="513" width="4.88671875" customWidth="1"/>
    <col min="514" max="514" width="37.88671875" customWidth="1"/>
    <col min="515" max="516" width="14.88671875" customWidth="1"/>
    <col min="517" max="517" width="13" customWidth="1"/>
    <col min="518" max="518" width="13.109375" customWidth="1"/>
    <col min="519" max="519" width="15.33203125" customWidth="1"/>
    <col min="520" max="522" width="16.109375" customWidth="1"/>
    <col min="523" max="524" width="15.88671875" customWidth="1"/>
    <col min="525" max="525" width="12.88671875" customWidth="1"/>
    <col min="526" max="526" width="12.44140625" customWidth="1"/>
    <col min="769" max="769" width="4.88671875" customWidth="1"/>
    <col min="770" max="770" width="37.88671875" customWidth="1"/>
    <col min="771" max="772" width="14.88671875" customWidth="1"/>
    <col min="773" max="773" width="13" customWidth="1"/>
    <col min="774" max="774" width="13.109375" customWidth="1"/>
    <col min="775" max="775" width="15.33203125" customWidth="1"/>
    <col min="776" max="778" width="16.109375" customWidth="1"/>
    <col min="779" max="780" width="15.88671875" customWidth="1"/>
    <col min="781" max="781" width="12.88671875" customWidth="1"/>
    <col min="782" max="782" width="12.44140625" customWidth="1"/>
    <col min="1025" max="1025" width="4.88671875" customWidth="1"/>
    <col min="1026" max="1026" width="37.88671875" customWidth="1"/>
    <col min="1027" max="1028" width="14.88671875" customWidth="1"/>
    <col min="1029" max="1029" width="13" customWidth="1"/>
    <col min="1030" max="1030" width="13.109375" customWidth="1"/>
    <col min="1031" max="1031" width="15.33203125" customWidth="1"/>
    <col min="1032" max="1034" width="16.109375" customWidth="1"/>
    <col min="1035" max="1036" width="15.88671875" customWidth="1"/>
    <col min="1037" max="1037" width="12.88671875" customWidth="1"/>
    <col min="1038" max="1038" width="12.44140625" customWidth="1"/>
    <col min="1281" max="1281" width="4.88671875" customWidth="1"/>
    <col min="1282" max="1282" width="37.88671875" customWidth="1"/>
    <col min="1283" max="1284" width="14.88671875" customWidth="1"/>
    <col min="1285" max="1285" width="13" customWidth="1"/>
    <col min="1286" max="1286" width="13.109375" customWidth="1"/>
    <col min="1287" max="1287" width="15.33203125" customWidth="1"/>
    <col min="1288" max="1290" width="16.109375" customWidth="1"/>
    <col min="1291" max="1292" width="15.88671875" customWidth="1"/>
    <col min="1293" max="1293" width="12.88671875" customWidth="1"/>
    <col min="1294" max="1294" width="12.44140625" customWidth="1"/>
    <col min="1537" max="1537" width="4.88671875" customWidth="1"/>
    <col min="1538" max="1538" width="37.88671875" customWidth="1"/>
    <col min="1539" max="1540" width="14.88671875" customWidth="1"/>
    <col min="1541" max="1541" width="13" customWidth="1"/>
    <col min="1542" max="1542" width="13.109375" customWidth="1"/>
    <col min="1543" max="1543" width="15.33203125" customWidth="1"/>
    <col min="1544" max="1546" width="16.109375" customWidth="1"/>
    <col min="1547" max="1548" width="15.88671875" customWidth="1"/>
    <col min="1549" max="1549" width="12.88671875" customWidth="1"/>
    <col min="1550" max="1550" width="12.44140625" customWidth="1"/>
    <col min="1793" max="1793" width="4.88671875" customWidth="1"/>
    <col min="1794" max="1794" width="37.88671875" customWidth="1"/>
    <col min="1795" max="1796" width="14.88671875" customWidth="1"/>
    <col min="1797" max="1797" width="13" customWidth="1"/>
    <col min="1798" max="1798" width="13.109375" customWidth="1"/>
    <col min="1799" max="1799" width="15.33203125" customWidth="1"/>
    <col min="1800" max="1802" width="16.109375" customWidth="1"/>
    <col min="1803" max="1804" width="15.88671875" customWidth="1"/>
    <col min="1805" max="1805" width="12.88671875" customWidth="1"/>
    <col min="1806" max="1806" width="12.44140625" customWidth="1"/>
    <col min="2049" max="2049" width="4.88671875" customWidth="1"/>
    <col min="2050" max="2050" width="37.88671875" customWidth="1"/>
    <col min="2051" max="2052" width="14.88671875" customWidth="1"/>
    <col min="2053" max="2053" width="13" customWidth="1"/>
    <col min="2054" max="2054" width="13.109375" customWidth="1"/>
    <col min="2055" max="2055" width="15.33203125" customWidth="1"/>
    <col min="2056" max="2058" width="16.109375" customWidth="1"/>
    <col min="2059" max="2060" width="15.88671875" customWidth="1"/>
    <col min="2061" max="2061" width="12.88671875" customWidth="1"/>
    <col min="2062" max="2062" width="12.44140625" customWidth="1"/>
    <col min="2305" max="2305" width="4.88671875" customWidth="1"/>
    <col min="2306" max="2306" width="37.88671875" customWidth="1"/>
    <col min="2307" max="2308" width="14.88671875" customWidth="1"/>
    <col min="2309" max="2309" width="13" customWidth="1"/>
    <col min="2310" max="2310" width="13.109375" customWidth="1"/>
    <col min="2311" max="2311" width="15.33203125" customWidth="1"/>
    <col min="2312" max="2314" width="16.109375" customWidth="1"/>
    <col min="2315" max="2316" width="15.88671875" customWidth="1"/>
    <col min="2317" max="2317" width="12.88671875" customWidth="1"/>
    <col min="2318" max="2318" width="12.44140625" customWidth="1"/>
    <col min="2561" max="2561" width="4.88671875" customWidth="1"/>
    <col min="2562" max="2562" width="37.88671875" customWidth="1"/>
    <col min="2563" max="2564" width="14.88671875" customWidth="1"/>
    <col min="2565" max="2565" width="13" customWidth="1"/>
    <col min="2566" max="2566" width="13.109375" customWidth="1"/>
    <col min="2567" max="2567" width="15.33203125" customWidth="1"/>
    <col min="2568" max="2570" width="16.109375" customWidth="1"/>
    <col min="2571" max="2572" width="15.88671875" customWidth="1"/>
    <col min="2573" max="2573" width="12.88671875" customWidth="1"/>
    <col min="2574" max="2574" width="12.44140625" customWidth="1"/>
    <col min="2817" max="2817" width="4.88671875" customWidth="1"/>
    <col min="2818" max="2818" width="37.88671875" customWidth="1"/>
    <col min="2819" max="2820" width="14.88671875" customWidth="1"/>
    <col min="2821" max="2821" width="13" customWidth="1"/>
    <col min="2822" max="2822" width="13.109375" customWidth="1"/>
    <col min="2823" max="2823" width="15.33203125" customWidth="1"/>
    <col min="2824" max="2826" width="16.109375" customWidth="1"/>
    <col min="2827" max="2828" width="15.88671875" customWidth="1"/>
    <col min="2829" max="2829" width="12.88671875" customWidth="1"/>
    <col min="2830" max="2830" width="12.44140625" customWidth="1"/>
    <col min="3073" max="3073" width="4.88671875" customWidth="1"/>
    <col min="3074" max="3074" width="37.88671875" customWidth="1"/>
    <col min="3075" max="3076" width="14.88671875" customWidth="1"/>
    <col min="3077" max="3077" width="13" customWidth="1"/>
    <col min="3078" max="3078" width="13.109375" customWidth="1"/>
    <col min="3079" max="3079" width="15.33203125" customWidth="1"/>
    <col min="3080" max="3082" width="16.109375" customWidth="1"/>
    <col min="3083" max="3084" width="15.88671875" customWidth="1"/>
    <col min="3085" max="3085" width="12.88671875" customWidth="1"/>
    <col min="3086" max="3086" width="12.44140625" customWidth="1"/>
    <col min="3329" max="3329" width="4.88671875" customWidth="1"/>
    <col min="3330" max="3330" width="37.88671875" customWidth="1"/>
    <col min="3331" max="3332" width="14.88671875" customWidth="1"/>
    <col min="3333" max="3333" width="13" customWidth="1"/>
    <col min="3334" max="3334" width="13.109375" customWidth="1"/>
    <col min="3335" max="3335" width="15.33203125" customWidth="1"/>
    <col min="3336" max="3338" width="16.109375" customWidth="1"/>
    <col min="3339" max="3340" width="15.88671875" customWidth="1"/>
    <col min="3341" max="3341" width="12.88671875" customWidth="1"/>
    <col min="3342" max="3342" width="12.44140625" customWidth="1"/>
    <col min="3585" max="3585" width="4.88671875" customWidth="1"/>
    <col min="3586" max="3586" width="37.88671875" customWidth="1"/>
    <col min="3587" max="3588" width="14.88671875" customWidth="1"/>
    <col min="3589" max="3589" width="13" customWidth="1"/>
    <col min="3590" max="3590" width="13.109375" customWidth="1"/>
    <col min="3591" max="3591" width="15.33203125" customWidth="1"/>
    <col min="3592" max="3594" width="16.109375" customWidth="1"/>
    <col min="3595" max="3596" width="15.88671875" customWidth="1"/>
    <col min="3597" max="3597" width="12.88671875" customWidth="1"/>
    <col min="3598" max="3598" width="12.44140625" customWidth="1"/>
    <col min="3841" max="3841" width="4.88671875" customWidth="1"/>
    <col min="3842" max="3842" width="37.88671875" customWidth="1"/>
    <col min="3843" max="3844" width="14.88671875" customWidth="1"/>
    <col min="3845" max="3845" width="13" customWidth="1"/>
    <col min="3846" max="3846" width="13.109375" customWidth="1"/>
    <col min="3847" max="3847" width="15.33203125" customWidth="1"/>
    <col min="3848" max="3850" width="16.109375" customWidth="1"/>
    <col min="3851" max="3852" width="15.88671875" customWidth="1"/>
    <col min="3853" max="3853" width="12.88671875" customWidth="1"/>
    <col min="3854" max="3854" width="12.44140625" customWidth="1"/>
    <col min="4097" max="4097" width="4.88671875" customWidth="1"/>
    <col min="4098" max="4098" width="37.88671875" customWidth="1"/>
    <col min="4099" max="4100" width="14.88671875" customWidth="1"/>
    <col min="4101" max="4101" width="13" customWidth="1"/>
    <col min="4102" max="4102" width="13.109375" customWidth="1"/>
    <col min="4103" max="4103" width="15.33203125" customWidth="1"/>
    <col min="4104" max="4106" width="16.109375" customWidth="1"/>
    <col min="4107" max="4108" width="15.88671875" customWidth="1"/>
    <col min="4109" max="4109" width="12.88671875" customWidth="1"/>
    <col min="4110" max="4110" width="12.44140625" customWidth="1"/>
    <col min="4353" max="4353" width="4.88671875" customWidth="1"/>
    <col min="4354" max="4354" width="37.88671875" customWidth="1"/>
    <col min="4355" max="4356" width="14.88671875" customWidth="1"/>
    <col min="4357" max="4357" width="13" customWidth="1"/>
    <col min="4358" max="4358" width="13.109375" customWidth="1"/>
    <col min="4359" max="4359" width="15.33203125" customWidth="1"/>
    <col min="4360" max="4362" width="16.109375" customWidth="1"/>
    <col min="4363" max="4364" width="15.88671875" customWidth="1"/>
    <col min="4365" max="4365" width="12.88671875" customWidth="1"/>
    <col min="4366" max="4366" width="12.44140625" customWidth="1"/>
    <col min="4609" max="4609" width="4.88671875" customWidth="1"/>
    <col min="4610" max="4610" width="37.88671875" customWidth="1"/>
    <col min="4611" max="4612" width="14.88671875" customWidth="1"/>
    <col min="4613" max="4613" width="13" customWidth="1"/>
    <col min="4614" max="4614" width="13.109375" customWidth="1"/>
    <col min="4615" max="4615" width="15.33203125" customWidth="1"/>
    <col min="4616" max="4618" width="16.109375" customWidth="1"/>
    <col min="4619" max="4620" width="15.88671875" customWidth="1"/>
    <col min="4621" max="4621" width="12.88671875" customWidth="1"/>
    <col min="4622" max="4622" width="12.44140625" customWidth="1"/>
    <col min="4865" max="4865" width="4.88671875" customWidth="1"/>
    <col min="4866" max="4866" width="37.88671875" customWidth="1"/>
    <col min="4867" max="4868" width="14.88671875" customWidth="1"/>
    <col min="4869" max="4869" width="13" customWidth="1"/>
    <col min="4870" max="4870" width="13.109375" customWidth="1"/>
    <col min="4871" max="4871" width="15.33203125" customWidth="1"/>
    <col min="4872" max="4874" width="16.109375" customWidth="1"/>
    <col min="4875" max="4876" width="15.88671875" customWidth="1"/>
    <col min="4877" max="4877" width="12.88671875" customWidth="1"/>
    <col min="4878" max="4878" width="12.44140625" customWidth="1"/>
    <col min="5121" max="5121" width="4.88671875" customWidth="1"/>
    <col min="5122" max="5122" width="37.88671875" customWidth="1"/>
    <col min="5123" max="5124" width="14.88671875" customWidth="1"/>
    <col min="5125" max="5125" width="13" customWidth="1"/>
    <col min="5126" max="5126" width="13.109375" customWidth="1"/>
    <col min="5127" max="5127" width="15.33203125" customWidth="1"/>
    <col min="5128" max="5130" width="16.109375" customWidth="1"/>
    <col min="5131" max="5132" width="15.88671875" customWidth="1"/>
    <col min="5133" max="5133" width="12.88671875" customWidth="1"/>
    <col min="5134" max="5134" width="12.44140625" customWidth="1"/>
    <col min="5377" max="5377" width="4.88671875" customWidth="1"/>
    <col min="5378" max="5378" width="37.88671875" customWidth="1"/>
    <col min="5379" max="5380" width="14.88671875" customWidth="1"/>
    <col min="5381" max="5381" width="13" customWidth="1"/>
    <col min="5382" max="5382" width="13.109375" customWidth="1"/>
    <col min="5383" max="5383" width="15.33203125" customWidth="1"/>
    <col min="5384" max="5386" width="16.109375" customWidth="1"/>
    <col min="5387" max="5388" width="15.88671875" customWidth="1"/>
    <col min="5389" max="5389" width="12.88671875" customWidth="1"/>
    <col min="5390" max="5390" width="12.44140625" customWidth="1"/>
    <col min="5633" max="5633" width="4.88671875" customWidth="1"/>
    <col min="5634" max="5634" width="37.88671875" customWidth="1"/>
    <col min="5635" max="5636" width="14.88671875" customWidth="1"/>
    <col min="5637" max="5637" width="13" customWidth="1"/>
    <col min="5638" max="5638" width="13.109375" customWidth="1"/>
    <col min="5639" max="5639" width="15.33203125" customWidth="1"/>
    <col min="5640" max="5642" width="16.109375" customWidth="1"/>
    <col min="5643" max="5644" width="15.88671875" customWidth="1"/>
    <col min="5645" max="5645" width="12.88671875" customWidth="1"/>
    <col min="5646" max="5646" width="12.44140625" customWidth="1"/>
    <col min="5889" max="5889" width="4.88671875" customWidth="1"/>
    <col min="5890" max="5890" width="37.88671875" customWidth="1"/>
    <col min="5891" max="5892" width="14.88671875" customWidth="1"/>
    <col min="5893" max="5893" width="13" customWidth="1"/>
    <col min="5894" max="5894" width="13.109375" customWidth="1"/>
    <col min="5895" max="5895" width="15.33203125" customWidth="1"/>
    <col min="5896" max="5898" width="16.109375" customWidth="1"/>
    <col min="5899" max="5900" width="15.88671875" customWidth="1"/>
    <col min="5901" max="5901" width="12.88671875" customWidth="1"/>
    <col min="5902" max="5902" width="12.44140625" customWidth="1"/>
    <col min="6145" max="6145" width="4.88671875" customWidth="1"/>
    <col min="6146" max="6146" width="37.88671875" customWidth="1"/>
    <col min="6147" max="6148" width="14.88671875" customWidth="1"/>
    <col min="6149" max="6149" width="13" customWidth="1"/>
    <col min="6150" max="6150" width="13.109375" customWidth="1"/>
    <col min="6151" max="6151" width="15.33203125" customWidth="1"/>
    <col min="6152" max="6154" width="16.109375" customWidth="1"/>
    <col min="6155" max="6156" width="15.88671875" customWidth="1"/>
    <col min="6157" max="6157" width="12.88671875" customWidth="1"/>
    <col min="6158" max="6158" width="12.44140625" customWidth="1"/>
    <col min="6401" max="6401" width="4.88671875" customWidth="1"/>
    <col min="6402" max="6402" width="37.88671875" customWidth="1"/>
    <col min="6403" max="6404" width="14.88671875" customWidth="1"/>
    <col min="6405" max="6405" width="13" customWidth="1"/>
    <col min="6406" max="6406" width="13.109375" customWidth="1"/>
    <col min="6407" max="6407" width="15.33203125" customWidth="1"/>
    <col min="6408" max="6410" width="16.109375" customWidth="1"/>
    <col min="6411" max="6412" width="15.88671875" customWidth="1"/>
    <col min="6413" max="6413" width="12.88671875" customWidth="1"/>
    <col min="6414" max="6414" width="12.44140625" customWidth="1"/>
    <col min="6657" max="6657" width="4.88671875" customWidth="1"/>
    <col min="6658" max="6658" width="37.88671875" customWidth="1"/>
    <col min="6659" max="6660" width="14.88671875" customWidth="1"/>
    <col min="6661" max="6661" width="13" customWidth="1"/>
    <col min="6662" max="6662" width="13.109375" customWidth="1"/>
    <col min="6663" max="6663" width="15.33203125" customWidth="1"/>
    <col min="6664" max="6666" width="16.109375" customWidth="1"/>
    <col min="6667" max="6668" width="15.88671875" customWidth="1"/>
    <col min="6669" max="6669" width="12.88671875" customWidth="1"/>
    <col min="6670" max="6670" width="12.44140625" customWidth="1"/>
    <col min="6913" max="6913" width="4.88671875" customWidth="1"/>
    <col min="6914" max="6914" width="37.88671875" customWidth="1"/>
    <col min="6915" max="6916" width="14.88671875" customWidth="1"/>
    <col min="6917" max="6917" width="13" customWidth="1"/>
    <col min="6918" max="6918" width="13.109375" customWidth="1"/>
    <col min="6919" max="6919" width="15.33203125" customWidth="1"/>
    <col min="6920" max="6922" width="16.109375" customWidth="1"/>
    <col min="6923" max="6924" width="15.88671875" customWidth="1"/>
    <col min="6925" max="6925" width="12.88671875" customWidth="1"/>
    <col min="6926" max="6926" width="12.44140625" customWidth="1"/>
    <col min="7169" max="7169" width="4.88671875" customWidth="1"/>
    <col min="7170" max="7170" width="37.88671875" customWidth="1"/>
    <col min="7171" max="7172" width="14.88671875" customWidth="1"/>
    <col min="7173" max="7173" width="13" customWidth="1"/>
    <col min="7174" max="7174" width="13.109375" customWidth="1"/>
    <col min="7175" max="7175" width="15.33203125" customWidth="1"/>
    <col min="7176" max="7178" width="16.109375" customWidth="1"/>
    <col min="7179" max="7180" width="15.88671875" customWidth="1"/>
    <col min="7181" max="7181" width="12.88671875" customWidth="1"/>
    <col min="7182" max="7182" width="12.44140625" customWidth="1"/>
    <col min="7425" max="7425" width="4.88671875" customWidth="1"/>
    <col min="7426" max="7426" width="37.88671875" customWidth="1"/>
    <col min="7427" max="7428" width="14.88671875" customWidth="1"/>
    <col min="7429" max="7429" width="13" customWidth="1"/>
    <col min="7430" max="7430" width="13.109375" customWidth="1"/>
    <col min="7431" max="7431" width="15.33203125" customWidth="1"/>
    <col min="7432" max="7434" width="16.109375" customWidth="1"/>
    <col min="7435" max="7436" width="15.88671875" customWidth="1"/>
    <col min="7437" max="7437" width="12.88671875" customWidth="1"/>
    <col min="7438" max="7438" width="12.44140625" customWidth="1"/>
    <col min="7681" max="7681" width="4.88671875" customWidth="1"/>
    <col min="7682" max="7682" width="37.88671875" customWidth="1"/>
    <col min="7683" max="7684" width="14.88671875" customWidth="1"/>
    <col min="7685" max="7685" width="13" customWidth="1"/>
    <col min="7686" max="7686" width="13.109375" customWidth="1"/>
    <col min="7687" max="7687" width="15.33203125" customWidth="1"/>
    <col min="7688" max="7690" width="16.109375" customWidth="1"/>
    <col min="7691" max="7692" width="15.88671875" customWidth="1"/>
    <col min="7693" max="7693" width="12.88671875" customWidth="1"/>
    <col min="7694" max="7694" width="12.44140625" customWidth="1"/>
    <col min="7937" max="7937" width="4.88671875" customWidth="1"/>
    <col min="7938" max="7938" width="37.88671875" customWidth="1"/>
    <col min="7939" max="7940" width="14.88671875" customWidth="1"/>
    <col min="7941" max="7941" width="13" customWidth="1"/>
    <col min="7942" max="7942" width="13.109375" customWidth="1"/>
    <col min="7943" max="7943" width="15.33203125" customWidth="1"/>
    <col min="7944" max="7946" width="16.109375" customWidth="1"/>
    <col min="7947" max="7948" width="15.88671875" customWidth="1"/>
    <col min="7949" max="7949" width="12.88671875" customWidth="1"/>
    <col min="7950" max="7950" width="12.44140625" customWidth="1"/>
    <col min="8193" max="8193" width="4.88671875" customWidth="1"/>
    <col min="8194" max="8194" width="37.88671875" customWidth="1"/>
    <col min="8195" max="8196" width="14.88671875" customWidth="1"/>
    <col min="8197" max="8197" width="13" customWidth="1"/>
    <col min="8198" max="8198" width="13.109375" customWidth="1"/>
    <col min="8199" max="8199" width="15.33203125" customWidth="1"/>
    <col min="8200" max="8202" width="16.109375" customWidth="1"/>
    <col min="8203" max="8204" width="15.88671875" customWidth="1"/>
    <col min="8205" max="8205" width="12.88671875" customWidth="1"/>
    <col min="8206" max="8206" width="12.44140625" customWidth="1"/>
    <col min="8449" max="8449" width="4.88671875" customWidth="1"/>
    <col min="8450" max="8450" width="37.88671875" customWidth="1"/>
    <col min="8451" max="8452" width="14.88671875" customWidth="1"/>
    <col min="8453" max="8453" width="13" customWidth="1"/>
    <col min="8454" max="8454" width="13.109375" customWidth="1"/>
    <col min="8455" max="8455" width="15.33203125" customWidth="1"/>
    <col min="8456" max="8458" width="16.109375" customWidth="1"/>
    <col min="8459" max="8460" width="15.88671875" customWidth="1"/>
    <col min="8461" max="8461" width="12.88671875" customWidth="1"/>
    <col min="8462" max="8462" width="12.44140625" customWidth="1"/>
    <col min="8705" max="8705" width="4.88671875" customWidth="1"/>
    <col min="8706" max="8706" width="37.88671875" customWidth="1"/>
    <col min="8707" max="8708" width="14.88671875" customWidth="1"/>
    <col min="8709" max="8709" width="13" customWidth="1"/>
    <col min="8710" max="8710" width="13.109375" customWidth="1"/>
    <col min="8711" max="8711" width="15.33203125" customWidth="1"/>
    <col min="8712" max="8714" width="16.109375" customWidth="1"/>
    <col min="8715" max="8716" width="15.88671875" customWidth="1"/>
    <col min="8717" max="8717" width="12.88671875" customWidth="1"/>
    <col min="8718" max="8718" width="12.44140625" customWidth="1"/>
    <col min="8961" max="8961" width="4.88671875" customWidth="1"/>
    <col min="8962" max="8962" width="37.88671875" customWidth="1"/>
    <col min="8963" max="8964" width="14.88671875" customWidth="1"/>
    <col min="8965" max="8965" width="13" customWidth="1"/>
    <col min="8966" max="8966" width="13.109375" customWidth="1"/>
    <col min="8967" max="8967" width="15.33203125" customWidth="1"/>
    <col min="8968" max="8970" width="16.109375" customWidth="1"/>
    <col min="8971" max="8972" width="15.88671875" customWidth="1"/>
    <col min="8973" max="8973" width="12.88671875" customWidth="1"/>
    <col min="8974" max="8974" width="12.44140625" customWidth="1"/>
    <col min="9217" max="9217" width="4.88671875" customWidth="1"/>
    <col min="9218" max="9218" width="37.88671875" customWidth="1"/>
    <col min="9219" max="9220" width="14.88671875" customWidth="1"/>
    <col min="9221" max="9221" width="13" customWidth="1"/>
    <col min="9222" max="9222" width="13.109375" customWidth="1"/>
    <col min="9223" max="9223" width="15.33203125" customWidth="1"/>
    <col min="9224" max="9226" width="16.109375" customWidth="1"/>
    <col min="9227" max="9228" width="15.88671875" customWidth="1"/>
    <col min="9229" max="9229" width="12.88671875" customWidth="1"/>
    <col min="9230" max="9230" width="12.44140625" customWidth="1"/>
    <col min="9473" max="9473" width="4.88671875" customWidth="1"/>
    <col min="9474" max="9474" width="37.88671875" customWidth="1"/>
    <col min="9475" max="9476" width="14.88671875" customWidth="1"/>
    <col min="9477" max="9477" width="13" customWidth="1"/>
    <col min="9478" max="9478" width="13.109375" customWidth="1"/>
    <col min="9479" max="9479" width="15.33203125" customWidth="1"/>
    <col min="9480" max="9482" width="16.109375" customWidth="1"/>
    <col min="9483" max="9484" width="15.88671875" customWidth="1"/>
    <col min="9485" max="9485" width="12.88671875" customWidth="1"/>
    <col min="9486" max="9486" width="12.44140625" customWidth="1"/>
    <col min="9729" max="9729" width="4.88671875" customWidth="1"/>
    <col min="9730" max="9730" width="37.88671875" customWidth="1"/>
    <col min="9731" max="9732" width="14.88671875" customWidth="1"/>
    <col min="9733" max="9733" width="13" customWidth="1"/>
    <col min="9734" max="9734" width="13.109375" customWidth="1"/>
    <col min="9735" max="9735" width="15.33203125" customWidth="1"/>
    <col min="9736" max="9738" width="16.109375" customWidth="1"/>
    <col min="9739" max="9740" width="15.88671875" customWidth="1"/>
    <col min="9741" max="9741" width="12.88671875" customWidth="1"/>
    <col min="9742" max="9742" width="12.44140625" customWidth="1"/>
    <col min="9985" max="9985" width="4.88671875" customWidth="1"/>
    <col min="9986" max="9986" width="37.88671875" customWidth="1"/>
    <col min="9987" max="9988" width="14.88671875" customWidth="1"/>
    <col min="9989" max="9989" width="13" customWidth="1"/>
    <col min="9990" max="9990" width="13.109375" customWidth="1"/>
    <col min="9991" max="9991" width="15.33203125" customWidth="1"/>
    <col min="9992" max="9994" width="16.109375" customWidth="1"/>
    <col min="9995" max="9996" width="15.88671875" customWidth="1"/>
    <col min="9997" max="9997" width="12.88671875" customWidth="1"/>
    <col min="9998" max="9998" width="12.44140625" customWidth="1"/>
    <col min="10241" max="10241" width="4.88671875" customWidth="1"/>
    <col min="10242" max="10242" width="37.88671875" customWidth="1"/>
    <col min="10243" max="10244" width="14.88671875" customWidth="1"/>
    <col min="10245" max="10245" width="13" customWidth="1"/>
    <col min="10246" max="10246" width="13.109375" customWidth="1"/>
    <col min="10247" max="10247" width="15.33203125" customWidth="1"/>
    <col min="10248" max="10250" width="16.109375" customWidth="1"/>
    <col min="10251" max="10252" width="15.88671875" customWidth="1"/>
    <col min="10253" max="10253" width="12.88671875" customWidth="1"/>
    <col min="10254" max="10254" width="12.44140625" customWidth="1"/>
    <col min="10497" max="10497" width="4.88671875" customWidth="1"/>
    <col min="10498" max="10498" width="37.88671875" customWidth="1"/>
    <col min="10499" max="10500" width="14.88671875" customWidth="1"/>
    <col min="10501" max="10501" width="13" customWidth="1"/>
    <col min="10502" max="10502" width="13.109375" customWidth="1"/>
    <col min="10503" max="10503" width="15.33203125" customWidth="1"/>
    <col min="10504" max="10506" width="16.109375" customWidth="1"/>
    <col min="10507" max="10508" width="15.88671875" customWidth="1"/>
    <col min="10509" max="10509" width="12.88671875" customWidth="1"/>
    <col min="10510" max="10510" width="12.44140625" customWidth="1"/>
    <col min="10753" max="10753" width="4.88671875" customWidth="1"/>
    <col min="10754" max="10754" width="37.88671875" customWidth="1"/>
    <col min="10755" max="10756" width="14.88671875" customWidth="1"/>
    <col min="10757" max="10757" width="13" customWidth="1"/>
    <col min="10758" max="10758" width="13.109375" customWidth="1"/>
    <col min="10759" max="10759" width="15.33203125" customWidth="1"/>
    <col min="10760" max="10762" width="16.109375" customWidth="1"/>
    <col min="10763" max="10764" width="15.88671875" customWidth="1"/>
    <col min="10765" max="10765" width="12.88671875" customWidth="1"/>
    <col min="10766" max="10766" width="12.44140625" customWidth="1"/>
    <col min="11009" max="11009" width="4.88671875" customWidth="1"/>
    <col min="11010" max="11010" width="37.88671875" customWidth="1"/>
    <col min="11011" max="11012" width="14.88671875" customWidth="1"/>
    <col min="11013" max="11013" width="13" customWidth="1"/>
    <col min="11014" max="11014" width="13.109375" customWidth="1"/>
    <col min="11015" max="11015" width="15.33203125" customWidth="1"/>
    <col min="11016" max="11018" width="16.109375" customWidth="1"/>
    <col min="11019" max="11020" width="15.88671875" customWidth="1"/>
    <col min="11021" max="11021" width="12.88671875" customWidth="1"/>
    <col min="11022" max="11022" width="12.44140625" customWidth="1"/>
    <col min="11265" max="11265" width="4.88671875" customWidth="1"/>
    <col min="11266" max="11266" width="37.88671875" customWidth="1"/>
    <col min="11267" max="11268" width="14.88671875" customWidth="1"/>
    <col min="11269" max="11269" width="13" customWidth="1"/>
    <col min="11270" max="11270" width="13.109375" customWidth="1"/>
    <col min="11271" max="11271" width="15.33203125" customWidth="1"/>
    <col min="11272" max="11274" width="16.109375" customWidth="1"/>
    <col min="11275" max="11276" width="15.88671875" customWidth="1"/>
    <col min="11277" max="11277" width="12.88671875" customWidth="1"/>
    <col min="11278" max="11278" width="12.44140625" customWidth="1"/>
    <col min="11521" max="11521" width="4.88671875" customWidth="1"/>
    <col min="11522" max="11522" width="37.88671875" customWidth="1"/>
    <col min="11523" max="11524" width="14.88671875" customWidth="1"/>
    <col min="11525" max="11525" width="13" customWidth="1"/>
    <col min="11526" max="11526" width="13.109375" customWidth="1"/>
    <col min="11527" max="11527" width="15.33203125" customWidth="1"/>
    <col min="11528" max="11530" width="16.109375" customWidth="1"/>
    <col min="11531" max="11532" width="15.88671875" customWidth="1"/>
    <col min="11533" max="11533" width="12.88671875" customWidth="1"/>
    <col min="11534" max="11534" width="12.44140625" customWidth="1"/>
    <col min="11777" max="11777" width="4.88671875" customWidth="1"/>
    <col min="11778" max="11778" width="37.88671875" customWidth="1"/>
    <col min="11779" max="11780" width="14.88671875" customWidth="1"/>
    <col min="11781" max="11781" width="13" customWidth="1"/>
    <col min="11782" max="11782" width="13.109375" customWidth="1"/>
    <col min="11783" max="11783" width="15.33203125" customWidth="1"/>
    <col min="11784" max="11786" width="16.109375" customWidth="1"/>
    <col min="11787" max="11788" width="15.88671875" customWidth="1"/>
    <col min="11789" max="11789" width="12.88671875" customWidth="1"/>
    <col min="11790" max="11790" width="12.44140625" customWidth="1"/>
    <col min="12033" max="12033" width="4.88671875" customWidth="1"/>
    <col min="12034" max="12034" width="37.88671875" customWidth="1"/>
    <col min="12035" max="12036" width="14.88671875" customWidth="1"/>
    <col min="12037" max="12037" width="13" customWidth="1"/>
    <col min="12038" max="12038" width="13.109375" customWidth="1"/>
    <col min="12039" max="12039" width="15.33203125" customWidth="1"/>
    <col min="12040" max="12042" width="16.109375" customWidth="1"/>
    <col min="12043" max="12044" width="15.88671875" customWidth="1"/>
    <col min="12045" max="12045" width="12.88671875" customWidth="1"/>
    <col min="12046" max="12046" width="12.44140625" customWidth="1"/>
    <col min="12289" max="12289" width="4.88671875" customWidth="1"/>
    <col min="12290" max="12290" width="37.88671875" customWidth="1"/>
    <col min="12291" max="12292" width="14.88671875" customWidth="1"/>
    <col min="12293" max="12293" width="13" customWidth="1"/>
    <col min="12294" max="12294" width="13.109375" customWidth="1"/>
    <col min="12295" max="12295" width="15.33203125" customWidth="1"/>
    <col min="12296" max="12298" width="16.109375" customWidth="1"/>
    <col min="12299" max="12300" width="15.88671875" customWidth="1"/>
    <col min="12301" max="12301" width="12.88671875" customWidth="1"/>
    <col min="12302" max="12302" width="12.44140625" customWidth="1"/>
    <col min="12545" max="12545" width="4.88671875" customWidth="1"/>
    <col min="12546" max="12546" width="37.88671875" customWidth="1"/>
    <col min="12547" max="12548" width="14.88671875" customWidth="1"/>
    <col min="12549" max="12549" width="13" customWidth="1"/>
    <col min="12550" max="12550" width="13.109375" customWidth="1"/>
    <col min="12551" max="12551" width="15.33203125" customWidth="1"/>
    <col min="12552" max="12554" width="16.109375" customWidth="1"/>
    <col min="12555" max="12556" width="15.88671875" customWidth="1"/>
    <col min="12557" max="12557" width="12.88671875" customWidth="1"/>
    <col min="12558" max="12558" width="12.44140625" customWidth="1"/>
    <col min="12801" max="12801" width="4.88671875" customWidth="1"/>
    <col min="12802" max="12802" width="37.88671875" customWidth="1"/>
    <col min="12803" max="12804" width="14.88671875" customWidth="1"/>
    <col min="12805" max="12805" width="13" customWidth="1"/>
    <col min="12806" max="12806" width="13.109375" customWidth="1"/>
    <col min="12807" max="12807" width="15.33203125" customWidth="1"/>
    <col min="12808" max="12810" width="16.109375" customWidth="1"/>
    <col min="12811" max="12812" width="15.88671875" customWidth="1"/>
    <col min="12813" max="12813" width="12.88671875" customWidth="1"/>
    <col min="12814" max="12814" width="12.44140625" customWidth="1"/>
    <col min="13057" max="13057" width="4.88671875" customWidth="1"/>
    <col min="13058" max="13058" width="37.88671875" customWidth="1"/>
    <col min="13059" max="13060" width="14.88671875" customWidth="1"/>
    <col min="13061" max="13061" width="13" customWidth="1"/>
    <col min="13062" max="13062" width="13.109375" customWidth="1"/>
    <col min="13063" max="13063" width="15.33203125" customWidth="1"/>
    <col min="13064" max="13066" width="16.109375" customWidth="1"/>
    <col min="13067" max="13068" width="15.88671875" customWidth="1"/>
    <col min="13069" max="13069" width="12.88671875" customWidth="1"/>
    <col min="13070" max="13070" width="12.44140625" customWidth="1"/>
    <col min="13313" max="13313" width="4.88671875" customWidth="1"/>
    <col min="13314" max="13314" width="37.88671875" customWidth="1"/>
    <col min="13315" max="13316" width="14.88671875" customWidth="1"/>
    <col min="13317" max="13317" width="13" customWidth="1"/>
    <col min="13318" max="13318" width="13.109375" customWidth="1"/>
    <col min="13319" max="13319" width="15.33203125" customWidth="1"/>
    <col min="13320" max="13322" width="16.109375" customWidth="1"/>
    <col min="13323" max="13324" width="15.88671875" customWidth="1"/>
    <col min="13325" max="13325" width="12.88671875" customWidth="1"/>
    <col min="13326" max="13326" width="12.44140625" customWidth="1"/>
    <col min="13569" max="13569" width="4.88671875" customWidth="1"/>
    <col min="13570" max="13570" width="37.88671875" customWidth="1"/>
    <col min="13571" max="13572" width="14.88671875" customWidth="1"/>
    <col min="13573" max="13573" width="13" customWidth="1"/>
    <col min="13574" max="13574" width="13.109375" customWidth="1"/>
    <col min="13575" max="13575" width="15.33203125" customWidth="1"/>
    <col min="13576" max="13578" width="16.109375" customWidth="1"/>
    <col min="13579" max="13580" width="15.88671875" customWidth="1"/>
    <col min="13581" max="13581" width="12.88671875" customWidth="1"/>
    <col min="13582" max="13582" width="12.44140625" customWidth="1"/>
    <col min="13825" max="13825" width="4.88671875" customWidth="1"/>
    <col min="13826" max="13826" width="37.88671875" customWidth="1"/>
    <col min="13827" max="13828" width="14.88671875" customWidth="1"/>
    <col min="13829" max="13829" width="13" customWidth="1"/>
    <col min="13830" max="13830" width="13.109375" customWidth="1"/>
    <col min="13831" max="13831" width="15.33203125" customWidth="1"/>
    <col min="13832" max="13834" width="16.109375" customWidth="1"/>
    <col min="13835" max="13836" width="15.88671875" customWidth="1"/>
    <col min="13837" max="13837" width="12.88671875" customWidth="1"/>
    <col min="13838" max="13838" width="12.44140625" customWidth="1"/>
    <col min="14081" max="14081" width="4.88671875" customWidth="1"/>
    <col min="14082" max="14082" width="37.88671875" customWidth="1"/>
    <col min="14083" max="14084" width="14.88671875" customWidth="1"/>
    <col min="14085" max="14085" width="13" customWidth="1"/>
    <col min="14086" max="14086" width="13.109375" customWidth="1"/>
    <col min="14087" max="14087" width="15.33203125" customWidth="1"/>
    <col min="14088" max="14090" width="16.109375" customWidth="1"/>
    <col min="14091" max="14092" width="15.88671875" customWidth="1"/>
    <col min="14093" max="14093" width="12.88671875" customWidth="1"/>
    <col min="14094" max="14094" width="12.44140625" customWidth="1"/>
    <col min="14337" max="14337" width="4.88671875" customWidth="1"/>
    <col min="14338" max="14338" width="37.88671875" customWidth="1"/>
    <col min="14339" max="14340" width="14.88671875" customWidth="1"/>
    <col min="14341" max="14341" width="13" customWidth="1"/>
    <col min="14342" max="14342" width="13.109375" customWidth="1"/>
    <col min="14343" max="14343" width="15.33203125" customWidth="1"/>
    <col min="14344" max="14346" width="16.109375" customWidth="1"/>
    <col min="14347" max="14348" width="15.88671875" customWidth="1"/>
    <col min="14349" max="14349" width="12.88671875" customWidth="1"/>
    <col min="14350" max="14350" width="12.44140625" customWidth="1"/>
    <col min="14593" max="14593" width="4.88671875" customWidth="1"/>
    <col min="14594" max="14594" width="37.88671875" customWidth="1"/>
    <col min="14595" max="14596" width="14.88671875" customWidth="1"/>
    <col min="14597" max="14597" width="13" customWidth="1"/>
    <col min="14598" max="14598" width="13.109375" customWidth="1"/>
    <col min="14599" max="14599" width="15.33203125" customWidth="1"/>
    <col min="14600" max="14602" width="16.109375" customWidth="1"/>
    <col min="14603" max="14604" width="15.88671875" customWidth="1"/>
    <col min="14605" max="14605" width="12.88671875" customWidth="1"/>
    <col min="14606" max="14606" width="12.44140625" customWidth="1"/>
    <col min="14849" max="14849" width="4.88671875" customWidth="1"/>
    <col min="14850" max="14850" width="37.88671875" customWidth="1"/>
    <col min="14851" max="14852" width="14.88671875" customWidth="1"/>
    <col min="14853" max="14853" width="13" customWidth="1"/>
    <col min="14854" max="14854" width="13.109375" customWidth="1"/>
    <col min="14855" max="14855" width="15.33203125" customWidth="1"/>
    <col min="14856" max="14858" width="16.109375" customWidth="1"/>
    <col min="14859" max="14860" width="15.88671875" customWidth="1"/>
    <col min="14861" max="14861" width="12.88671875" customWidth="1"/>
    <col min="14862" max="14862" width="12.44140625" customWidth="1"/>
    <col min="15105" max="15105" width="4.88671875" customWidth="1"/>
    <col min="15106" max="15106" width="37.88671875" customWidth="1"/>
    <col min="15107" max="15108" width="14.88671875" customWidth="1"/>
    <col min="15109" max="15109" width="13" customWidth="1"/>
    <col min="15110" max="15110" width="13.109375" customWidth="1"/>
    <col min="15111" max="15111" width="15.33203125" customWidth="1"/>
    <col min="15112" max="15114" width="16.109375" customWidth="1"/>
    <col min="15115" max="15116" width="15.88671875" customWidth="1"/>
    <col min="15117" max="15117" width="12.88671875" customWidth="1"/>
    <col min="15118" max="15118" width="12.44140625" customWidth="1"/>
    <col min="15361" max="15361" width="4.88671875" customWidth="1"/>
    <col min="15362" max="15362" width="37.88671875" customWidth="1"/>
    <col min="15363" max="15364" width="14.88671875" customWidth="1"/>
    <col min="15365" max="15365" width="13" customWidth="1"/>
    <col min="15366" max="15366" width="13.109375" customWidth="1"/>
    <col min="15367" max="15367" width="15.33203125" customWidth="1"/>
    <col min="15368" max="15370" width="16.109375" customWidth="1"/>
    <col min="15371" max="15372" width="15.88671875" customWidth="1"/>
    <col min="15373" max="15373" width="12.88671875" customWidth="1"/>
    <col min="15374" max="15374" width="12.44140625" customWidth="1"/>
    <col min="15617" max="15617" width="4.88671875" customWidth="1"/>
    <col min="15618" max="15618" width="37.88671875" customWidth="1"/>
    <col min="15619" max="15620" width="14.88671875" customWidth="1"/>
    <col min="15621" max="15621" width="13" customWidth="1"/>
    <col min="15622" max="15622" width="13.109375" customWidth="1"/>
    <col min="15623" max="15623" width="15.33203125" customWidth="1"/>
    <col min="15624" max="15626" width="16.109375" customWidth="1"/>
    <col min="15627" max="15628" width="15.88671875" customWidth="1"/>
    <col min="15629" max="15629" width="12.88671875" customWidth="1"/>
    <col min="15630" max="15630" width="12.44140625" customWidth="1"/>
    <col min="15873" max="15873" width="4.88671875" customWidth="1"/>
    <col min="15874" max="15874" width="37.88671875" customWidth="1"/>
    <col min="15875" max="15876" width="14.88671875" customWidth="1"/>
    <col min="15877" max="15877" width="13" customWidth="1"/>
    <col min="15878" max="15878" width="13.109375" customWidth="1"/>
    <col min="15879" max="15879" width="15.33203125" customWidth="1"/>
    <col min="15880" max="15882" width="16.109375" customWidth="1"/>
    <col min="15883" max="15884" width="15.88671875" customWidth="1"/>
    <col min="15885" max="15885" width="12.88671875" customWidth="1"/>
    <col min="15886" max="15886" width="12.44140625" customWidth="1"/>
    <col min="16129" max="16129" width="4.88671875" customWidth="1"/>
    <col min="16130" max="16130" width="37.88671875" customWidth="1"/>
    <col min="16131" max="16132" width="14.88671875" customWidth="1"/>
    <col min="16133" max="16133" width="13" customWidth="1"/>
    <col min="16134" max="16134" width="13.109375" customWidth="1"/>
    <col min="16135" max="16135" width="15.33203125" customWidth="1"/>
    <col min="16136" max="16138" width="16.109375" customWidth="1"/>
    <col min="16139" max="16140" width="15.88671875" customWidth="1"/>
    <col min="16141" max="16141" width="12.88671875" customWidth="1"/>
    <col min="16142" max="16142" width="12.44140625" customWidth="1"/>
  </cols>
  <sheetData>
    <row r="1" spans="1:14" ht="14.4" x14ac:dyDescent="0.3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530" t="s">
        <v>86</v>
      </c>
      <c r="N1" s="530"/>
    </row>
    <row r="2" spans="1:14" ht="14.4" hidden="1" x14ac:dyDescent="0.3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530" t="s">
        <v>1</v>
      </c>
      <c r="N2" s="530"/>
    </row>
    <row r="3" spans="1:14" ht="14.4" hidden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22"/>
    </row>
    <row r="4" spans="1:14" ht="14.4" hidden="1" x14ac:dyDescent="0.3">
      <c r="A4" s="99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22"/>
    </row>
    <row r="5" spans="1:14" ht="14.4" hidden="1" x14ac:dyDescent="0.3">
      <c r="A5" s="99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22"/>
    </row>
    <row r="6" spans="1:14" ht="14.4" x14ac:dyDescent="0.3">
      <c r="A6" s="99"/>
      <c r="B6" s="531" t="s">
        <v>2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</row>
    <row r="7" spans="1:14" ht="15.6" x14ac:dyDescent="0.3">
      <c r="A7" s="532" t="s">
        <v>183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</row>
    <row r="8" spans="1:14" ht="14.4" hidden="1" x14ac:dyDescent="0.3">
      <c r="A8" s="100" t="s">
        <v>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22"/>
    </row>
    <row r="9" spans="1:14" ht="14.4" hidden="1" x14ac:dyDescent="0.3">
      <c r="A9" s="100" t="s">
        <v>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22"/>
    </row>
    <row r="10" spans="1:14" ht="14.4" hidden="1" x14ac:dyDescent="0.3">
      <c r="A10" s="100" t="s">
        <v>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22"/>
    </row>
    <row r="11" spans="1:14" ht="14.4" hidden="1" x14ac:dyDescent="0.3">
      <c r="A11" s="100" t="s">
        <v>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22"/>
    </row>
    <row r="12" spans="1:14" ht="15" thickBot="1" x14ac:dyDescent="0.35">
      <c r="A12" s="10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122"/>
    </row>
    <row r="13" spans="1:14" x14ac:dyDescent="0.3">
      <c r="A13" s="101" t="s">
        <v>8</v>
      </c>
      <c r="B13" s="533" t="s">
        <v>9</v>
      </c>
      <c r="C13" s="535" t="s">
        <v>10</v>
      </c>
      <c r="D13" s="537" t="s">
        <v>11</v>
      </c>
      <c r="E13" s="533" t="s">
        <v>12</v>
      </c>
      <c r="F13" s="539" t="s">
        <v>13</v>
      </c>
      <c r="G13" s="541" t="s">
        <v>14</v>
      </c>
      <c r="H13" s="522" t="s">
        <v>15</v>
      </c>
      <c r="I13" s="524" t="s">
        <v>16</v>
      </c>
      <c r="J13" s="526" t="s">
        <v>17</v>
      </c>
      <c r="K13" s="528" t="s">
        <v>18</v>
      </c>
      <c r="L13" s="528" t="s">
        <v>19</v>
      </c>
      <c r="M13" s="533" t="s">
        <v>20</v>
      </c>
      <c r="N13" s="543" t="s">
        <v>21</v>
      </c>
    </row>
    <row r="14" spans="1:14" ht="65.25" customHeight="1" thickBot="1" x14ac:dyDescent="0.35">
      <c r="A14" s="102" t="s">
        <v>22</v>
      </c>
      <c r="B14" s="534"/>
      <c r="C14" s="536"/>
      <c r="D14" s="538"/>
      <c r="E14" s="534"/>
      <c r="F14" s="540"/>
      <c r="G14" s="542"/>
      <c r="H14" s="523"/>
      <c r="I14" s="525"/>
      <c r="J14" s="527"/>
      <c r="K14" s="529"/>
      <c r="L14" s="529"/>
      <c r="M14" s="534"/>
      <c r="N14" s="544"/>
    </row>
    <row r="15" spans="1:14" ht="15.6" x14ac:dyDescent="0.3">
      <c r="A15" s="103">
        <v>1</v>
      </c>
      <c r="B15" s="104">
        <v>2</v>
      </c>
      <c r="C15" s="312">
        <v>3</v>
      </c>
      <c r="D15" s="313">
        <v>4</v>
      </c>
      <c r="E15" s="314">
        <v>5</v>
      </c>
      <c r="F15" s="315">
        <v>6</v>
      </c>
      <c r="G15" s="316">
        <v>7</v>
      </c>
      <c r="H15" s="317">
        <v>8</v>
      </c>
      <c r="I15" s="318">
        <v>9</v>
      </c>
      <c r="J15" s="319">
        <v>10</v>
      </c>
      <c r="K15" s="320">
        <v>11</v>
      </c>
      <c r="L15" s="321">
        <v>12</v>
      </c>
      <c r="M15" s="315">
        <v>13</v>
      </c>
      <c r="N15" s="322">
        <v>14</v>
      </c>
    </row>
    <row r="16" spans="1:14" s="109" customFormat="1" ht="15.6" x14ac:dyDescent="0.3">
      <c r="A16" s="107">
        <v>1</v>
      </c>
      <c r="B16" s="108" t="s">
        <v>25</v>
      </c>
      <c r="C16" s="342">
        <v>8</v>
      </c>
      <c r="D16" s="343">
        <v>10</v>
      </c>
      <c r="E16" s="374">
        <v>1</v>
      </c>
      <c r="F16" s="374">
        <v>3</v>
      </c>
      <c r="G16" s="323">
        <v>100.6</v>
      </c>
      <c r="H16" s="324">
        <v>99.4</v>
      </c>
      <c r="I16" s="325">
        <v>100</v>
      </c>
      <c r="J16" s="326">
        <v>90</v>
      </c>
      <c r="K16" s="327">
        <v>100</v>
      </c>
      <c r="L16" s="328">
        <v>98.8</v>
      </c>
      <c r="M16" s="329" t="s">
        <v>24</v>
      </c>
      <c r="N16" s="330">
        <v>35.9</v>
      </c>
    </row>
    <row r="17" spans="1:14" s="109" customFormat="1" ht="15.6" x14ac:dyDescent="0.3">
      <c r="A17" s="115">
        <v>2</v>
      </c>
      <c r="B17" s="116" t="s">
        <v>127</v>
      </c>
      <c r="C17" s="331">
        <v>11</v>
      </c>
      <c r="D17" s="332">
        <v>6</v>
      </c>
      <c r="E17" s="333">
        <v>1</v>
      </c>
      <c r="F17" s="333">
        <v>2</v>
      </c>
      <c r="G17" s="334">
        <v>104</v>
      </c>
      <c r="H17" s="335">
        <v>100.1</v>
      </c>
      <c r="I17" s="336">
        <v>100</v>
      </c>
      <c r="J17" s="337">
        <v>89.4</v>
      </c>
      <c r="K17" s="338">
        <v>98.9</v>
      </c>
      <c r="L17" s="339">
        <v>98</v>
      </c>
      <c r="M17" s="340" t="s">
        <v>24</v>
      </c>
      <c r="N17" s="341">
        <v>39.4</v>
      </c>
    </row>
    <row r="18" spans="1:14" s="113" customFormat="1" ht="15.6" x14ac:dyDescent="0.3">
      <c r="A18" s="111">
        <v>3</v>
      </c>
      <c r="B18" s="112" t="s">
        <v>125</v>
      </c>
      <c r="C18" s="342">
        <v>21</v>
      </c>
      <c r="D18" s="343">
        <v>14</v>
      </c>
      <c r="E18" s="344">
        <v>2</v>
      </c>
      <c r="F18" s="344">
        <v>3</v>
      </c>
      <c r="G18" s="345">
        <v>110</v>
      </c>
      <c r="H18" s="346">
        <v>80</v>
      </c>
      <c r="I18" s="336">
        <v>100</v>
      </c>
      <c r="J18" s="347">
        <v>41.8</v>
      </c>
      <c r="K18" s="348">
        <v>101.3</v>
      </c>
      <c r="L18" s="349">
        <v>95.1</v>
      </c>
      <c r="M18" s="350" t="s">
        <v>24</v>
      </c>
      <c r="N18" s="351">
        <v>401.6</v>
      </c>
    </row>
    <row r="19" spans="1:14" ht="15.6" x14ac:dyDescent="0.3">
      <c r="A19" s="105">
        <v>4</v>
      </c>
      <c r="B19" s="106" t="s">
        <v>123</v>
      </c>
      <c r="C19" s="342">
        <v>13</v>
      </c>
      <c r="D19" s="343">
        <v>12</v>
      </c>
      <c r="E19" s="352">
        <v>2</v>
      </c>
      <c r="F19" s="352">
        <v>1</v>
      </c>
      <c r="G19" s="345">
        <v>110</v>
      </c>
      <c r="H19" s="346">
        <v>93.9</v>
      </c>
      <c r="I19" s="336">
        <v>100</v>
      </c>
      <c r="J19" s="347">
        <v>72.099999999999994</v>
      </c>
      <c r="K19" s="353">
        <v>100.4</v>
      </c>
      <c r="L19" s="354">
        <v>99.4</v>
      </c>
      <c r="M19" s="355" t="s">
        <v>24</v>
      </c>
      <c r="N19" s="330">
        <v>1191.4000000000001</v>
      </c>
    </row>
    <row r="20" spans="1:14" ht="15.6" x14ac:dyDescent="0.3">
      <c r="A20" s="105">
        <v>5</v>
      </c>
      <c r="B20" s="110" t="s">
        <v>124</v>
      </c>
      <c r="C20" s="342">
        <v>29</v>
      </c>
      <c r="D20" s="343">
        <v>15</v>
      </c>
      <c r="E20" s="352">
        <v>3</v>
      </c>
      <c r="F20" s="352">
        <v>4</v>
      </c>
      <c r="G20" s="323">
        <v>110</v>
      </c>
      <c r="H20" s="324">
        <v>80</v>
      </c>
      <c r="I20" s="325">
        <v>100</v>
      </c>
      <c r="J20" s="326">
        <v>62.5</v>
      </c>
      <c r="K20" s="353">
        <v>100.4</v>
      </c>
      <c r="L20" s="354">
        <v>93.2</v>
      </c>
      <c r="M20" s="356" t="s">
        <v>24</v>
      </c>
      <c r="N20" s="330">
        <v>3306.5</v>
      </c>
    </row>
    <row r="21" spans="1:14" ht="15.6" x14ac:dyDescent="0.3">
      <c r="A21" s="114">
        <v>6</v>
      </c>
      <c r="B21" s="106" t="s">
        <v>128</v>
      </c>
      <c r="C21" s="331">
        <v>2</v>
      </c>
      <c r="D21" s="332">
        <v>0</v>
      </c>
      <c r="E21" s="333">
        <v>1</v>
      </c>
      <c r="F21" s="333" t="s">
        <v>29</v>
      </c>
      <c r="G21" s="334">
        <v>97.8</v>
      </c>
      <c r="H21" s="335">
        <v>97.1</v>
      </c>
      <c r="I21" s="333" t="s">
        <v>29</v>
      </c>
      <c r="J21" s="333" t="s">
        <v>29</v>
      </c>
      <c r="K21" s="357">
        <v>97.5</v>
      </c>
      <c r="L21" s="358">
        <v>97.5</v>
      </c>
      <c r="M21" s="355" t="s">
        <v>24</v>
      </c>
      <c r="N21" s="359">
        <v>422.72</v>
      </c>
    </row>
    <row r="22" spans="1:14" s="113" customFormat="1" ht="15" hidden="1" customHeight="1" x14ac:dyDescent="0.3">
      <c r="A22" s="117">
        <v>8</v>
      </c>
      <c r="B22" s="118" t="s">
        <v>32</v>
      </c>
      <c r="C22" s="360"/>
      <c r="D22" s="360"/>
      <c r="E22" s="360"/>
      <c r="F22" s="360"/>
      <c r="G22" s="361"/>
      <c r="H22" s="362"/>
      <c r="I22" s="333" t="s">
        <v>29</v>
      </c>
      <c r="J22" s="333" t="s">
        <v>29</v>
      </c>
      <c r="K22" s="363"/>
      <c r="L22" s="364"/>
      <c r="M22" s="350"/>
      <c r="N22" s="341"/>
    </row>
    <row r="23" spans="1:14" ht="15.6" x14ac:dyDescent="0.3">
      <c r="A23" s="114">
        <v>7</v>
      </c>
      <c r="B23" s="106" t="s">
        <v>126</v>
      </c>
      <c r="C23" s="331">
        <v>14</v>
      </c>
      <c r="D23" s="332">
        <v>0</v>
      </c>
      <c r="E23" s="333">
        <v>2</v>
      </c>
      <c r="F23" s="352" t="s">
        <v>29</v>
      </c>
      <c r="G23" s="334">
        <v>105.3</v>
      </c>
      <c r="H23" s="335">
        <v>98.7</v>
      </c>
      <c r="I23" s="333" t="s">
        <v>29</v>
      </c>
      <c r="J23" s="333" t="s">
        <v>29</v>
      </c>
      <c r="K23" s="357">
        <v>101</v>
      </c>
      <c r="L23" s="357">
        <v>100.4</v>
      </c>
      <c r="M23" s="355" t="s">
        <v>24</v>
      </c>
      <c r="N23" s="359">
        <v>182.39</v>
      </c>
    </row>
    <row r="24" spans="1:14" s="113" customFormat="1" ht="16.2" thickBot="1" x14ac:dyDescent="0.35">
      <c r="A24" s="119"/>
      <c r="B24" s="120" t="s">
        <v>33</v>
      </c>
      <c r="C24" s="365">
        <f t="shared" ref="C24:D24" si="0">SUM(C16:C23)</f>
        <v>98</v>
      </c>
      <c r="D24" s="365">
        <f t="shared" si="0"/>
        <v>57</v>
      </c>
      <c r="E24" s="365">
        <f>SUM(E16:E23)</f>
        <v>12</v>
      </c>
      <c r="F24" s="365">
        <f t="shared" ref="F24:L24" si="1">SUM(F16:F23)</f>
        <v>13</v>
      </c>
      <c r="G24" s="365"/>
      <c r="H24" s="365"/>
      <c r="I24" s="365"/>
      <c r="J24" s="365"/>
      <c r="K24" s="365">
        <f t="shared" si="1"/>
        <v>699.5</v>
      </c>
      <c r="L24" s="365">
        <f t="shared" si="1"/>
        <v>682.4</v>
      </c>
      <c r="M24" s="365"/>
      <c r="N24" s="366">
        <f>N23+N21+N20+N19+N18+N17+N16</f>
        <v>5579.91</v>
      </c>
    </row>
    <row r="25" spans="1:14" ht="15" customHeight="1" x14ac:dyDescent="0.3">
      <c r="A25" s="7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22"/>
    </row>
    <row r="26" spans="1:14" ht="14.4" hidden="1" x14ac:dyDescent="0.3">
      <c r="A26" s="78" t="s">
        <v>34</v>
      </c>
      <c r="B26" s="121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22"/>
    </row>
    <row r="27" spans="1:14" ht="48.75" customHeight="1" x14ac:dyDescent="0.3">
      <c r="A27" s="78"/>
      <c r="B27" s="121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22"/>
    </row>
    <row r="28" spans="1:14" s="372" customFormat="1" ht="18" x14ac:dyDescent="0.35">
      <c r="A28" s="367" t="s">
        <v>168</v>
      </c>
      <c r="B28" s="368"/>
      <c r="C28" s="368"/>
      <c r="D28" s="373"/>
      <c r="E28" s="369"/>
      <c r="F28" s="369"/>
      <c r="G28" s="368"/>
      <c r="H28" s="521" t="s">
        <v>36</v>
      </c>
      <c r="I28" s="521"/>
      <c r="J28" s="521"/>
      <c r="K28" s="521"/>
      <c r="L28" s="370"/>
      <c r="M28" s="368"/>
      <c r="N28" s="371"/>
    </row>
    <row r="29" spans="1:14" ht="14.4" x14ac:dyDescent="0.3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22"/>
    </row>
    <row r="30" spans="1:14" ht="14.4" x14ac:dyDescent="0.3">
      <c r="A30" s="121" t="s">
        <v>184</v>
      </c>
      <c r="B30" s="12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22"/>
    </row>
    <row r="31" spans="1:14" ht="14.4" x14ac:dyDescent="0.3">
      <c r="A31" s="98"/>
      <c r="B31" s="121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22"/>
    </row>
    <row r="32" spans="1:14" ht="14.4" x14ac:dyDescent="0.3">
      <c r="A32" s="98"/>
      <c r="B32" s="121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22"/>
    </row>
    <row r="33" spans="2:2" x14ac:dyDescent="0.3">
      <c r="B33" s="121"/>
    </row>
  </sheetData>
  <mergeCells count="18">
    <mergeCell ref="M1:N1"/>
    <mergeCell ref="M2:N2"/>
    <mergeCell ref="B6:N6"/>
    <mergeCell ref="A7:N7"/>
    <mergeCell ref="B13:B14"/>
    <mergeCell ref="C13:C14"/>
    <mergeCell ref="D13:D14"/>
    <mergeCell ref="E13:E14"/>
    <mergeCell ref="F13:F14"/>
    <mergeCell ref="G13:G14"/>
    <mergeCell ref="N13:N14"/>
    <mergeCell ref="L13:L14"/>
    <mergeCell ref="M13:M14"/>
    <mergeCell ref="H28:K28"/>
    <mergeCell ref="H13:H14"/>
    <mergeCell ref="I13:I14"/>
    <mergeCell ref="J13:J14"/>
    <mergeCell ref="K13:K14"/>
  </mergeCells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view="pageBreakPreview" topLeftCell="A5" zoomScale="79" zoomScaleNormal="100" zoomScaleSheetLayoutView="79" workbookViewId="0">
      <selection activeCell="D20" sqref="D20"/>
    </sheetView>
  </sheetViews>
  <sheetFormatPr defaultRowHeight="13.8" x14ac:dyDescent="0.3"/>
  <cols>
    <col min="1" max="1" width="4.88671875" customWidth="1"/>
    <col min="2" max="2" width="37.88671875" customWidth="1"/>
    <col min="3" max="4" width="14.88671875" customWidth="1"/>
    <col min="5" max="5" width="13" customWidth="1"/>
    <col min="6" max="6" width="13.109375" customWidth="1"/>
    <col min="7" max="7" width="15.33203125" customWidth="1"/>
    <col min="8" max="10" width="16.109375" customWidth="1"/>
    <col min="11" max="11" width="19.33203125" customWidth="1"/>
    <col min="12" max="12" width="18.88671875" customWidth="1"/>
    <col min="13" max="13" width="12.88671875" customWidth="1"/>
    <col min="14" max="14" width="10.5546875" style="113" customWidth="1"/>
    <col min="257" max="257" width="4.88671875" customWidth="1"/>
    <col min="258" max="258" width="37.88671875" customWidth="1"/>
    <col min="259" max="260" width="14.88671875" customWidth="1"/>
    <col min="261" max="261" width="13" customWidth="1"/>
    <col min="262" max="262" width="13.109375" customWidth="1"/>
    <col min="263" max="263" width="15.33203125" customWidth="1"/>
    <col min="264" max="266" width="16.109375" customWidth="1"/>
    <col min="267" max="268" width="15.88671875" customWidth="1"/>
    <col min="269" max="269" width="12.88671875" customWidth="1"/>
    <col min="270" max="270" width="12.44140625" customWidth="1"/>
    <col min="513" max="513" width="4.88671875" customWidth="1"/>
    <col min="514" max="514" width="37.88671875" customWidth="1"/>
    <col min="515" max="516" width="14.88671875" customWidth="1"/>
    <col min="517" max="517" width="13" customWidth="1"/>
    <col min="518" max="518" width="13.109375" customWidth="1"/>
    <col min="519" max="519" width="15.33203125" customWidth="1"/>
    <col min="520" max="522" width="16.109375" customWidth="1"/>
    <col min="523" max="524" width="15.88671875" customWidth="1"/>
    <col min="525" max="525" width="12.88671875" customWidth="1"/>
    <col min="526" max="526" width="12.44140625" customWidth="1"/>
    <col min="769" max="769" width="4.88671875" customWidth="1"/>
    <col min="770" max="770" width="37.88671875" customWidth="1"/>
    <col min="771" max="772" width="14.88671875" customWidth="1"/>
    <col min="773" max="773" width="13" customWidth="1"/>
    <col min="774" max="774" width="13.109375" customWidth="1"/>
    <col min="775" max="775" width="15.33203125" customWidth="1"/>
    <col min="776" max="778" width="16.109375" customWidth="1"/>
    <col min="779" max="780" width="15.88671875" customWidth="1"/>
    <col min="781" max="781" width="12.88671875" customWidth="1"/>
    <col min="782" max="782" width="12.44140625" customWidth="1"/>
    <col min="1025" max="1025" width="4.88671875" customWidth="1"/>
    <col min="1026" max="1026" width="37.88671875" customWidth="1"/>
    <col min="1027" max="1028" width="14.88671875" customWidth="1"/>
    <col min="1029" max="1029" width="13" customWidth="1"/>
    <col min="1030" max="1030" width="13.109375" customWidth="1"/>
    <col min="1031" max="1031" width="15.33203125" customWidth="1"/>
    <col min="1032" max="1034" width="16.109375" customWidth="1"/>
    <col min="1035" max="1036" width="15.88671875" customWidth="1"/>
    <col min="1037" max="1037" width="12.88671875" customWidth="1"/>
    <col min="1038" max="1038" width="12.44140625" customWidth="1"/>
    <col min="1281" max="1281" width="4.88671875" customWidth="1"/>
    <col min="1282" max="1282" width="37.88671875" customWidth="1"/>
    <col min="1283" max="1284" width="14.88671875" customWidth="1"/>
    <col min="1285" max="1285" width="13" customWidth="1"/>
    <col min="1286" max="1286" width="13.109375" customWidth="1"/>
    <col min="1287" max="1287" width="15.33203125" customWidth="1"/>
    <col min="1288" max="1290" width="16.109375" customWidth="1"/>
    <col min="1291" max="1292" width="15.88671875" customWidth="1"/>
    <col min="1293" max="1293" width="12.88671875" customWidth="1"/>
    <col min="1294" max="1294" width="12.44140625" customWidth="1"/>
    <col min="1537" max="1537" width="4.88671875" customWidth="1"/>
    <col min="1538" max="1538" width="37.88671875" customWidth="1"/>
    <col min="1539" max="1540" width="14.88671875" customWidth="1"/>
    <col min="1541" max="1541" width="13" customWidth="1"/>
    <col min="1542" max="1542" width="13.109375" customWidth="1"/>
    <col min="1543" max="1543" width="15.33203125" customWidth="1"/>
    <col min="1544" max="1546" width="16.109375" customWidth="1"/>
    <col min="1547" max="1548" width="15.88671875" customWidth="1"/>
    <col min="1549" max="1549" width="12.88671875" customWidth="1"/>
    <col min="1550" max="1550" width="12.44140625" customWidth="1"/>
    <col min="1793" max="1793" width="4.88671875" customWidth="1"/>
    <col min="1794" max="1794" width="37.88671875" customWidth="1"/>
    <col min="1795" max="1796" width="14.88671875" customWidth="1"/>
    <col min="1797" max="1797" width="13" customWidth="1"/>
    <col min="1798" max="1798" width="13.109375" customWidth="1"/>
    <col min="1799" max="1799" width="15.33203125" customWidth="1"/>
    <col min="1800" max="1802" width="16.109375" customWidth="1"/>
    <col min="1803" max="1804" width="15.88671875" customWidth="1"/>
    <col min="1805" max="1805" width="12.88671875" customWidth="1"/>
    <col min="1806" max="1806" width="12.44140625" customWidth="1"/>
    <col min="2049" max="2049" width="4.88671875" customWidth="1"/>
    <col min="2050" max="2050" width="37.88671875" customWidth="1"/>
    <col min="2051" max="2052" width="14.88671875" customWidth="1"/>
    <col min="2053" max="2053" width="13" customWidth="1"/>
    <col min="2054" max="2054" width="13.109375" customWidth="1"/>
    <col min="2055" max="2055" width="15.33203125" customWidth="1"/>
    <col min="2056" max="2058" width="16.109375" customWidth="1"/>
    <col min="2059" max="2060" width="15.88671875" customWidth="1"/>
    <col min="2061" max="2061" width="12.88671875" customWidth="1"/>
    <col min="2062" max="2062" width="12.44140625" customWidth="1"/>
    <col min="2305" max="2305" width="4.88671875" customWidth="1"/>
    <col min="2306" max="2306" width="37.88671875" customWidth="1"/>
    <col min="2307" max="2308" width="14.88671875" customWidth="1"/>
    <col min="2309" max="2309" width="13" customWidth="1"/>
    <col min="2310" max="2310" width="13.109375" customWidth="1"/>
    <col min="2311" max="2311" width="15.33203125" customWidth="1"/>
    <col min="2312" max="2314" width="16.109375" customWidth="1"/>
    <col min="2315" max="2316" width="15.88671875" customWidth="1"/>
    <col min="2317" max="2317" width="12.88671875" customWidth="1"/>
    <col min="2318" max="2318" width="12.44140625" customWidth="1"/>
    <col min="2561" max="2561" width="4.88671875" customWidth="1"/>
    <col min="2562" max="2562" width="37.88671875" customWidth="1"/>
    <col min="2563" max="2564" width="14.88671875" customWidth="1"/>
    <col min="2565" max="2565" width="13" customWidth="1"/>
    <col min="2566" max="2566" width="13.109375" customWidth="1"/>
    <col min="2567" max="2567" width="15.33203125" customWidth="1"/>
    <col min="2568" max="2570" width="16.109375" customWidth="1"/>
    <col min="2571" max="2572" width="15.88671875" customWidth="1"/>
    <col min="2573" max="2573" width="12.88671875" customWidth="1"/>
    <col min="2574" max="2574" width="12.44140625" customWidth="1"/>
    <col min="2817" max="2817" width="4.88671875" customWidth="1"/>
    <col min="2818" max="2818" width="37.88671875" customWidth="1"/>
    <col min="2819" max="2820" width="14.88671875" customWidth="1"/>
    <col min="2821" max="2821" width="13" customWidth="1"/>
    <col min="2822" max="2822" width="13.109375" customWidth="1"/>
    <col min="2823" max="2823" width="15.33203125" customWidth="1"/>
    <col min="2824" max="2826" width="16.109375" customWidth="1"/>
    <col min="2827" max="2828" width="15.88671875" customWidth="1"/>
    <col min="2829" max="2829" width="12.88671875" customWidth="1"/>
    <col min="2830" max="2830" width="12.44140625" customWidth="1"/>
    <col min="3073" max="3073" width="4.88671875" customWidth="1"/>
    <col min="3074" max="3074" width="37.88671875" customWidth="1"/>
    <col min="3075" max="3076" width="14.88671875" customWidth="1"/>
    <col min="3077" max="3077" width="13" customWidth="1"/>
    <col min="3078" max="3078" width="13.109375" customWidth="1"/>
    <col min="3079" max="3079" width="15.33203125" customWidth="1"/>
    <col min="3080" max="3082" width="16.109375" customWidth="1"/>
    <col min="3083" max="3084" width="15.88671875" customWidth="1"/>
    <col min="3085" max="3085" width="12.88671875" customWidth="1"/>
    <col min="3086" max="3086" width="12.44140625" customWidth="1"/>
    <col min="3329" max="3329" width="4.88671875" customWidth="1"/>
    <col min="3330" max="3330" width="37.88671875" customWidth="1"/>
    <col min="3331" max="3332" width="14.88671875" customWidth="1"/>
    <col min="3333" max="3333" width="13" customWidth="1"/>
    <col min="3334" max="3334" width="13.109375" customWidth="1"/>
    <col min="3335" max="3335" width="15.33203125" customWidth="1"/>
    <col min="3336" max="3338" width="16.109375" customWidth="1"/>
    <col min="3339" max="3340" width="15.88671875" customWidth="1"/>
    <col min="3341" max="3341" width="12.88671875" customWidth="1"/>
    <col min="3342" max="3342" width="12.44140625" customWidth="1"/>
    <col min="3585" max="3585" width="4.88671875" customWidth="1"/>
    <col min="3586" max="3586" width="37.88671875" customWidth="1"/>
    <col min="3587" max="3588" width="14.88671875" customWidth="1"/>
    <col min="3589" max="3589" width="13" customWidth="1"/>
    <col min="3590" max="3590" width="13.109375" customWidth="1"/>
    <col min="3591" max="3591" width="15.33203125" customWidth="1"/>
    <col min="3592" max="3594" width="16.109375" customWidth="1"/>
    <col min="3595" max="3596" width="15.88671875" customWidth="1"/>
    <col min="3597" max="3597" width="12.88671875" customWidth="1"/>
    <col min="3598" max="3598" width="12.44140625" customWidth="1"/>
    <col min="3841" max="3841" width="4.88671875" customWidth="1"/>
    <col min="3842" max="3842" width="37.88671875" customWidth="1"/>
    <col min="3843" max="3844" width="14.88671875" customWidth="1"/>
    <col min="3845" max="3845" width="13" customWidth="1"/>
    <col min="3846" max="3846" width="13.109375" customWidth="1"/>
    <col min="3847" max="3847" width="15.33203125" customWidth="1"/>
    <col min="3848" max="3850" width="16.109375" customWidth="1"/>
    <col min="3851" max="3852" width="15.88671875" customWidth="1"/>
    <col min="3853" max="3853" width="12.88671875" customWidth="1"/>
    <col min="3854" max="3854" width="12.44140625" customWidth="1"/>
    <col min="4097" max="4097" width="4.88671875" customWidth="1"/>
    <col min="4098" max="4098" width="37.88671875" customWidth="1"/>
    <col min="4099" max="4100" width="14.88671875" customWidth="1"/>
    <col min="4101" max="4101" width="13" customWidth="1"/>
    <col min="4102" max="4102" width="13.109375" customWidth="1"/>
    <col min="4103" max="4103" width="15.33203125" customWidth="1"/>
    <col min="4104" max="4106" width="16.109375" customWidth="1"/>
    <col min="4107" max="4108" width="15.88671875" customWidth="1"/>
    <col min="4109" max="4109" width="12.88671875" customWidth="1"/>
    <col min="4110" max="4110" width="12.44140625" customWidth="1"/>
    <col min="4353" max="4353" width="4.88671875" customWidth="1"/>
    <col min="4354" max="4354" width="37.88671875" customWidth="1"/>
    <col min="4355" max="4356" width="14.88671875" customWidth="1"/>
    <col min="4357" max="4357" width="13" customWidth="1"/>
    <col min="4358" max="4358" width="13.109375" customWidth="1"/>
    <col min="4359" max="4359" width="15.33203125" customWidth="1"/>
    <col min="4360" max="4362" width="16.109375" customWidth="1"/>
    <col min="4363" max="4364" width="15.88671875" customWidth="1"/>
    <col min="4365" max="4365" width="12.88671875" customWidth="1"/>
    <col min="4366" max="4366" width="12.44140625" customWidth="1"/>
    <col min="4609" max="4609" width="4.88671875" customWidth="1"/>
    <col min="4610" max="4610" width="37.88671875" customWidth="1"/>
    <col min="4611" max="4612" width="14.88671875" customWidth="1"/>
    <col min="4613" max="4613" width="13" customWidth="1"/>
    <col min="4614" max="4614" width="13.109375" customWidth="1"/>
    <col min="4615" max="4615" width="15.33203125" customWidth="1"/>
    <col min="4616" max="4618" width="16.109375" customWidth="1"/>
    <col min="4619" max="4620" width="15.88671875" customWidth="1"/>
    <col min="4621" max="4621" width="12.88671875" customWidth="1"/>
    <col min="4622" max="4622" width="12.44140625" customWidth="1"/>
    <col min="4865" max="4865" width="4.88671875" customWidth="1"/>
    <col min="4866" max="4866" width="37.88671875" customWidth="1"/>
    <col min="4867" max="4868" width="14.88671875" customWidth="1"/>
    <col min="4869" max="4869" width="13" customWidth="1"/>
    <col min="4870" max="4870" width="13.109375" customWidth="1"/>
    <col min="4871" max="4871" width="15.33203125" customWidth="1"/>
    <col min="4872" max="4874" width="16.109375" customWidth="1"/>
    <col min="4875" max="4876" width="15.88671875" customWidth="1"/>
    <col min="4877" max="4877" width="12.88671875" customWidth="1"/>
    <col min="4878" max="4878" width="12.44140625" customWidth="1"/>
    <col min="5121" max="5121" width="4.88671875" customWidth="1"/>
    <col min="5122" max="5122" width="37.88671875" customWidth="1"/>
    <col min="5123" max="5124" width="14.88671875" customWidth="1"/>
    <col min="5125" max="5125" width="13" customWidth="1"/>
    <col min="5126" max="5126" width="13.109375" customWidth="1"/>
    <col min="5127" max="5127" width="15.33203125" customWidth="1"/>
    <col min="5128" max="5130" width="16.109375" customWidth="1"/>
    <col min="5131" max="5132" width="15.88671875" customWidth="1"/>
    <col min="5133" max="5133" width="12.88671875" customWidth="1"/>
    <col min="5134" max="5134" width="12.44140625" customWidth="1"/>
    <col min="5377" max="5377" width="4.88671875" customWidth="1"/>
    <col min="5378" max="5378" width="37.88671875" customWidth="1"/>
    <col min="5379" max="5380" width="14.88671875" customWidth="1"/>
    <col min="5381" max="5381" width="13" customWidth="1"/>
    <col min="5382" max="5382" width="13.109375" customWidth="1"/>
    <col min="5383" max="5383" width="15.33203125" customWidth="1"/>
    <col min="5384" max="5386" width="16.109375" customWidth="1"/>
    <col min="5387" max="5388" width="15.88671875" customWidth="1"/>
    <col min="5389" max="5389" width="12.88671875" customWidth="1"/>
    <col min="5390" max="5390" width="12.44140625" customWidth="1"/>
    <col min="5633" max="5633" width="4.88671875" customWidth="1"/>
    <col min="5634" max="5634" width="37.88671875" customWidth="1"/>
    <col min="5635" max="5636" width="14.88671875" customWidth="1"/>
    <col min="5637" max="5637" width="13" customWidth="1"/>
    <col min="5638" max="5638" width="13.109375" customWidth="1"/>
    <col min="5639" max="5639" width="15.33203125" customWidth="1"/>
    <col min="5640" max="5642" width="16.109375" customWidth="1"/>
    <col min="5643" max="5644" width="15.88671875" customWidth="1"/>
    <col min="5645" max="5645" width="12.88671875" customWidth="1"/>
    <col min="5646" max="5646" width="12.44140625" customWidth="1"/>
    <col min="5889" max="5889" width="4.88671875" customWidth="1"/>
    <col min="5890" max="5890" width="37.88671875" customWidth="1"/>
    <col min="5891" max="5892" width="14.88671875" customWidth="1"/>
    <col min="5893" max="5893" width="13" customWidth="1"/>
    <col min="5894" max="5894" width="13.109375" customWidth="1"/>
    <col min="5895" max="5895" width="15.33203125" customWidth="1"/>
    <col min="5896" max="5898" width="16.109375" customWidth="1"/>
    <col min="5899" max="5900" width="15.88671875" customWidth="1"/>
    <col min="5901" max="5901" width="12.88671875" customWidth="1"/>
    <col min="5902" max="5902" width="12.44140625" customWidth="1"/>
    <col min="6145" max="6145" width="4.88671875" customWidth="1"/>
    <col min="6146" max="6146" width="37.88671875" customWidth="1"/>
    <col min="6147" max="6148" width="14.88671875" customWidth="1"/>
    <col min="6149" max="6149" width="13" customWidth="1"/>
    <col min="6150" max="6150" width="13.109375" customWidth="1"/>
    <col min="6151" max="6151" width="15.33203125" customWidth="1"/>
    <col min="6152" max="6154" width="16.109375" customWidth="1"/>
    <col min="6155" max="6156" width="15.88671875" customWidth="1"/>
    <col min="6157" max="6157" width="12.88671875" customWidth="1"/>
    <col min="6158" max="6158" width="12.44140625" customWidth="1"/>
    <col min="6401" max="6401" width="4.88671875" customWidth="1"/>
    <col min="6402" max="6402" width="37.88671875" customWidth="1"/>
    <col min="6403" max="6404" width="14.88671875" customWidth="1"/>
    <col min="6405" max="6405" width="13" customWidth="1"/>
    <col min="6406" max="6406" width="13.109375" customWidth="1"/>
    <col min="6407" max="6407" width="15.33203125" customWidth="1"/>
    <col min="6408" max="6410" width="16.109375" customWidth="1"/>
    <col min="6411" max="6412" width="15.88671875" customWidth="1"/>
    <col min="6413" max="6413" width="12.88671875" customWidth="1"/>
    <col min="6414" max="6414" width="12.44140625" customWidth="1"/>
    <col min="6657" max="6657" width="4.88671875" customWidth="1"/>
    <col min="6658" max="6658" width="37.88671875" customWidth="1"/>
    <col min="6659" max="6660" width="14.88671875" customWidth="1"/>
    <col min="6661" max="6661" width="13" customWidth="1"/>
    <col min="6662" max="6662" width="13.109375" customWidth="1"/>
    <col min="6663" max="6663" width="15.33203125" customWidth="1"/>
    <col min="6664" max="6666" width="16.109375" customWidth="1"/>
    <col min="6667" max="6668" width="15.88671875" customWidth="1"/>
    <col min="6669" max="6669" width="12.88671875" customWidth="1"/>
    <col min="6670" max="6670" width="12.44140625" customWidth="1"/>
    <col min="6913" max="6913" width="4.88671875" customWidth="1"/>
    <col min="6914" max="6914" width="37.88671875" customWidth="1"/>
    <col min="6915" max="6916" width="14.88671875" customWidth="1"/>
    <col min="6917" max="6917" width="13" customWidth="1"/>
    <col min="6918" max="6918" width="13.109375" customWidth="1"/>
    <col min="6919" max="6919" width="15.33203125" customWidth="1"/>
    <col min="6920" max="6922" width="16.109375" customWidth="1"/>
    <col min="6923" max="6924" width="15.88671875" customWidth="1"/>
    <col min="6925" max="6925" width="12.88671875" customWidth="1"/>
    <col min="6926" max="6926" width="12.44140625" customWidth="1"/>
    <col min="7169" max="7169" width="4.88671875" customWidth="1"/>
    <col min="7170" max="7170" width="37.88671875" customWidth="1"/>
    <col min="7171" max="7172" width="14.88671875" customWidth="1"/>
    <col min="7173" max="7173" width="13" customWidth="1"/>
    <col min="7174" max="7174" width="13.109375" customWidth="1"/>
    <col min="7175" max="7175" width="15.33203125" customWidth="1"/>
    <col min="7176" max="7178" width="16.109375" customWidth="1"/>
    <col min="7179" max="7180" width="15.88671875" customWidth="1"/>
    <col min="7181" max="7181" width="12.88671875" customWidth="1"/>
    <col min="7182" max="7182" width="12.44140625" customWidth="1"/>
    <col min="7425" max="7425" width="4.88671875" customWidth="1"/>
    <col min="7426" max="7426" width="37.88671875" customWidth="1"/>
    <col min="7427" max="7428" width="14.88671875" customWidth="1"/>
    <col min="7429" max="7429" width="13" customWidth="1"/>
    <col min="7430" max="7430" width="13.109375" customWidth="1"/>
    <col min="7431" max="7431" width="15.33203125" customWidth="1"/>
    <col min="7432" max="7434" width="16.109375" customWidth="1"/>
    <col min="7435" max="7436" width="15.88671875" customWidth="1"/>
    <col min="7437" max="7437" width="12.88671875" customWidth="1"/>
    <col min="7438" max="7438" width="12.44140625" customWidth="1"/>
    <col min="7681" max="7681" width="4.88671875" customWidth="1"/>
    <col min="7682" max="7682" width="37.88671875" customWidth="1"/>
    <col min="7683" max="7684" width="14.88671875" customWidth="1"/>
    <col min="7685" max="7685" width="13" customWidth="1"/>
    <col min="7686" max="7686" width="13.109375" customWidth="1"/>
    <col min="7687" max="7687" width="15.33203125" customWidth="1"/>
    <col min="7688" max="7690" width="16.109375" customWidth="1"/>
    <col min="7691" max="7692" width="15.88671875" customWidth="1"/>
    <col min="7693" max="7693" width="12.88671875" customWidth="1"/>
    <col min="7694" max="7694" width="12.44140625" customWidth="1"/>
    <col min="7937" max="7937" width="4.88671875" customWidth="1"/>
    <col min="7938" max="7938" width="37.88671875" customWidth="1"/>
    <col min="7939" max="7940" width="14.88671875" customWidth="1"/>
    <col min="7941" max="7941" width="13" customWidth="1"/>
    <col min="7942" max="7942" width="13.109375" customWidth="1"/>
    <col min="7943" max="7943" width="15.33203125" customWidth="1"/>
    <col min="7944" max="7946" width="16.109375" customWidth="1"/>
    <col min="7947" max="7948" width="15.88671875" customWidth="1"/>
    <col min="7949" max="7949" width="12.88671875" customWidth="1"/>
    <col min="7950" max="7950" width="12.44140625" customWidth="1"/>
    <col min="8193" max="8193" width="4.88671875" customWidth="1"/>
    <col min="8194" max="8194" width="37.88671875" customWidth="1"/>
    <col min="8195" max="8196" width="14.88671875" customWidth="1"/>
    <col min="8197" max="8197" width="13" customWidth="1"/>
    <col min="8198" max="8198" width="13.109375" customWidth="1"/>
    <col min="8199" max="8199" width="15.33203125" customWidth="1"/>
    <col min="8200" max="8202" width="16.109375" customWidth="1"/>
    <col min="8203" max="8204" width="15.88671875" customWidth="1"/>
    <col min="8205" max="8205" width="12.88671875" customWidth="1"/>
    <col min="8206" max="8206" width="12.44140625" customWidth="1"/>
    <col min="8449" max="8449" width="4.88671875" customWidth="1"/>
    <col min="8450" max="8450" width="37.88671875" customWidth="1"/>
    <col min="8451" max="8452" width="14.88671875" customWidth="1"/>
    <col min="8453" max="8453" width="13" customWidth="1"/>
    <col min="8454" max="8454" width="13.109375" customWidth="1"/>
    <col min="8455" max="8455" width="15.33203125" customWidth="1"/>
    <col min="8456" max="8458" width="16.109375" customWidth="1"/>
    <col min="8459" max="8460" width="15.88671875" customWidth="1"/>
    <col min="8461" max="8461" width="12.88671875" customWidth="1"/>
    <col min="8462" max="8462" width="12.44140625" customWidth="1"/>
    <col min="8705" max="8705" width="4.88671875" customWidth="1"/>
    <col min="8706" max="8706" width="37.88671875" customWidth="1"/>
    <col min="8707" max="8708" width="14.88671875" customWidth="1"/>
    <col min="8709" max="8709" width="13" customWidth="1"/>
    <col min="8710" max="8710" width="13.109375" customWidth="1"/>
    <col min="8711" max="8711" width="15.33203125" customWidth="1"/>
    <col min="8712" max="8714" width="16.109375" customWidth="1"/>
    <col min="8715" max="8716" width="15.88671875" customWidth="1"/>
    <col min="8717" max="8717" width="12.88671875" customWidth="1"/>
    <col min="8718" max="8718" width="12.44140625" customWidth="1"/>
    <col min="8961" max="8961" width="4.88671875" customWidth="1"/>
    <col min="8962" max="8962" width="37.88671875" customWidth="1"/>
    <col min="8963" max="8964" width="14.88671875" customWidth="1"/>
    <col min="8965" max="8965" width="13" customWidth="1"/>
    <col min="8966" max="8966" width="13.109375" customWidth="1"/>
    <col min="8967" max="8967" width="15.33203125" customWidth="1"/>
    <col min="8968" max="8970" width="16.109375" customWidth="1"/>
    <col min="8971" max="8972" width="15.88671875" customWidth="1"/>
    <col min="8973" max="8973" width="12.88671875" customWidth="1"/>
    <col min="8974" max="8974" width="12.44140625" customWidth="1"/>
    <col min="9217" max="9217" width="4.88671875" customWidth="1"/>
    <col min="9218" max="9218" width="37.88671875" customWidth="1"/>
    <col min="9219" max="9220" width="14.88671875" customWidth="1"/>
    <col min="9221" max="9221" width="13" customWidth="1"/>
    <col min="9222" max="9222" width="13.109375" customWidth="1"/>
    <col min="9223" max="9223" width="15.33203125" customWidth="1"/>
    <col min="9224" max="9226" width="16.109375" customWidth="1"/>
    <col min="9227" max="9228" width="15.88671875" customWidth="1"/>
    <col min="9229" max="9229" width="12.88671875" customWidth="1"/>
    <col min="9230" max="9230" width="12.44140625" customWidth="1"/>
    <col min="9473" max="9473" width="4.88671875" customWidth="1"/>
    <col min="9474" max="9474" width="37.88671875" customWidth="1"/>
    <col min="9475" max="9476" width="14.88671875" customWidth="1"/>
    <col min="9477" max="9477" width="13" customWidth="1"/>
    <col min="9478" max="9478" width="13.109375" customWidth="1"/>
    <col min="9479" max="9479" width="15.33203125" customWidth="1"/>
    <col min="9480" max="9482" width="16.109375" customWidth="1"/>
    <col min="9483" max="9484" width="15.88671875" customWidth="1"/>
    <col min="9485" max="9485" width="12.88671875" customWidth="1"/>
    <col min="9486" max="9486" width="12.44140625" customWidth="1"/>
    <col min="9729" max="9729" width="4.88671875" customWidth="1"/>
    <col min="9730" max="9730" width="37.88671875" customWidth="1"/>
    <col min="9731" max="9732" width="14.88671875" customWidth="1"/>
    <col min="9733" max="9733" width="13" customWidth="1"/>
    <col min="9734" max="9734" width="13.109375" customWidth="1"/>
    <col min="9735" max="9735" width="15.33203125" customWidth="1"/>
    <col min="9736" max="9738" width="16.109375" customWidth="1"/>
    <col min="9739" max="9740" width="15.88671875" customWidth="1"/>
    <col min="9741" max="9741" width="12.88671875" customWidth="1"/>
    <col min="9742" max="9742" width="12.44140625" customWidth="1"/>
    <col min="9985" max="9985" width="4.88671875" customWidth="1"/>
    <col min="9986" max="9986" width="37.88671875" customWidth="1"/>
    <col min="9987" max="9988" width="14.88671875" customWidth="1"/>
    <col min="9989" max="9989" width="13" customWidth="1"/>
    <col min="9990" max="9990" width="13.109375" customWidth="1"/>
    <col min="9991" max="9991" width="15.33203125" customWidth="1"/>
    <col min="9992" max="9994" width="16.109375" customWidth="1"/>
    <col min="9995" max="9996" width="15.88671875" customWidth="1"/>
    <col min="9997" max="9997" width="12.88671875" customWidth="1"/>
    <col min="9998" max="9998" width="12.44140625" customWidth="1"/>
    <col min="10241" max="10241" width="4.88671875" customWidth="1"/>
    <col min="10242" max="10242" width="37.88671875" customWidth="1"/>
    <col min="10243" max="10244" width="14.88671875" customWidth="1"/>
    <col min="10245" max="10245" width="13" customWidth="1"/>
    <col min="10246" max="10246" width="13.109375" customWidth="1"/>
    <col min="10247" max="10247" width="15.33203125" customWidth="1"/>
    <col min="10248" max="10250" width="16.109375" customWidth="1"/>
    <col min="10251" max="10252" width="15.88671875" customWidth="1"/>
    <col min="10253" max="10253" width="12.88671875" customWidth="1"/>
    <col min="10254" max="10254" width="12.44140625" customWidth="1"/>
    <col min="10497" max="10497" width="4.88671875" customWidth="1"/>
    <col min="10498" max="10498" width="37.88671875" customWidth="1"/>
    <col min="10499" max="10500" width="14.88671875" customWidth="1"/>
    <col min="10501" max="10501" width="13" customWidth="1"/>
    <col min="10502" max="10502" width="13.109375" customWidth="1"/>
    <col min="10503" max="10503" width="15.33203125" customWidth="1"/>
    <col min="10504" max="10506" width="16.109375" customWidth="1"/>
    <col min="10507" max="10508" width="15.88671875" customWidth="1"/>
    <col min="10509" max="10509" width="12.88671875" customWidth="1"/>
    <col min="10510" max="10510" width="12.44140625" customWidth="1"/>
    <col min="10753" max="10753" width="4.88671875" customWidth="1"/>
    <col min="10754" max="10754" width="37.88671875" customWidth="1"/>
    <col min="10755" max="10756" width="14.88671875" customWidth="1"/>
    <col min="10757" max="10757" width="13" customWidth="1"/>
    <col min="10758" max="10758" width="13.109375" customWidth="1"/>
    <col min="10759" max="10759" width="15.33203125" customWidth="1"/>
    <col min="10760" max="10762" width="16.109375" customWidth="1"/>
    <col min="10763" max="10764" width="15.88671875" customWidth="1"/>
    <col min="10765" max="10765" width="12.88671875" customWidth="1"/>
    <col min="10766" max="10766" width="12.44140625" customWidth="1"/>
    <col min="11009" max="11009" width="4.88671875" customWidth="1"/>
    <col min="11010" max="11010" width="37.88671875" customWidth="1"/>
    <col min="11011" max="11012" width="14.88671875" customWidth="1"/>
    <col min="11013" max="11013" width="13" customWidth="1"/>
    <col min="11014" max="11014" width="13.109375" customWidth="1"/>
    <col min="11015" max="11015" width="15.33203125" customWidth="1"/>
    <col min="11016" max="11018" width="16.109375" customWidth="1"/>
    <col min="11019" max="11020" width="15.88671875" customWidth="1"/>
    <col min="11021" max="11021" width="12.88671875" customWidth="1"/>
    <col min="11022" max="11022" width="12.44140625" customWidth="1"/>
    <col min="11265" max="11265" width="4.88671875" customWidth="1"/>
    <col min="11266" max="11266" width="37.88671875" customWidth="1"/>
    <col min="11267" max="11268" width="14.88671875" customWidth="1"/>
    <col min="11269" max="11269" width="13" customWidth="1"/>
    <col min="11270" max="11270" width="13.109375" customWidth="1"/>
    <col min="11271" max="11271" width="15.33203125" customWidth="1"/>
    <col min="11272" max="11274" width="16.109375" customWidth="1"/>
    <col min="11275" max="11276" width="15.88671875" customWidth="1"/>
    <col min="11277" max="11277" width="12.88671875" customWidth="1"/>
    <col min="11278" max="11278" width="12.44140625" customWidth="1"/>
    <col min="11521" max="11521" width="4.88671875" customWidth="1"/>
    <col min="11522" max="11522" width="37.88671875" customWidth="1"/>
    <col min="11523" max="11524" width="14.88671875" customWidth="1"/>
    <col min="11525" max="11525" width="13" customWidth="1"/>
    <col min="11526" max="11526" width="13.109375" customWidth="1"/>
    <col min="11527" max="11527" width="15.33203125" customWidth="1"/>
    <col min="11528" max="11530" width="16.109375" customWidth="1"/>
    <col min="11531" max="11532" width="15.88671875" customWidth="1"/>
    <col min="11533" max="11533" width="12.88671875" customWidth="1"/>
    <col min="11534" max="11534" width="12.44140625" customWidth="1"/>
    <col min="11777" max="11777" width="4.88671875" customWidth="1"/>
    <col min="11778" max="11778" width="37.88671875" customWidth="1"/>
    <col min="11779" max="11780" width="14.88671875" customWidth="1"/>
    <col min="11781" max="11781" width="13" customWidth="1"/>
    <col min="11782" max="11782" width="13.109375" customWidth="1"/>
    <col min="11783" max="11783" width="15.33203125" customWidth="1"/>
    <col min="11784" max="11786" width="16.109375" customWidth="1"/>
    <col min="11787" max="11788" width="15.88671875" customWidth="1"/>
    <col min="11789" max="11789" width="12.88671875" customWidth="1"/>
    <col min="11790" max="11790" width="12.44140625" customWidth="1"/>
    <col min="12033" max="12033" width="4.88671875" customWidth="1"/>
    <col min="12034" max="12034" width="37.88671875" customWidth="1"/>
    <col min="12035" max="12036" width="14.88671875" customWidth="1"/>
    <col min="12037" max="12037" width="13" customWidth="1"/>
    <col min="12038" max="12038" width="13.109375" customWidth="1"/>
    <col min="12039" max="12039" width="15.33203125" customWidth="1"/>
    <col min="12040" max="12042" width="16.109375" customWidth="1"/>
    <col min="12043" max="12044" width="15.88671875" customWidth="1"/>
    <col min="12045" max="12045" width="12.88671875" customWidth="1"/>
    <col min="12046" max="12046" width="12.44140625" customWidth="1"/>
    <col min="12289" max="12289" width="4.88671875" customWidth="1"/>
    <col min="12290" max="12290" width="37.88671875" customWidth="1"/>
    <col min="12291" max="12292" width="14.88671875" customWidth="1"/>
    <col min="12293" max="12293" width="13" customWidth="1"/>
    <col min="12294" max="12294" width="13.109375" customWidth="1"/>
    <col min="12295" max="12295" width="15.33203125" customWidth="1"/>
    <col min="12296" max="12298" width="16.109375" customWidth="1"/>
    <col min="12299" max="12300" width="15.88671875" customWidth="1"/>
    <col min="12301" max="12301" width="12.88671875" customWidth="1"/>
    <col min="12302" max="12302" width="12.44140625" customWidth="1"/>
    <col min="12545" max="12545" width="4.88671875" customWidth="1"/>
    <col min="12546" max="12546" width="37.88671875" customWidth="1"/>
    <col min="12547" max="12548" width="14.88671875" customWidth="1"/>
    <col min="12549" max="12549" width="13" customWidth="1"/>
    <col min="12550" max="12550" width="13.109375" customWidth="1"/>
    <col min="12551" max="12551" width="15.33203125" customWidth="1"/>
    <col min="12552" max="12554" width="16.109375" customWidth="1"/>
    <col min="12555" max="12556" width="15.88671875" customWidth="1"/>
    <col min="12557" max="12557" width="12.88671875" customWidth="1"/>
    <col min="12558" max="12558" width="12.44140625" customWidth="1"/>
    <col min="12801" max="12801" width="4.88671875" customWidth="1"/>
    <col min="12802" max="12802" width="37.88671875" customWidth="1"/>
    <col min="12803" max="12804" width="14.88671875" customWidth="1"/>
    <col min="12805" max="12805" width="13" customWidth="1"/>
    <col min="12806" max="12806" width="13.109375" customWidth="1"/>
    <col min="12807" max="12807" width="15.33203125" customWidth="1"/>
    <col min="12808" max="12810" width="16.109375" customWidth="1"/>
    <col min="12811" max="12812" width="15.88671875" customWidth="1"/>
    <col min="12813" max="12813" width="12.88671875" customWidth="1"/>
    <col min="12814" max="12814" width="12.44140625" customWidth="1"/>
    <col min="13057" max="13057" width="4.88671875" customWidth="1"/>
    <col min="13058" max="13058" width="37.88671875" customWidth="1"/>
    <col min="13059" max="13060" width="14.88671875" customWidth="1"/>
    <col min="13061" max="13061" width="13" customWidth="1"/>
    <col min="13062" max="13062" width="13.109375" customWidth="1"/>
    <col min="13063" max="13063" width="15.33203125" customWidth="1"/>
    <col min="13064" max="13066" width="16.109375" customWidth="1"/>
    <col min="13067" max="13068" width="15.88671875" customWidth="1"/>
    <col min="13069" max="13069" width="12.88671875" customWidth="1"/>
    <col min="13070" max="13070" width="12.44140625" customWidth="1"/>
    <col min="13313" max="13313" width="4.88671875" customWidth="1"/>
    <col min="13314" max="13314" width="37.88671875" customWidth="1"/>
    <col min="13315" max="13316" width="14.88671875" customWidth="1"/>
    <col min="13317" max="13317" width="13" customWidth="1"/>
    <col min="13318" max="13318" width="13.109375" customWidth="1"/>
    <col min="13319" max="13319" width="15.33203125" customWidth="1"/>
    <col min="13320" max="13322" width="16.109375" customWidth="1"/>
    <col min="13323" max="13324" width="15.88671875" customWidth="1"/>
    <col min="13325" max="13325" width="12.88671875" customWidth="1"/>
    <col min="13326" max="13326" width="12.44140625" customWidth="1"/>
    <col min="13569" max="13569" width="4.88671875" customWidth="1"/>
    <col min="13570" max="13570" width="37.88671875" customWidth="1"/>
    <col min="13571" max="13572" width="14.88671875" customWidth="1"/>
    <col min="13573" max="13573" width="13" customWidth="1"/>
    <col min="13574" max="13574" width="13.109375" customWidth="1"/>
    <col min="13575" max="13575" width="15.33203125" customWidth="1"/>
    <col min="13576" max="13578" width="16.109375" customWidth="1"/>
    <col min="13579" max="13580" width="15.88671875" customWidth="1"/>
    <col min="13581" max="13581" width="12.88671875" customWidth="1"/>
    <col min="13582" max="13582" width="12.44140625" customWidth="1"/>
    <col min="13825" max="13825" width="4.88671875" customWidth="1"/>
    <col min="13826" max="13826" width="37.88671875" customWidth="1"/>
    <col min="13827" max="13828" width="14.88671875" customWidth="1"/>
    <col min="13829" max="13829" width="13" customWidth="1"/>
    <col min="13830" max="13830" width="13.109375" customWidth="1"/>
    <col min="13831" max="13831" width="15.33203125" customWidth="1"/>
    <col min="13832" max="13834" width="16.109375" customWidth="1"/>
    <col min="13835" max="13836" width="15.88671875" customWidth="1"/>
    <col min="13837" max="13837" width="12.88671875" customWidth="1"/>
    <col min="13838" max="13838" width="12.44140625" customWidth="1"/>
    <col min="14081" max="14081" width="4.88671875" customWidth="1"/>
    <col min="14082" max="14082" width="37.88671875" customWidth="1"/>
    <col min="14083" max="14084" width="14.88671875" customWidth="1"/>
    <col min="14085" max="14085" width="13" customWidth="1"/>
    <col min="14086" max="14086" width="13.109375" customWidth="1"/>
    <col min="14087" max="14087" width="15.33203125" customWidth="1"/>
    <col min="14088" max="14090" width="16.109375" customWidth="1"/>
    <col min="14091" max="14092" width="15.88671875" customWidth="1"/>
    <col min="14093" max="14093" width="12.88671875" customWidth="1"/>
    <col min="14094" max="14094" width="12.44140625" customWidth="1"/>
    <col min="14337" max="14337" width="4.88671875" customWidth="1"/>
    <col min="14338" max="14338" width="37.88671875" customWidth="1"/>
    <col min="14339" max="14340" width="14.88671875" customWidth="1"/>
    <col min="14341" max="14341" width="13" customWidth="1"/>
    <col min="14342" max="14342" width="13.109375" customWidth="1"/>
    <col min="14343" max="14343" width="15.33203125" customWidth="1"/>
    <col min="14344" max="14346" width="16.109375" customWidth="1"/>
    <col min="14347" max="14348" width="15.88671875" customWidth="1"/>
    <col min="14349" max="14349" width="12.88671875" customWidth="1"/>
    <col min="14350" max="14350" width="12.44140625" customWidth="1"/>
    <col min="14593" max="14593" width="4.88671875" customWidth="1"/>
    <col min="14594" max="14594" width="37.88671875" customWidth="1"/>
    <col min="14595" max="14596" width="14.88671875" customWidth="1"/>
    <col min="14597" max="14597" width="13" customWidth="1"/>
    <col min="14598" max="14598" width="13.109375" customWidth="1"/>
    <col min="14599" max="14599" width="15.33203125" customWidth="1"/>
    <col min="14600" max="14602" width="16.109375" customWidth="1"/>
    <col min="14603" max="14604" width="15.88671875" customWidth="1"/>
    <col min="14605" max="14605" width="12.88671875" customWidth="1"/>
    <col min="14606" max="14606" width="12.44140625" customWidth="1"/>
    <col min="14849" max="14849" width="4.88671875" customWidth="1"/>
    <col min="14850" max="14850" width="37.88671875" customWidth="1"/>
    <col min="14851" max="14852" width="14.88671875" customWidth="1"/>
    <col min="14853" max="14853" width="13" customWidth="1"/>
    <col min="14854" max="14854" width="13.109375" customWidth="1"/>
    <col min="14855" max="14855" width="15.33203125" customWidth="1"/>
    <col min="14856" max="14858" width="16.109375" customWidth="1"/>
    <col min="14859" max="14860" width="15.88671875" customWidth="1"/>
    <col min="14861" max="14861" width="12.88671875" customWidth="1"/>
    <col min="14862" max="14862" width="12.44140625" customWidth="1"/>
    <col min="15105" max="15105" width="4.88671875" customWidth="1"/>
    <col min="15106" max="15106" width="37.88671875" customWidth="1"/>
    <col min="15107" max="15108" width="14.88671875" customWidth="1"/>
    <col min="15109" max="15109" width="13" customWidth="1"/>
    <col min="15110" max="15110" width="13.109375" customWidth="1"/>
    <col min="15111" max="15111" width="15.33203125" customWidth="1"/>
    <col min="15112" max="15114" width="16.109375" customWidth="1"/>
    <col min="15115" max="15116" width="15.88671875" customWidth="1"/>
    <col min="15117" max="15117" width="12.88671875" customWidth="1"/>
    <col min="15118" max="15118" width="12.44140625" customWidth="1"/>
    <col min="15361" max="15361" width="4.88671875" customWidth="1"/>
    <col min="15362" max="15362" width="37.88671875" customWidth="1"/>
    <col min="15363" max="15364" width="14.88671875" customWidth="1"/>
    <col min="15365" max="15365" width="13" customWidth="1"/>
    <col min="15366" max="15366" width="13.109375" customWidth="1"/>
    <col min="15367" max="15367" width="15.33203125" customWidth="1"/>
    <col min="15368" max="15370" width="16.109375" customWidth="1"/>
    <col min="15371" max="15372" width="15.88671875" customWidth="1"/>
    <col min="15373" max="15373" width="12.88671875" customWidth="1"/>
    <col min="15374" max="15374" width="12.44140625" customWidth="1"/>
    <col min="15617" max="15617" width="4.88671875" customWidth="1"/>
    <col min="15618" max="15618" width="37.88671875" customWidth="1"/>
    <col min="15619" max="15620" width="14.88671875" customWidth="1"/>
    <col min="15621" max="15621" width="13" customWidth="1"/>
    <col min="15622" max="15622" width="13.109375" customWidth="1"/>
    <col min="15623" max="15623" width="15.33203125" customWidth="1"/>
    <col min="15624" max="15626" width="16.109375" customWidth="1"/>
    <col min="15627" max="15628" width="15.88671875" customWidth="1"/>
    <col min="15629" max="15629" width="12.88671875" customWidth="1"/>
    <col min="15630" max="15630" width="12.44140625" customWidth="1"/>
    <col min="15873" max="15873" width="4.88671875" customWidth="1"/>
    <col min="15874" max="15874" width="37.88671875" customWidth="1"/>
    <col min="15875" max="15876" width="14.88671875" customWidth="1"/>
    <col min="15877" max="15877" width="13" customWidth="1"/>
    <col min="15878" max="15878" width="13.109375" customWidth="1"/>
    <col min="15879" max="15879" width="15.33203125" customWidth="1"/>
    <col min="15880" max="15882" width="16.109375" customWidth="1"/>
    <col min="15883" max="15884" width="15.88671875" customWidth="1"/>
    <col min="15885" max="15885" width="12.88671875" customWidth="1"/>
    <col min="15886" max="15886" width="12.44140625" customWidth="1"/>
    <col min="16129" max="16129" width="4.88671875" customWidth="1"/>
    <col min="16130" max="16130" width="37.88671875" customWidth="1"/>
    <col min="16131" max="16132" width="14.88671875" customWidth="1"/>
    <col min="16133" max="16133" width="13" customWidth="1"/>
    <col min="16134" max="16134" width="13.109375" customWidth="1"/>
    <col min="16135" max="16135" width="15.33203125" customWidth="1"/>
    <col min="16136" max="16138" width="16.109375" customWidth="1"/>
    <col min="16139" max="16140" width="15.88671875" customWidth="1"/>
    <col min="16141" max="16141" width="12.88671875" customWidth="1"/>
    <col min="16142" max="16142" width="12.44140625" customWidth="1"/>
  </cols>
  <sheetData>
    <row r="1" spans="1:15" ht="132.6" customHeight="1" x14ac:dyDescent="0.3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545" t="s">
        <v>236</v>
      </c>
      <c r="M1" s="545"/>
      <c r="N1" s="545"/>
      <c r="O1" s="473"/>
    </row>
    <row r="2" spans="1:15" ht="14.4" hidden="1" x14ac:dyDescent="0.3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530" t="s">
        <v>1</v>
      </c>
      <c r="N2" s="530"/>
    </row>
    <row r="3" spans="1:15" ht="14.4" hidden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22"/>
    </row>
    <row r="4" spans="1:15" ht="14.4" hidden="1" x14ac:dyDescent="0.3">
      <c r="A4" s="99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22"/>
    </row>
    <row r="5" spans="1:15" ht="5.4" customHeight="1" x14ac:dyDescent="0.3">
      <c r="A5" s="99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22"/>
    </row>
    <row r="6" spans="1:15" ht="14.4" x14ac:dyDescent="0.3">
      <c r="A6" s="99"/>
      <c r="B6" s="531" t="s">
        <v>2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</row>
    <row r="7" spans="1:15" ht="15.6" x14ac:dyDescent="0.3">
      <c r="A7" s="532" t="s">
        <v>235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</row>
    <row r="8" spans="1:15" ht="14.4" hidden="1" x14ac:dyDescent="0.3">
      <c r="A8" s="100" t="s">
        <v>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22"/>
    </row>
    <row r="9" spans="1:15" ht="14.4" hidden="1" x14ac:dyDescent="0.3">
      <c r="A9" s="100" t="s">
        <v>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22"/>
    </row>
    <row r="10" spans="1:15" ht="14.4" hidden="1" x14ac:dyDescent="0.3">
      <c r="A10" s="100" t="s">
        <v>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22"/>
    </row>
    <row r="11" spans="1:15" ht="14.4" hidden="1" x14ac:dyDescent="0.3">
      <c r="A11" s="100" t="s">
        <v>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22"/>
    </row>
    <row r="12" spans="1:15" ht="15" thickBot="1" x14ac:dyDescent="0.35">
      <c r="A12" s="10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122"/>
    </row>
    <row r="13" spans="1:15" ht="27.6" customHeight="1" x14ac:dyDescent="0.3">
      <c r="A13" s="101" t="s">
        <v>8</v>
      </c>
      <c r="B13" s="533" t="s">
        <v>9</v>
      </c>
      <c r="C13" s="552" t="s">
        <v>10</v>
      </c>
      <c r="D13" s="554" t="s">
        <v>11</v>
      </c>
      <c r="E13" s="533" t="s">
        <v>12</v>
      </c>
      <c r="F13" s="539" t="s">
        <v>13</v>
      </c>
      <c r="G13" s="556" t="s">
        <v>14</v>
      </c>
      <c r="H13" s="546" t="s">
        <v>15</v>
      </c>
      <c r="I13" s="548" t="s">
        <v>16</v>
      </c>
      <c r="J13" s="550" t="s">
        <v>17</v>
      </c>
      <c r="K13" s="528" t="s">
        <v>18</v>
      </c>
      <c r="L13" s="528" t="s">
        <v>19</v>
      </c>
      <c r="M13" s="533" t="s">
        <v>20</v>
      </c>
      <c r="N13" s="543" t="s">
        <v>21</v>
      </c>
    </row>
    <row r="14" spans="1:15" ht="46.2" customHeight="1" thickBot="1" x14ac:dyDescent="0.35">
      <c r="A14" s="102" t="s">
        <v>22</v>
      </c>
      <c r="B14" s="534"/>
      <c r="C14" s="553"/>
      <c r="D14" s="555"/>
      <c r="E14" s="534"/>
      <c r="F14" s="540"/>
      <c r="G14" s="557"/>
      <c r="H14" s="547"/>
      <c r="I14" s="549"/>
      <c r="J14" s="551"/>
      <c r="K14" s="529"/>
      <c r="L14" s="529"/>
      <c r="M14" s="534"/>
      <c r="N14" s="544"/>
    </row>
    <row r="15" spans="1:15" ht="15.6" x14ac:dyDescent="0.3">
      <c r="A15" s="103">
        <v>1</v>
      </c>
      <c r="B15" s="104">
        <v>2</v>
      </c>
      <c r="C15" s="483">
        <v>3</v>
      </c>
      <c r="D15" s="480">
        <v>4</v>
      </c>
      <c r="E15" s="314">
        <v>5</v>
      </c>
      <c r="F15" s="315">
        <v>6</v>
      </c>
      <c r="G15" s="493">
        <v>7</v>
      </c>
      <c r="H15" s="494">
        <v>8</v>
      </c>
      <c r="I15" s="486">
        <v>9</v>
      </c>
      <c r="J15" s="487">
        <v>10</v>
      </c>
      <c r="K15" s="320">
        <v>11</v>
      </c>
      <c r="L15" s="321">
        <v>12</v>
      </c>
      <c r="M15" s="315">
        <v>13</v>
      </c>
      <c r="N15" s="322">
        <v>14</v>
      </c>
    </row>
    <row r="16" spans="1:15" s="109" customFormat="1" ht="15.6" x14ac:dyDescent="0.3">
      <c r="A16" s="107">
        <v>1</v>
      </c>
      <c r="B16" s="108" t="s">
        <v>25</v>
      </c>
      <c r="C16" s="484">
        <v>5</v>
      </c>
      <c r="D16" s="481">
        <v>4</v>
      </c>
      <c r="E16" s="374">
        <v>2</v>
      </c>
      <c r="F16" s="374" t="s">
        <v>29</v>
      </c>
      <c r="G16" s="495">
        <v>110</v>
      </c>
      <c r="H16" s="496">
        <v>90.6</v>
      </c>
      <c r="I16" s="488">
        <v>100</v>
      </c>
      <c r="J16" s="489">
        <v>100</v>
      </c>
      <c r="K16" s="327">
        <v>101.1</v>
      </c>
      <c r="L16" s="328">
        <v>100.1</v>
      </c>
      <c r="M16" s="329" t="s">
        <v>24</v>
      </c>
      <c r="N16" s="475"/>
    </row>
    <row r="17" spans="1:14" s="109" customFormat="1" ht="15.6" x14ac:dyDescent="0.3">
      <c r="A17" s="115">
        <v>2</v>
      </c>
      <c r="B17" s="116" t="s">
        <v>127</v>
      </c>
      <c r="C17" s="485">
        <v>6</v>
      </c>
      <c r="D17" s="482">
        <v>11</v>
      </c>
      <c r="E17" s="333">
        <v>1</v>
      </c>
      <c r="F17" s="333">
        <v>2</v>
      </c>
      <c r="G17" s="497">
        <v>110</v>
      </c>
      <c r="H17" s="498">
        <v>86.7</v>
      </c>
      <c r="I17" s="490">
        <v>100</v>
      </c>
      <c r="J17" s="491">
        <v>94.6</v>
      </c>
      <c r="K17" s="338">
        <v>103.7</v>
      </c>
      <c r="L17" s="339">
        <v>93.3</v>
      </c>
      <c r="M17" s="340" t="s">
        <v>24</v>
      </c>
      <c r="N17" s="476"/>
    </row>
    <row r="18" spans="1:14" s="113" customFormat="1" ht="15.6" x14ac:dyDescent="0.3">
      <c r="A18" s="111">
        <v>3</v>
      </c>
      <c r="B18" s="112" t="s">
        <v>125</v>
      </c>
      <c r="C18" s="484">
        <v>8</v>
      </c>
      <c r="D18" s="481">
        <v>10</v>
      </c>
      <c r="E18" s="344">
        <v>3</v>
      </c>
      <c r="F18" s="344" t="s">
        <v>29</v>
      </c>
      <c r="G18" s="499">
        <v>110</v>
      </c>
      <c r="H18" s="500">
        <v>99.5</v>
      </c>
      <c r="I18" s="490">
        <v>100</v>
      </c>
      <c r="J18" s="492">
        <v>100</v>
      </c>
      <c r="K18" s="348">
        <v>103.3</v>
      </c>
      <c r="L18" s="349">
        <v>99.7</v>
      </c>
      <c r="M18" s="350" t="s">
        <v>24</v>
      </c>
      <c r="N18" s="477"/>
    </row>
    <row r="19" spans="1:14" ht="15.6" x14ac:dyDescent="0.3">
      <c r="A19" s="105">
        <v>4</v>
      </c>
      <c r="B19" s="106" t="s">
        <v>123</v>
      </c>
      <c r="C19" s="484">
        <v>8</v>
      </c>
      <c r="D19" s="481">
        <v>10</v>
      </c>
      <c r="E19" s="352">
        <v>4</v>
      </c>
      <c r="F19" s="352" t="s">
        <v>29</v>
      </c>
      <c r="G19" s="499">
        <v>110</v>
      </c>
      <c r="H19" s="500">
        <v>100</v>
      </c>
      <c r="I19" s="490">
        <v>100</v>
      </c>
      <c r="J19" s="492">
        <v>100</v>
      </c>
      <c r="K19" s="353">
        <v>104.5</v>
      </c>
      <c r="L19" s="354">
        <v>100.3</v>
      </c>
      <c r="M19" s="355" t="s">
        <v>24</v>
      </c>
      <c r="N19" s="475"/>
    </row>
    <row r="20" spans="1:14" ht="15.6" x14ac:dyDescent="0.3">
      <c r="A20" s="105">
        <v>5</v>
      </c>
      <c r="B20" s="110" t="s">
        <v>124</v>
      </c>
      <c r="C20" s="484">
        <v>7</v>
      </c>
      <c r="D20" s="481">
        <v>8</v>
      </c>
      <c r="E20" s="352">
        <v>3</v>
      </c>
      <c r="F20" s="352" t="s">
        <v>29</v>
      </c>
      <c r="G20" s="499">
        <v>110</v>
      </c>
      <c r="H20" s="500">
        <v>100</v>
      </c>
      <c r="I20" s="490">
        <v>100</v>
      </c>
      <c r="J20" s="492">
        <v>100</v>
      </c>
      <c r="K20" s="353">
        <v>103.3</v>
      </c>
      <c r="L20" s="354">
        <v>100</v>
      </c>
      <c r="M20" s="356" t="s">
        <v>24</v>
      </c>
      <c r="N20" s="475"/>
    </row>
    <row r="21" spans="1:14" ht="15.6" x14ac:dyDescent="0.3">
      <c r="A21" s="114">
        <v>6</v>
      </c>
      <c r="B21" s="106" t="s">
        <v>128</v>
      </c>
      <c r="C21" s="485">
        <v>2</v>
      </c>
      <c r="D21" s="482">
        <v>0</v>
      </c>
      <c r="E21" s="333">
        <v>1</v>
      </c>
      <c r="F21" s="333" t="s">
        <v>29</v>
      </c>
      <c r="G21" s="497">
        <v>99.2</v>
      </c>
      <c r="H21" s="498">
        <v>98.6</v>
      </c>
      <c r="I21" s="482" t="s">
        <v>29</v>
      </c>
      <c r="J21" s="482" t="s">
        <v>29</v>
      </c>
      <c r="K21" s="357">
        <v>98.9</v>
      </c>
      <c r="L21" s="358">
        <v>98.9</v>
      </c>
      <c r="M21" s="355" t="s">
        <v>24</v>
      </c>
      <c r="N21" s="478"/>
    </row>
    <row r="22" spans="1:14" s="113" customFormat="1" ht="15.6" hidden="1" x14ac:dyDescent="0.3">
      <c r="A22" s="117">
        <v>8</v>
      </c>
      <c r="B22" s="118" t="s">
        <v>32</v>
      </c>
      <c r="C22" s="485"/>
      <c r="D22" s="482"/>
      <c r="E22" s="360"/>
      <c r="F22" s="360"/>
      <c r="G22" s="497"/>
      <c r="H22" s="498"/>
      <c r="I22" s="482" t="s">
        <v>29</v>
      </c>
      <c r="J22" s="482" t="s">
        <v>29</v>
      </c>
      <c r="K22" s="363"/>
      <c r="L22" s="364"/>
      <c r="M22" s="350"/>
      <c r="N22" s="476"/>
    </row>
    <row r="23" spans="1:14" ht="15.6" x14ac:dyDescent="0.3">
      <c r="A23" s="114">
        <v>7</v>
      </c>
      <c r="B23" s="106" t="s">
        <v>126</v>
      </c>
      <c r="C23" s="485">
        <v>14</v>
      </c>
      <c r="D23" s="482">
        <v>0</v>
      </c>
      <c r="E23" s="333">
        <v>2</v>
      </c>
      <c r="F23" s="352" t="s">
        <v>29</v>
      </c>
      <c r="G23" s="497">
        <v>106.1</v>
      </c>
      <c r="H23" s="498">
        <v>90.7</v>
      </c>
      <c r="I23" s="482" t="s">
        <v>29</v>
      </c>
      <c r="J23" s="482" t="s">
        <v>29</v>
      </c>
      <c r="K23" s="357">
        <v>103</v>
      </c>
      <c r="L23" s="357">
        <v>98.3</v>
      </c>
      <c r="M23" s="355" t="s">
        <v>24</v>
      </c>
      <c r="N23" s="478"/>
    </row>
    <row r="24" spans="1:14" s="113" customFormat="1" ht="16.2" thickBot="1" x14ac:dyDescent="0.35">
      <c r="A24" s="119"/>
      <c r="B24" s="120" t="s">
        <v>33</v>
      </c>
      <c r="C24" s="365">
        <f t="shared" ref="C24:D24" si="0">SUM(C16:C23)</f>
        <v>50</v>
      </c>
      <c r="D24" s="365">
        <f t="shared" si="0"/>
        <v>43</v>
      </c>
      <c r="E24" s="365">
        <f>SUM(E16:E23)</f>
        <v>16</v>
      </c>
      <c r="F24" s="365">
        <f t="shared" ref="F24:L24" si="1">SUM(F16:F23)</f>
        <v>2</v>
      </c>
      <c r="G24" s="365"/>
      <c r="H24" s="365"/>
      <c r="I24" s="365"/>
      <c r="J24" s="365"/>
      <c r="K24" s="365">
        <f t="shared" si="1"/>
        <v>717.8</v>
      </c>
      <c r="L24" s="365">
        <f t="shared" si="1"/>
        <v>690.59999999999991</v>
      </c>
      <c r="M24" s="365"/>
      <c r="N24" s="479"/>
    </row>
    <row r="25" spans="1:14" ht="15.6" x14ac:dyDescent="0.3">
      <c r="A25" s="7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22"/>
    </row>
    <row r="26" spans="1:14" ht="14.4" hidden="1" x14ac:dyDescent="0.3">
      <c r="A26" s="78" t="s">
        <v>34</v>
      </c>
      <c r="B26" s="121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22"/>
    </row>
    <row r="27" spans="1:14" ht="14.4" x14ac:dyDescent="0.3">
      <c r="A27" s="78"/>
      <c r="B27" s="121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22"/>
    </row>
    <row r="28" spans="1:14" s="372" customFormat="1" ht="18" x14ac:dyDescent="0.35">
      <c r="A28" s="367" t="s">
        <v>168</v>
      </c>
      <c r="B28" s="368"/>
      <c r="C28" s="368"/>
      <c r="D28" s="373"/>
      <c r="E28" s="369"/>
      <c r="F28" s="369"/>
      <c r="G28" s="368"/>
      <c r="H28" s="521" t="s">
        <v>36</v>
      </c>
      <c r="I28" s="521"/>
      <c r="J28" s="521"/>
      <c r="K28" s="521"/>
      <c r="L28" s="470"/>
      <c r="M28" s="368"/>
      <c r="N28" s="371"/>
    </row>
    <row r="29" spans="1:14" ht="14.4" x14ac:dyDescent="0.3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22"/>
    </row>
    <row r="30" spans="1:14" ht="14.4" x14ac:dyDescent="0.3">
      <c r="A30" s="121" t="s">
        <v>184</v>
      </c>
      <c r="B30" s="12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22"/>
    </row>
    <row r="31" spans="1:14" ht="14.4" x14ac:dyDescent="0.3">
      <c r="A31" s="98"/>
      <c r="B31" s="121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22"/>
    </row>
    <row r="32" spans="1:14" ht="14.4" x14ac:dyDescent="0.3">
      <c r="A32" s="98"/>
      <c r="B32" s="121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22"/>
    </row>
    <row r="33" spans="2:2" x14ac:dyDescent="0.3">
      <c r="B33" s="121"/>
    </row>
  </sheetData>
  <mergeCells count="18">
    <mergeCell ref="G13:G14"/>
    <mergeCell ref="N13:N14"/>
    <mergeCell ref="H28:K28"/>
    <mergeCell ref="L1:N1"/>
    <mergeCell ref="H13:H14"/>
    <mergeCell ref="I13:I14"/>
    <mergeCell ref="J13:J14"/>
    <mergeCell ref="K13:K14"/>
    <mergeCell ref="L13:L14"/>
    <mergeCell ref="M13:M14"/>
    <mergeCell ref="M2:N2"/>
    <mergeCell ref="B6:N6"/>
    <mergeCell ref="A7:N7"/>
    <mergeCell ref="B13:B14"/>
    <mergeCell ref="C13:C14"/>
    <mergeCell ref="D13:D14"/>
    <mergeCell ref="E13:E14"/>
    <mergeCell ref="F13:F14"/>
  </mergeCells>
  <pageMargins left="0.7" right="0.7" top="0.75" bottom="0.75" header="0.3" footer="0.3"/>
  <pageSetup paperSize="9" scale="65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N188"/>
  <sheetViews>
    <sheetView view="pageBreakPreview" topLeftCell="A4" zoomScaleNormal="100" zoomScaleSheetLayoutView="100" workbookViewId="0">
      <pane xSplit="5" ySplit="3" topLeftCell="F73" activePane="bottomRight" state="frozen"/>
      <selection activeCell="A4" sqref="A4"/>
      <selection pane="topRight" activeCell="F4" sqref="F4"/>
      <selection pane="bottomLeft" activeCell="A7" sqref="A7"/>
      <selection pane="bottomRight" activeCell="G6" sqref="G6"/>
    </sheetView>
  </sheetViews>
  <sheetFormatPr defaultColWidth="9.109375" defaultRowHeight="18" x14ac:dyDescent="0.35"/>
  <cols>
    <col min="1" max="1" width="19.6640625" style="141" customWidth="1"/>
    <col min="2" max="2" width="18" style="141" customWidth="1"/>
    <col min="3" max="3" width="10.33203125" style="141" customWidth="1"/>
    <col min="4" max="4" width="46.5546875" style="141" customWidth="1"/>
    <col min="5" max="5" width="16.88671875" style="141" customWidth="1"/>
    <col min="6" max="6" width="14.6640625" style="141" customWidth="1"/>
    <col min="7" max="7" width="50.109375" style="141" customWidth="1"/>
    <col min="8" max="8" width="13.109375" style="141" customWidth="1"/>
    <col min="9" max="9" width="19.5546875" style="81" customWidth="1"/>
    <col min="10" max="10" width="8" style="81" hidden="1" customWidth="1"/>
    <col min="11" max="11" width="14.33203125" style="81" customWidth="1"/>
    <col min="12" max="13" width="19.109375" style="137" customWidth="1"/>
    <col min="14" max="14" width="23.88671875" style="141" customWidth="1"/>
    <col min="15" max="15" width="29.88671875" style="141" customWidth="1"/>
    <col min="16" max="16" width="10.109375" style="81" hidden="1" customWidth="1"/>
    <col min="17" max="17" width="9.109375" style="141" customWidth="1"/>
    <col min="18" max="18" width="35.109375" style="141" customWidth="1"/>
    <col min="19" max="19" width="0.109375" style="141" customWidth="1"/>
    <col min="20" max="20" width="10.33203125" style="141" hidden="1" customWidth="1"/>
    <col min="21" max="21" width="19" style="141" customWidth="1"/>
    <col min="22" max="259" width="9.109375" style="141" customWidth="1"/>
    <col min="260" max="260" width="16" style="141" customWidth="1"/>
    <col min="261" max="261" width="20.44140625" style="141" customWidth="1"/>
    <col min="262" max="262" width="11" style="141" customWidth="1"/>
    <col min="263" max="263" width="11.109375" style="141" customWidth="1"/>
    <col min="264" max="264" width="33.44140625" style="141" customWidth="1"/>
    <col min="265" max="265" width="9.6640625" style="141" customWidth="1"/>
    <col min="266" max="266" width="16" style="141" customWidth="1"/>
    <col min="267" max="267" width="12.88671875" style="141" customWidth="1"/>
    <col min="268" max="268" width="19.6640625" style="141" customWidth="1"/>
    <col min="269" max="269" width="25.88671875" style="141" customWidth="1"/>
    <col min="270" max="270" width="29.5546875" style="141" customWidth="1"/>
    <col min="271" max="271" width="30.5546875" style="141" customWidth="1"/>
    <col min="272" max="272" width="10.109375" style="141" customWidth="1"/>
    <col min="273" max="515" width="9.109375" style="141" customWidth="1"/>
    <col min="516" max="516" width="16" style="141" customWidth="1"/>
    <col min="517" max="517" width="20.44140625" style="141" customWidth="1"/>
    <col min="518" max="518" width="11" style="141" customWidth="1"/>
    <col min="519" max="519" width="11.109375" style="141" customWidth="1"/>
    <col min="520" max="520" width="33.44140625" style="141" customWidth="1"/>
    <col min="521" max="521" width="9.6640625" style="141" customWidth="1"/>
    <col min="522" max="522" width="16" style="141" customWidth="1"/>
    <col min="523" max="523" width="12.88671875" style="141" customWidth="1"/>
    <col min="524" max="524" width="19.6640625" style="141" customWidth="1"/>
    <col min="525" max="525" width="25.88671875" style="141" customWidth="1"/>
    <col min="526" max="526" width="29.5546875" style="141" customWidth="1"/>
    <col min="527" max="527" width="30.5546875" style="141" customWidth="1"/>
    <col min="528" max="528" width="10.109375" style="141" customWidth="1"/>
    <col min="529" max="771" width="9.109375" style="141" customWidth="1"/>
    <col min="772" max="772" width="16" style="141" customWidth="1"/>
    <col min="773" max="773" width="20.44140625" style="141" customWidth="1"/>
    <col min="774" max="774" width="11" style="141" customWidth="1"/>
    <col min="775" max="775" width="11.109375" style="141" customWidth="1"/>
    <col min="776" max="776" width="33.44140625" style="141" customWidth="1"/>
    <col min="777" max="777" width="9.6640625" style="141" customWidth="1"/>
    <col min="778" max="778" width="16" style="141" customWidth="1"/>
    <col min="779" max="779" width="12.88671875" style="141" customWidth="1"/>
    <col min="780" max="780" width="19.6640625" style="141" customWidth="1"/>
    <col min="781" max="781" width="25.88671875" style="141" customWidth="1"/>
    <col min="782" max="782" width="29.5546875" style="141" customWidth="1"/>
    <col min="783" max="783" width="30.5546875" style="141" customWidth="1"/>
    <col min="784" max="784" width="10.109375" style="141" customWidth="1"/>
    <col min="785" max="1028" width="9.109375" style="141" customWidth="1"/>
    <col min="1029" max="16384" width="9.109375" style="148"/>
  </cols>
  <sheetData>
    <row r="1" spans="1:18" ht="4.5" customHeight="1" x14ac:dyDescent="0.35">
      <c r="O1" s="147"/>
    </row>
    <row r="2" spans="1:18" ht="17.399999999999999" customHeight="1" x14ac:dyDescent="0.35">
      <c r="G2" s="652"/>
      <c r="H2" s="652"/>
      <c r="I2" s="652"/>
      <c r="J2" s="652"/>
      <c r="K2" s="652"/>
      <c r="L2" s="652"/>
      <c r="M2" s="652"/>
    </row>
    <row r="3" spans="1:18" ht="2.25" customHeight="1" x14ac:dyDescent="0.35">
      <c r="G3" s="652"/>
      <c r="H3" s="652"/>
      <c r="I3" s="652"/>
      <c r="J3" s="652"/>
      <c r="K3" s="652"/>
      <c r="L3" s="652"/>
      <c r="M3" s="652"/>
    </row>
    <row r="4" spans="1:18" ht="148.19999999999999" customHeight="1" x14ac:dyDescent="0.4">
      <c r="G4" s="652"/>
      <c r="H4" s="652"/>
      <c r="I4" s="652"/>
      <c r="J4" s="652"/>
      <c r="K4" s="652"/>
      <c r="L4" s="652"/>
      <c r="M4" s="652"/>
      <c r="N4" s="644" t="s">
        <v>232</v>
      </c>
      <c r="O4" s="644"/>
    </row>
    <row r="5" spans="1:18" ht="64.8" customHeight="1" x14ac:dyDescent="0.4">
      <c r="F5" s="645" t="s">
        <v>231</v>
      </c>
      <c r="G5" s="645"/>
      <c r="H5" s="645"/>
      <c r="I5" s="645"/>
      <c r="J5" s="645"/>
      <c r="K5" s="645"/>
      <c r="L5" s="645"/>
      <c r="M5" s="645"/>
    </row>
    <row r="6" spans="1:18" ht="178.2" customHeight="1" x14ac:dyDescent="0.35">
      <c r="A6" s="149" t="s">
        <v>38</v>
      </c>
      <c r="B6" s="149" t="s">
        <v>133</v>
      </c>
      <c r="C6" s="149" t="s">
        <v>150</v>
      </c>
      <c r="D6" s="149" t="s">
        <v>204</v>
      </c>
      <c r="E6" s="149" t="s">
        <v>39</v>
      </c>
      <c r="F6" s="149" t="s">
        <v>40</v>
      </c>
      <c r="G6" s="149" t="s">
        <v>41</v>
      </c>
      <c r="H6" s="149" t="s">
        <v>42</v>
      </c>
      <c r="I6" s="150" t="s">
        <v>43</v>
      </c>
      <c r="J6" s="150" t="s">
        <v>167</v>
      </c>
      <c r="K6" s="150" t="s">
        <v>157</v>
      </c>
      <c r="L6" s="151" t="s">
        <v>44</v>
      </c>
      <c r="M6" s="151" t="s">
        <v>45</v>
      </c>
      <c r="N6" s="149" t="s">
        <v>46</v>
      </c>
      <c r="O6" s="149" t="s">
        <v>47</v>
      </c>
      <c r="P6" s="150" t="s">
        <v>48</v>
      </c>
    </row>
    <row r="7" spans="1:18" s="153" customFormat="1" ht="100.5" customHeight="1" x14ac:dyDescent="0.35">
      <c r="A7" s="575" t="s">
        <v>49</v>
      </c>
      <c r="B7" s="575">
        <v>2456005104</v>
      </c>
      <c r="C7" s="575" t="s">
        <v>151</v>
      </c>
      <c r="D7" s="616" t="s">
        <v>202</v>
      </c>
      <c r="E7" s="577" t="s">
        <v>203</v>
      </c>
      <c r="F7" s="152" t="s">
        <v>50</v>
      </c>
      <c r="G7" s="152" t="s">
        <v>107</v>
      </c>
      <c r="H7" s="246" t="s">
        <v>103</v>
      </c>
      <c r="I7" s="382">
        <v>250</v>
      </c>
      <c r="J7" s="382">
        <v>230</v>
      </c>
      <c r="K7" s="283">
        <v>252</v>
      </c>
      <c r="L7" s="385">
        <v>100</v>
      </c>
      <c r="M7" s="653">
        <f>M18</f>
        <v>101.1075266149596</v>
      </c>
      <c r="O7" s="154" t="s">
        <v>137</v>
      </c>
      <c r="P7" s="654" t="e">
        <f>(M7+#REF!+#REF!+#REF!)/4</f>
        <v>#REF!</v>
      </c>
      <c r="R7" s="155"/>
    </row>
    <row r="8" spans="1:18" s="153" customFormat="1" ht="58.5" customHeight="1" x14ac:dyDescent="0.35">
      <c r="A8" s="576"/>
      <c r="B8" s="576"/>
      <c r="C8" s="576"/>
      <c r="D8" s="616"/>
      <c r="E8" s="578"/>
      <c r="F8" s="250" t="s">
        <v>51</v>
      </c>
      <c r="G8" s="209" t="s">
        <v>52</v>
      </c>
      <c r="H8" s="209" t="s">
        <v>53</v>
      </c>
      <c r="I8" s="273">
        <v>12900</v>
      </c>
      <c r="J8" s="273">
        <f>I8/4*3</f>
        <v>9675</v>
      </c>
      <c r="K8" s="282">
        <v>13911</v>
      </c>
      <c r="L8" s="385">
        <f>K8/I8*100</f>
        <v>107.83720930232559</v>
      </c>
      <c r="M8" s="653"/>
      <c r="N8" s="302"/>
      <c r="O8" s="156" t="s">
        <v>138</v>
      </c>
      <c r="P8" s="654"/>
      <c r="R8" s="155" t="e">
        <f>K16+#REF!</f>
        <v>#REF!</v>
      </c>
    </row>
    <row r="9" spans="1:18" s="153" customFormat="1" ht="35.25" hidden="1" customHeight="1" x14ac:dyDescent="0.35">
      <c r="A9" s="576"/>
      <c r="B9" s="576"/>
      <c r="C9" s="576"/>
      <c r="D9" s="602" t="s">
        <v>169</v>
      </c>
      <c r="E9" s="578"/>
      <c r="F9" s="152" t="s">
        <v>50</v>
      </c>
      <c r="G9" s="152" t="s">
        <v>108</v>
      </c>
      <c r="H9" s="152" t="s">
        <v>103</v>
      </c>
      <c r="I9" s="384">
        <v>2220</v>
      </c>
      <c r="J9" s="384">
        <f>I9/4*3</f>
        <v>1665</v>
      </c>
      <c r="K9" s="283">
        <v>2220</v>
      </c>
      <c r="L9" s="385">
        <f t="shared" ref="L9:L12" si="0">K9/I9*100</f>
        <v>100</v>
      </c>
      <c r="M9" s="653"/>
      <c r="N9" s="391"/>
      <c r="O9" s="157" t="s">
        <v>136</v>
      </c>
      <c r="P9" s="654"/>
      <c r="R9" s="155"/>
    </row>
    <row r="10" spans="1:18" s="153" customFormat="1" ht="75" hidden="1" customHeight="1" x14ac:dyDescent="0.35">
      <c r="A10" s="576"/>
      <c r="B10" s="576"/>
      <c r="C10" s="576"/>
      <c r="D10" s="602"/>
      <c r="E10" s="578"/>
      <c r="F10" s="152" t="s">
        <v>51</v>
      </c>
      <c r="G10" s="152" t="s">
        <v>52</v>
      </c>
      <c r="H10" s="152" t="s">
        <v>53</v>
      </c>
      <c r="I10" s="149">
        <v>310</v>
      </c>
      <c r="J10" s="149">
        <f>I10/4*3</f>
        <v>232.5</v>
      </c>
      <c r="K10" s="282">
        <v>312</v>
      </c>
      <c r="L10" s="385">
        <f t="shared" si="0"/>
        <v>100.64516129032258</v>
      </c>
      <c r="M10" s="653"/>
      <c r="N10" s="391"/>
      <c r="O10" s="157" t="s">
        <v>139</v>
      </c>
      <c r="P10" s="654"/>
      <c r="R10" s="155"/>
    </row>
    <row r="11" spans="1:18" s="153" customFormat="1" ht="54.75" customHeight="1" x14ac:dyDescent="0.35">
      <c r="A11" s="576"/>
      <c r="B11" s="576"/>
      <c r="C11" s="576"/>
      <c r="D11" s="616" t="s">
        <v>201</v>
      </c>
      <c r="E11" s="578"/>
      <c r="F11" s="152" t="s">
        <v>50</v>
      </c>
      <c r="G11" s="152" t="s">
        <v>108</v>
      </c>
      <c r="H11" s="152" t="s">
        <v>103</v>
      </c>
      <c r="I11" s="384">
        <v>1202</v>
      </c>
      <c r="J11" s="386">
        <f>I11/4*3</f>
        <v>901.5</v>
      </c>
      <c r="K11" s="283">
        <v>1202</v>
      </c>
      <c r="L11" s="385">
        <f>K11/I11*100</f>
        <v>100</v>
      </c>
      <c r="M11" s="653"/>
      <c r="N11" s="391"/>
      <c r="O11" s="157" t="s">
        <v>136</v>
      </c>
      <c r="P11" s="654"/>
      <c r="R11" s="155"/>
    </row>
    <row r="12" spans="1:18" s="153" customFormat="1" ht="36.75" customHeight="1" x14ac:dyDescent="0.35">
      <c r="A12" s="576"/>
      <c r="B12" s="576"/>
      <c r="C12" s="576"/>
      <c r="D12" s="616"/>
      <c r="E12" s="578"/>
      <c r="F12" s="152" t="s">
        <v>51</v>
      </c>
      <c r="G12" s="152" t="s">
        <v>52</v>
      </c>
      <c r="H12" s="152" t="s">
        <v>53</v>
      </c>
      <c r="I12" s="149">
        <v>982</v>
      </c>
      <c r="J12" s="149">
        <f>I12/4*3</f>
        <v>736.5</v>
      </c>
      <c r="K12" s="282">
        <v>986</v>
      </c>
      <c r="L12" s="385">
        <f t="shared" si="0"/>
        <v>100.40733197556008</v>
      </c>
      <c r="M12" s="653"/>
      <c r="N12" s="391"/>
      <c r="O12" s="157" t="s">
        <v>139</v>
      </c>
      <c r="P12" s="654"/>
      <c r="R12" s="155"/>
    </row>
    <row r="13" spans="1:18" s="153" customFormat="1" ht="58.5" customHeight="1" x14ac:dyDescent="0.35">
      <c r="A13" s="576"/>
      <c r="B13" s="576"/>
      <c r="C13" s="576"/>
      <c r="D13" s="602" t="s">
        <v>200</v>
      </c>
      <c r="E13" s="578"/>
      <c r="F13" s="250" t="s">
        <v>50</v>
      </c>
      <c r="G13" s="250" t="s">
        <v>140</v>
      </c>
      <c r="H13" s="152" t="s">
        <v>63</v>
      </c>
      <c r="I13" s="385">
        <v>9.4</v>
      </c>
      <c r="J13" s="385" t="e">
        <f>J14/#REF!*100</f>
        <v>#REF!</v>
      </c>
      <c r="K13" s="385">
        <v>14.5</v>
      </c>
      <c r="L13" s="385">
        <v>100</v>
      </c>
      <c r="M13" s="653"/>
      <c r="N13" s="636"/>
      <c r="O13" s="157" t="s">
        <v>141</v>
      </c>
      <c r="P13" s="654"/>
      <c r="R13" s="155"/>
    </row>
    <row r="14" spans="1:18" s="160" customFormat="1" ht="3" hidden="1" customHeight="1" x14ac:dyDescent="0.35">
      <c r="A14" s="576"/>
      <c r="B14" s="576"/>
      <c r="C14" s="576"/>
      <c r="D14" s="602"/>
      <c r="E14" s="578"/>
      <c r="F14" s="158"/>
      <c r="G14" s="158" t="s">
        <v>108</v>
      </c>
      <c r="H14" s="158"/>
      <c r="I14" s="375">
        <v>2010</v>
      </c>
      <c r="J14" s="375">
        <v>1000</v>
      </c>
      <c r="K14" s="376">
        <v>465</v>
      </c>
      <c r="L14" s="159"/>
      <c r="M14" s="653"/>
      <c r="N14" s="636"/>
      <c r="O14" s="157"/>
      <c r="P14" s="654"/>
      <c r="R14" s="161"/>
    </row>
    <row r="15" spans="1:18" s="153" customFormat="1" ht="40.5" customHeight="1" x14ac:dyDescent="0.35">
      <c r="A15" s="576"/>
      <c r="B15" s="576"/>
      <c r="C15" s="576"/>
      <c r="D15" s="602"/>
      <c r="E15" s="578"/>
      <c r="F15" s="152" t="s">
        <v>51</v>
      </c>
      <c r="G15" s="152" t="s">
        <v>52</v>
      </c>
      <c r="H15" s="152" t="s">
        <v>53</v>
      </c>
      <c r="I15" s="282">
        <v>5360</v>
      </c>
      <c r="J15" s="273">
        <f>I15/4*3</f>
        <v>4020</v>
      </c>
      <c r="K15" s="282">
        <v>4857</v>
      </c>
      <c r="L15" s="385">
        <f>K15/I15*100</f>
        <v>90.615671641791039</v>
      </c>
      <c r="M15" s="653"/>
      <c r="N15" s="636"/>
      <c r="O15" s="157" t="s">
        <v>139</v>
      </c>
      <c r="P15" s="654"/>
      <c r="R15" s="155"/>
    </row>
    <row r="16" spans="1:18" s="153" customFormat="1" ht="45.75" customHeight="1" x14ac:dyDescent="0.35">
      <c r="A16" s="576"/>
      <c r="B16" s="589"/>
      <c r="C16" s="589"/>
      <c r="D16" s="602"/>
      <c r="E16" s="579"/>
      <c r="F16" s="152" t="s">
        <v>51</v>
      </c>
      <c r="G16" s="152" t="s">
        <v>135</v>
      </c>
      <c r="H16" s="152" t="s">
        <v>110</v>
      </c>
      <c r="I16" s="149">
        <v>9</v>
      </c>
      <c r="J16" s="149">
        <f>I16/4*3</f>
        <v>6.75</v>
      </c>
      <c r="K16" s="282">
        <v>12</v>
      </c>
      <c r="L16" s="385">
        <v>110</v>
      </c>
      <c r="M16" s="653"/>
      <c r="N16" s="618"/>
      <c r="O16" s="157" t="s">
        <v>136</v>
      </c>
      <c r="P16" s="654"/>
      <c r="R16" s="155"/>
    </row>
    <row r="17" spans="1:21" s="169" customFormat="1" x14ac:dyDescent="0.35">
      <c r="A17" s="576"/>
      <c r="B17" s="381"/>
      <c r="C17" s="381"/>
      <c r="D17" s="163"/>
      <c r="E17" s="162"/>
      <c r="F17" s="163"/>
      <c r="G17" s="163"/>
      <c r="H17" s="163"/>
      <c r="I17" s="164"/>
      <c r="J17" s="164"/>
      <c r="K17" s="165" t="s">
        <v>54</v>
      </c>
      <c r="L17" s="166">
        <f>(L7+L13+L11)/3</f>
        <v>100</v>
      </c>
      <c r="M17" s="166"/>
      <c r="N17" s="167"/>
      <c r="O17" s="168"/>
      <c r="P17" s="654"/>
      <c r="R17" s="170"/>
    </row>
    <row r="18" spans="1:21" s="169" customFormat="1" x14ac:dyDescent="0.35">
      <c r="A18" s="576"/>
      <c r="B18" s="381"/>
      <c r="C18" s="381"/>
      <c r="D18" s="163"/>
      <c r="E18" s="162"/>
      <c r="F18" s="163"/>
      <c r="G18" s="163"/>
      <c r="H18" s="163"/>
      <c r="I18" s="164"/>
      <c r="J18" s="164"/>
      <c r="K18" s="165" t="s">
        <v>55</v>
      </c>
      <c r="L18" s="166">
        <f>(L8+L16+L12+L15)/4</f>
        <v>102.21505322991918</v>
      </c>
      <c r="M18" s="393">
        <f>(L17+L18)/2</f>
        <v>101.1075266149596</v>
      </c>
      <c r="N18" s="167"/>
      <c r="O18" s="168"/>
      <c r="P18" s="654"/>
      <c r="R18" s="170"/>
    </row>
    <row r="19" spans="1:21" s="153" customFormat="1" ht="79.8" customHeight="1" x14ac:dyDescent="0.35">
      <c r="A19" s="576"/>
      <c r="B19" s="381">
        <v>2456005104</v>
      </c>
      <c r="C19" s="381"/>
      <c r="D19" s="602" t="s">
        <v>198</v>
      </c>
      <c r="E19" s="576" t="s">
        <v>199</v>
      </c>
      <c r="F19" s="387" t="s">
        <v>50</v>
      </c>
      <c r="G19" s="387" t="s">
        <v>108</v>
      </c>
      <c r="H19" s="387" t="s">
        <v>103</v>
      </c>
      <c r="I19" s="384">
        <v>3275</v>
      </c>
      <c r="J19" s="384">
        <v>100</v>
      </c>
      <c r="K19" s="283">
        <v>3275</v>
      </c>
      <c r="L19" s="385">
        <f t="shared" ref="L19:L20" si="1">K19/I19*100</f>
        <v>100</v>
      </c>
      <c r="M19" s="603">
        <f>(L21+L22)/2</f>
        <v>100.0998003992016</v>
      </c>
      <c r="N19" s="391"/>
      <c r="O19" s="157" t="s">
        <v>136</v>
      </c>
      <c r="P19" s="386"/>
      <c r="R19" s="155"/>
    </row>
    <row r="20" spans="1:21" s="153" customFormat="1" ht="75" customHeight="1" x14ac:dyDescent="0.35">
      <c r="A20" s="576"/>
      <c r="B20" s="381"/>
      <c r="C20" s="381" t="s">
        <v>239</v>
      </c>
      <c r="D20" s="602"/>
      <c r="E20" s="576"/>
      <c r="F20" s="387" t="s">
        <v>51</v>
      </c>
      <c r="G20" s="387" t="s">
        <v>52</v>
      </c>
      <c r="H20" s="387" t="s">
        <v>53</v>
      </c>
      <c r="I20" s="149">
        <v>1002</v>
      </c>
      <c r="J20" s="149">
        <v>13830</v>
      </c>
      <c r="K20" s="282">
        <v>1004</v>
      </c>
      <c r="L20" s="385">
        <f t="shared" si="1"/>
        <v>100.1996007984032</v>
      </c>
      <c r="M20" s="603"/>
      <c r="N20" s="391"/>
      <c r="O20" s="157" t="s">
        <v>139</v>
      </c>
      <c r="P20" s="386"/>
      <c r="R20" s="155"/>
    </row>
    <row r="21" spans="1:21" s="169" customFormat="1" x14ac:dyDescent="0.35">
      <c r="A21" s="381"/>
      <c r="B21" s="381"/>
      <c r="C21" s="381"/>
      <c r="D21" s="163"/>
      <c r="E21" s="162"/>
      <c r="F21" s="163"/>
      <c r="G21" s="163"/>
      <c r="H21" s="163"/>
      <c r="I21" s="164"/>
      <c r="J21" s="164"/>
      <c r="K21" s="165" t="s">
        <v>54</v>
      </c>
      <c r="L21" s="166">
        <f>L19</f>
        <v>100</v>
      </c>
      <c r="M21" s="394"/>
      <c r="N21" s="167"/>
      <c r="O21" s="168"/>
      <c r="P21" s="386"/>
      <c r="R21" s="170"/>
    </row>
    <row r="22" spans="1:21" s="169" customFormat="1" x14ac:dyDescent="0.35">
      <c r="A22" s="381"/>
      <c r="B22" s="381"/>
      <c r="C22" s="381"/>
      <c r="D22" s="163"/>
      <c r="E22" s="162"/>
      <c r="F22" s="163"/>
      <c r="G22" s="163"/>
      <c r="H22" s="163"/>
      <c r="I22" s="164"/>
      <c r="J22" s="164"/>
      <c r="K22" s="165" t="s">
        <v>55</v>
      </c>
      <c r="L22" s="166">
        <f>L20</f>
        <v>100.1996007984032</v>
      </c>
      <c r="M22" s="395">
        <f>M19</f>
        <v>100.0998003992016</v>
      </c>
      <c r="N22" s="167"/>
      <c r="O22" s="168"/>
      <c r="P22" s="386"/>
      <c r="R22" s="170"/>
    </row>
    <row r="23" spans="1:21" s="180" customFormat="1" x14ac:dyDescent="0.35">
      <c r="A23" s="93" t="s">
        <v>58</v>
      </c>
      <c r="B23" s="93"/>
      <c r="C23" s="93"/>
      <c r="D23" s="94"/>
      <c r="E23" s="94" t="s">
        <v>59</v>
      </c>
      <c r="F23" s="94"/>
      <c r="G23" s="94"/>
      <c r="H23" s="94"/>
      <c r="I23" s="95"/>
      <c r="J23" s="95"/>
      <c r="K23" s="94"/>
      <c r="L23" s="95">
        <f>(L7+L9+L11+L13+L19)/4</f>
        <v>125</v>
      </c>
      <c r="M23" s="138"/>
      <c r="N23" s="604"/>
      <c r="O23" s="178"/>
      <c r="P23" s="179"/>
      <c r="R23" s="181"/>
    </row>
    <row r="24" spans="1:21" s="180" customFormat="1" x14ac:dyDescent="0.35">
      <c r="A24" s="93" t="s">
        <v>60</v>
      </c>
      <c r="B24" s="93"/>
      <c r="C24" s="93"/>
      <c r="D24" s="94"/>
      <c r="E24" s="94" t="s">
        <v>59</v>
      </c>
      <c r="F24" s="94"/>
      <c r="G24" s="94"/>
      <c r="H24" s="94"/>
      <c r="I24" s="95"/>
      <c r="J24" s="95"/>
      <c r="K24" s="94"/>
      <c r="L24" s="95">
        <f>(L8+L16+L10+L12+L15+L20)/6</f>
        <v>101.61749583473375</v>
      </c>
      <c r="M24" s="138"/>
      <c r="N24" s="605"/>
      <c r="O24" s="178"/>
      <c r="P24" s="179"/>
      <c r="R24" s="181"/>
    </row>
    <row r="25" spans="1:21" s="180" customFormat="1" x14ac:dyDescent="0.35">
      <c r="A25" s="96" t="s">
        <v>61</v>
      </c>
      <c r="B25" s="96"/>
      <c r="C25" s="96"/>
      <c r="D25" s="94"/>
      <c r="E25" s="94" t="s">
        <v>59</v>
      </c>
      <c r="F25" s="94"/>
      <c r="G25" s="94"/>
      <c r="H25" s="94"/>
      <c r="I25" s="95"/>
      <c r="J25" s="95"/>
      <c r="K25" s="94"/>
      <c r="L25" s="95"/>
      <c r="M25" s="392">
        <f>(M7+M19)/2</f>
        <v>100.6036635070806</v>
      </c>
      <c r="N25" s="606"/>
      <c r="O25" s="178"/>
      <c r="P25" s="179"/>
      <c r="R25" s="181"/>
    </row>
    <row r="26" spans="1:21" s="440" customFormat="1" ht="63" customHeight="1" x14ac:dyDescent="0.35">
      <c r="A26" s="599" t="s">
        <v>62</v>
      </c>
      <c r="B26" s="599">
        <v>2456008151</v>
      </c>
      <c r="C26" s="596" t="s">
        <v>152</v>
      </c>
      <c r="D26" s="595" t="s">
        <v>170</v>
      </c>
      <c r="E26" s="596" t="s">
        <v>219</v>
      </c>
      <c r="F26" s="428" t="s">
        <v>50</v>
      </c>
      <c r="G26" s="428" t="s">
        <v>90</v>
      </c>
      <c r="H26" s="428" t="s">
        <v>63</v>
      </c>
      <c r="I26" s="453">
        <f>I28/I27*100-100</f>
        <v>61.833594976452105</v>
      </c>
      <c r="J26" s="472">
        <f>J28/J27*100-100</f>
        <v>5.9370625605685348</v>
      </c>
      <c r="K26" s="453">
        <v>67.08</v>
      </c>
      <c r="L26" s="471">
        <v>100</v>
      </c>
      <c r="M26" s="627">
        <f>M35</f>
        <v>103.29320349511836</v>
      </c>
      <c r="N26" s="611"/>
      <c r="O26" s="277" t="s">
        <v>149</v>
      </c>
      <c r="P26" s="619">
        <f>(M26+M36+M42)/3</f>
        <v>100.09635611749668</v>
      </c>
      <c r="R26" s="441"/>
    </row>
    <row r="27" spans="1:21" s="440" customFormat="1" ht="13.5" hidden="1" customHeight="1" x14ac:dyDescent="0.35">
      <c r="A27" s="600"/>
      <c r="B27" s="600"/>
      <c r="C27" s="597"/>
      <c r="D27" s="595"/>
      <c r="E27" s="597"/>
      <c r="F27" s="428"/>
      <c r="G27" s="442" t="s">
        <v>92</v>
      </c>
      <c r="H27" s="442"/>
      <c r="I27" s="452">
        <v>127400</v>
      </c>
      <c r="J27" s="452">
        <v>148592</v>
      </c>
      <c r="K27" s="279">
        <v>127510</v>
      </c>
      <c r="L27" s="456"/>
      <c r="M27" s="628"/>
      <c r="N27" s="612"/>
      <c r="O27" s="277"/>
      <c r="P27" s="619"/>
      <c r="R27" s="441"/>
    </row>
    <row r="28" spans="1:21" s="440" customFormat="1" ht="39.75" customHeight="1" x14ac:dyDescent="0.35">
      <c r="A28" s="600"/>
      <c r="B28" s="600"/>
      <c r="C28" s="597"/>
      <c r="D28" s="595"/>
      <c r="E28" s="597"/>
      <c r="F28" s="428" t="s">
        <v>51</v>
      </c>
      <c r="G28" s="428" t="s">
        <v>64</v>
      </c>
      <c r="H28" s="428" t="s">
        <v>103</v>
      </c>
      <c r="I28" s="278">
        <v>206176</v>
      </c>
      <c r="J28" s="278">
        <v>157414</v>
      </c>
      <c r="K28" s="279">
        <v>215332</v>
      </c>
      <c r="L28" s="456">
        <f t="shared" ref="L28:L32" si="2">K28/I28*100</f>
        <v>104.44086605618502</v>
      </c>
      <c r="M28" s="628"/>
      <c r="N28" s="612"/>
      <c r="O28" s="277"/>
      <c r="P28" s="619"/>
      <c r="R28" s="182" t="s">
        <v>163</v>
      </c>
      <c r="S28" s="183"/>
      <c r="T28" s="183"/>
      <c r="U28" s="184">
        <f>K28+K32</f>
        <v>221003</v>
      </c>
    </row>
    <row r="29" spans="1:21" s="440" customFormat="1" ht="43.5" customHeight="1" x14ac:dyDescent="0.35">
      <c r="A29" s="600"/>
      <c r="B29" s="600"/>
      <c r="C29" s="597"/>
      <c r="D29" s="595"/>
      <c r="E29" s="597"/>
      <c r="F29" s="428" t="s">
        <v>51</v>
      </c>
      <c r="G29" s="428" t="s">
        <v>91</v>
      </c>
      <c r="H29" s="428" t="s">
        <v>53</v>
      </c>
      <c r="I29" s="279">
        <v>17506</v>
      </c>
      <c r="J29" s="279">
        <v>24441</v>
      </c>
      <c r="K29" s="279">
        <v>27561</v>
      </c>
      <c r="L29" s="456">
        <v>110</v>
      </c>
      <c r="M29" s="628"/>
      <c r="N29" s="612"/>
      <c r="O29" s="277"/>
      <c r="P29" s="619"/>
      <c r="R29" s="182" t="s">
        <v>164</v>
      </c>
      <c r="S29" s="183"/>
      <c r="T29" s="183"/>
      <c r="U29" s="184">
        <f>K29+K33</f>
        <v>28753</v>
      </c>
    </row>
    <row r="30" spans="1:21" s="440" customFormat="1" ht="64.5" customHeight="1" x14ac:dyDescent="0.35">
      <c r="A30" s="600"/>
      <c r="B30" s="600"/>
      <c r="C30" s="597"/>
      <c r="D30" s="595" t="s">
        <v>171</v>
      </c>
      <c r="E30" s="597"/>
      <c r="F30" s="428" t="s">
        <v>50</v>
      </c>
      <c r="G30" s="428" t="s">
        <v>90</v>
      </c>
      <c r="H30" s="428" t="s">
        <v>63</v>
      </c>
      <c r="I30" s="453">
        <f>I32/I31*100-100</f>
        <v>309.19117647058823</v>
      </c>
      <c r="J30" s="453">
        <f>J32/J31*100-100</f>
        <v>4.0419161676646667</v>
      </c>
      <c r="K30" s="453">
        <v>313.33800000000002</v>
      </c>
      <c r="L30" s="466">
        <v>100</v>
      </c>
      <c r="M30" s="628"/>
      <c r="N30" s="612"/>
      <c r="O30" s="277"/>
      <c r="P30" s="619"/>
      <c r="R30" s="182" t="s">
        <v>147</v>
      </c>
      <c r="S30" s="183"/>
      <c r="T30" s="183"/>
      <c r="U30" s="183">
        <v>2522</v>
      </c>
    </row>
    <row r="31" spans="1:21" s="440" customFormat="1" ht="24" hidden="1" customHeight="1" thickBot="1" x14ac:dyDescent="0.4">
      <c r="A31" s="600"/>
      <c r="B31" s="600"/>
      <c r="C31" s="597"/>
      <c r="D31" s="595"/>
      <c r="E31" s="597"/>
      <c r="F31" s="428"/>
      <c r="G31" s="442" t="s">
        <v>92</v>
      </c>
      <c r="H31" s="442"/>
      <c r="I31" s="145">
        <v>1360</v>
      </c>
      <c r="J31" s="452">
        <v>4008</v>
      </c>
      <c r="K31" s="454">
        <v>910</v>
      </c>
      <c r="L31" s="430">
        <f t="shared" si="2"/>
        <v>66.911764705882348</v>
      </c>
      <c r="M31" s="628"/>
      <c r="N31" s="455"/>
      <c r="O31" s="277"/>
      <c r="P31" s="619"/>
      <c r="R31" s="185" t="s">
        <v>165</v>
      </c>
      <c r="S31" s="186"/>
      <c r="T31" s="186"/>
      <c r="U31" s="187">
        <v>171268</v>
      </c>
    </row>
    <row r="32" spans="1:21" s="440" customFormat="1" ht="38.25" customHeight="1" x14ac:dyDescent="0.35">
      <c r="A32" s="600"/>
      <c r="B32" s="600"/>
      <c r="C32" s="597"/>
      <c r="D32" s="595"/>
      <c r="E32" s="597"/>
      <c r="F32" s="428" t="s">
        <v>51</v>
      </c>
      <c r="G32" s="428" t="s">
        <v>64</v>
      </c>
      <c r="H32" s="502" t="s">
        <v>103</v>
      </c>
      <c r="I32" s="452">
        <v>5565</v>
      </c>
      <c r="J32" s="279">
        <v>4170</v>
      </c>
      <c r="K32" s="279">
        <v>5671</v>
      </c>
      <c r="L32" s="430">
        <f t="shared" si="2"/>
        <v>101.9047619047619</v>
      </c>
      <c r="M32" s="628"/>
      <c r="N32" s="455"/>
      <c r="O32" s="469"/>
      <c r="P32" s="619"/>
      <c r="R32" s="441"/>
    </row>
    <row r="33" spans="1:18" s="440" customFormat="1" ht="97.8" customHeight="1" x14ac:dyDescent="0.35">
      <c r="A33" s="600"/>
      <c r="B33" s="600"/>
      <c r="C33" s="598"/>
      <c r="D33" s="595"/>
      <c r="E33" s="598"/>
      <c r="F33" s="428" t="s">
        <v>51</v>
      </c>
      <c r="G33" s="428" t="s">
        <v>91</v>
      </c>
      <c r="H33" s="502" t="s">
        <v>53</v>
      </c>
      <c r="I33" s="279">
        <v>552</v>
      </c>
      <c r="J33" s="279">
        <v>1135</v>
      </c>
      <c r="K33" s="279">
        <v>1192</v>
      </c>
      <c r="L33" s="430">
        <v>110</v>
      </c>
      <c r="M33" s="629"/>
      <c r="N33" s="277" t="s">
        <v>244</v>
      </c>
      <c r="O33" s="277"/>
      <c r="P33" s="619"/>
      <c r="R33" s="441"/>
    </row>
    <row r="34" spans="1:18" s="195" customFormat="1" x14ac:dyDescent="0.35">
      <c r="A34" s="600"/>
      <c r="B34" s="600"/>
      <c r="C34" s="599" t="s">
        <v>227</v>
      </c>
      <c r="D34" s="188"/>
      <c r="E34" s="189"/>
      <c r="F34" s="188"/>
      <c r="G34" s="188"/>
      <c r="H34" s="188"/>
      <c r="I34" s="190"/>
      <c r="J34" s="191"/>
      <c r="K34" s="191" t="s">
        <v>54</v>
      </c>
      <c r="L34" s="192">
        <f>(L26+L30)/2</f>
        <v>100</v>
      </c>
      <c r="M34" s="193"/>
      <c r="N34" s="188"/>
      <c r="O34" s="194"/>
      <c r="P34" s="619"/>
      <c r="R34" s="196"/>
    </row>
    <row r="35" spans="1:18" s="195" customFormat="1" x14ac:dyDescent="0.35">
      <c r="A35" s="600"/>
      <c r="B35" s="600"/>
      <c r="C35" s="600"/>
      <c r="D35" s="188"/>
      <c r="E35" s="189"/>
      <c r="F35" s="188"/>
      <c r="G35" s="188"/>
      <c r="H35" s="188"/>
      <c r="I35" s="190"/>
      <c r="J35" s="190"/>
      <c r="K35" s="191" t="s">
        <v>55</v>
      </c>
      <c r="L35" s="192">
        <f>(L28+L29+L33+L32)/4</f>
        <v>106.58640699023672</v>
      </c>
      <c r="M35" s="193">
        <f>(L34+L35)/2</f>
        <v>103.29320349511836</v>
      </c>
      <c r="N35" s="188"/>
      <c r="O35" s="197"/>
      <c r="P35" s="619"/>
      <c r="R35" s="196"/>
    </row>
    <row r="36" spans="1:18" s="440" customFormat="1" ht="40.5" customHeight="1" x14ac:dyDescent="0.35">
      <c r="A36" s="600"/>
      <c r="B36" s="600"/>
      <c r="C36" s="600"/>
      <c r="D36" s="595" t="s">
        <v>172</v>
      </c>
      <c r="E36" s="611" t="s">
        <v>220</v>
      </c>
      <c r="F36" s="428" t="s">
        <v>50</v>
      </c>
      <c r="G36" s="428" t="s">
        <v>94</v>
      </c>
      <c r="H36" s="428" t="s">
        <v>63</v>
      </c>
      <c r="I36" s="429">
        <f>I38/I39*100-100</f>
        <v>0</v>
      </c>
      <c r="J36" s="429">
        <f>J39/J38*100-100</f>
        <v>22.399020807833537</v>
      </c>
      <c r="K36" s="429">
        <v>5.77</v>
      </c>
      <c r="L36" s="430">
        <v>100</v>
      </c>
      <c r="M36" s="626">
        <f>M41</f>
        <v>103.6575</v>
      </c>
      <c r="N36" s="630" t="s">
        <v>241</v>
      </c>
      <c r="O36" s="428" t="s">
        <v>142</v>
      </c>
      <c r="P36" s="619"/>
      <c r="R36" s="441"/>
    </row>
    <row r="37" spans="1:18" s="440" customFormat="1" ht="41.25" customHeight="1" x14ac:dyDescent="0.35">
      <c r="A37" s="600"/>
      <c r="B37" s="600"/>
      <c r="C37" s="600"/>
      <c r="D37" s="595"/>
      <c r="E37" s="612"/>
      <c r="F37" s="428" t="s">
        <v>50</v>
      </c>
      <c r="G37" s="428" t="s">
        <v>93</v>
      </c>
      <c r="H37" s="428" t="s">
        <v>63</v>
      </c>
      <c r="I37" s="279">
        <f>I39/I38*100</f>
        <v>100</v>
      </c>
      <c r="J37" s="429">
        <f>J38/J39*100</f>
        <v>81.699999999999989</v>
      </c>
      <c r="K37" s="429">
        <v>94.55</v>
      </c>
      <c r="L37" s="466">
        <f t="shared" ref="L37:L39" si="3">K37/I37*100</f>
        <v>94.55</v>
      </c>
      <c r="M37" s="626"/>
      <c r="N37" s="631"/>
      <c r="O37" s="428" t="s">
        <v>142</v>
      </c>
      <c r="P37" s="619"/>
      <c r="R37" s="441"/>
    </row>
    <row r="38" spans="1:18" s="440" customFormat="1" ht="1.5" hidden="1" customHeight="1" x14ac:dyDescent="0.35">
      <c r="A38" s="600"/>
      <c r="B38" s="600"/>
      <c r="C38" s="600"/>
      <c r="D38" s="595"/>
      <c r="E38" s="612"/>
      <c r="F38" s="428"/>
      <c r="G38" s="442" t="s">
        <v>148</v>
      </c>
      <c r="H38" s="428"/>
      <c r="I38" s="146">
        <v>2500</v>
      </c>
      <c r="J38" s="146">
        <v>1634</v>
      </c>
      <c r="K38" s="146">
        <v>2601</v>
      </c>
      <c r="L38" s="430"/>
      <c r="M38" s="626"/>
      <c r="N38" s="631"/>
      <c r="O38" s="428"/>
      <c r="P38" s="619"/>
      <c r="R38" s="441"/>
    </row>
    <row r="39" spans="1:18" s="440" customFormat="1" ht="96.6" customHeight="1" x14ac:dyDescent="0.35">
      <c r="A39" s="600"/>
      <c r="B39" s="600"/>
      <c r="C39" s="600"/>
      <c r="D39" s="595"/>
      <c r="E39" s="620"/>
      <c r="F39" s="443" t="s">
        <v>51</v>
      </c>
      <c r="G39" s="443" t="s">
        <v>147</v>
      </c>
      <c r="H39" s="443" t="s">
        <v>57</v>
      </c>
      <c r="I39" s="279">
        <v>2500</v>
      </c>
      <c r="J39" s="429">
        <v>2000</v>
      </c>
      <c r="K39" s="429">
        <v>2751</v>
      </c>
      <c r="L39" s="471">
        <f t="shared" si="3"/>
        <v>110.04</v>
      </c>
      <c r="M39" s="626"/>
      <c r="N39" s="632"/>
      <c r="O39" s="428" t="s">
        <v>143</v>
      </c>
      <c r="P39" s="619"/>
      <c r="R39" s="441"/>
    </row>
    <row r="40" spans="1:18" s="444" customFormat="1" x14ac:dyDescent="0.35">
      <c r="A40" s="600"/>
      <c r="B40" s="600"/>
      <c r="C40" s="600"/>
      <c r="D40" s="457"/>
      <c r="E40" s="458"/>
      <c r="F40" s="457"/>
      <c r="G40" s="457"/>
      <c r="H40" s="457"/>
      <c r="I40" s="459"/>
      <c r="J40" s="459"/>
      <c r="K40" s="460" t="s">
        <v>54</v>
      </c>
      <c r="L40" s="461">
        <f>(L36+L37)/2</f>
        <v>97.275000000000006</v>
      </c>
      <c r="M40" s="462"/>
      <c r="N40" s="457"/>
      <c r="O40" s="463"/>
      <c r="P40" s="619"/>
      <c r="R40" s="445"/>
    </row>
    <row r="41" spans="1:18" s="444" customFormat="1" x14ac:dyDescent="0.35">
      <c r="A41" s="600"/>
      <c r="B41" s="600"/>
      <c r="C41" s="601"/>
      <c r="D41" s="457"/>
      <c r="E41" s="458"/>
      <c r="F41" s="457"/>
      <c r="G41" s="457"/>
      <c r="H41" s="457"/>
      <c r="I41" s="459"/>
      <c r="J41" s="459"/>
      <c r="K41" s="460" t="s">
        <v>55</v>
      </c>
      <c r="L41" s="461">
        <f>L39</f>
        <v>110.04</v>
      </c>
      <c r="M41" s="462">
        <f>(L40+L41)/2</f>
        <v>103.6575</v>
      </c>
      <c r="N41" s="457"/>
      <c r="O41" s="463"/>
      <c r="P41" s="619"/>
      <c r="R41" s="445"/>
    </row>
    <row r="42" spans="1:18" s="440" customFormat="1" ht="45.6" customHeight="1" x14ac:dyDescent="0.35">
      <c r="A42" s="600"/>
      <c r="B42" s="600"/>
      <c r="C42" s="596" t="s">
        <v>228</v>
      </c>
      <c r="D42" s="592" t="s">
        <v>173</v>
      </c>
      <c r="E42" s="592" t="s">
        <v>56</v>
      </c>
      <c r="F42" s="502" t="s">
        <v>50</v>
      </c>
      <c r="G42" s="502" t="s">
        <v>95</v>
      </c>
      <c r="H42" s="502" t="s">
        <v>63</v>
      </c>
      <c r="I42" s="429">
        <f>I53/I43*100-100</f>
        <v>6.1614294516232349E-3</v>
      </c>
      <c r="J42" s="429">
        <f>J53/J43*100-100</f>
        <v>1.2580331523156758</v>
      </c>
      <c r="K42" s="429">
        <v>5.62</v>
      </c>
      <c r="L42" s="430">
        <v>100</v>
      </c>
      <c r="M42" s="626">
        <f>M55</f>
        <v>93.338364857371687</v>
      </c>
      <c r="N42" s="658" t="s">
        <v>245</v>
      </c>
      <c r="O42" s="428" t="s">
        <v>160</v>
      </c>
      <c r="P42" s="619"/>
      <c r="R42" s="441"/>
    </row>
    <row r="43" spans="1:18" s="440" customFormat="1" ht="25.5" hidden="1" customHeight="1" x14ac:dyDescent="0.35">
      <c r="A43" s="600"/>
      <c r="B43" s="600"/>
      <c r="C43" s="597"/>
      <c r="D43" s="593"/>
      <c r="E43" s="593"/>
      <c r="F43" s="446"/>
      <c r="G43" s="442" t="s">
        <v>104</v>
      </c>
      <c r="H43" s="428" t="s">
        <v>103</v>
      </c>
      <c r="I43" s="429">
        <v>162300</v>
      </c>
      <c r="J43" s="429">
        <v>168676</v>
      </c>
      <c r="K43" s="429">
        <v>170937</v>
      </c>
      <c r="L43" s="430">
        <f t="shared" ref="L43:L53" si="4">K43/I43*100</f>
        <v>105.32162661737523</v>
      </c>
      <c r="M43" s="626"/>
      <c r="N43" s="659"/>
      <c r="O43" s="446"/>
      <c r="P43" s="619"/>
      <c r="R43" s="441"/>
    </row>
    <row r="44" spans="1:18" s="440" customFormat="1" ht="74.400000000000006" customHeight="1" x14ac:dyDescent="0.35">
      <c r="A44" s="600"/>
      <c r="B44" s="600"/>
      <c r="C44" s="597"/>
      <c r="D44" s="593"/>
      <c r="E44" s="593"/>
      <c r="F44" s="448" t="s">
        <v>50</v>
      </c>
      <c r="G44" s="428" t="s">
        <v>96</v>
      </c>
      <c r="H44" s="428" t="s">
        <v>63</v>
      </c>
      <c r="I44" s="429">
        <f>I45/I53*100</f>
        <v>1.263015217793112</v>
      </c>
      <c r="J44" s="429">
        <f>J45/J53*100</f>
        <v>0.90018618484993973</v>
      </c>
      <c r="K44" s="429">
        <v>2.4500000000000002</v>
      </c>
      <c r="L44" s="466">
        <v>100</v>
      </c>
      <c r="M44" s="626"/>
      <c r="N44" s="660"/>
      <c r="O44" s="277" t="s">
        <v>161</v>
      </c>
      <c r="P44" s="619"/>
      <c r="R44" s="441"/>
    </row>
    <row r="45" spans="1:18" s="450" customFormat="1" ht="44.25" hidden="1" customHeight="1" x14ac:dyDescent="0.35">
      <c r="A45" s="600"/>
      <c r="B45" s="600"/>
      <c r="C45" s="597"/>
      <c r="D45" s="593"/>
      <c r="E45" s="593"/>
      <c r="F45" s="449"/>
      <c r="G45" s="442" t="s">
        <v>166</v>
      </c>
      <c r="H45" s="442" t="s">
        <v>103</v>
      </c>
      <c r="I45" s="145">
        <v>2050</v>
      </c>
      <c r="J45" s="145">
        <f>I45/4*3</f>
        <v>1537.5</v>
      </c>
      <c r="K45" s="145">
        <v>244</v>
      </c>
      <c r="L45" s="430">
        <f t="shared" si="4"/>
        <v>11.902439024390244</v>
      </c>
      <c r="M45" s="626"/>
      <c r="N45" s="447"/>
      <c r="O45" s="277"/>
      <c r="P45" s="619"/>
      <c r="R45" s="451"/>
    </row>
    <row r="46" spans="1:18" s="440" customFormat="1" ht="173.4" customHeight="1" x14ac:dyDescent="0.35">
      <c r="A46" s="600"/>
      <c r="B46" s="600"/>
      <c r="C46" s="597"/>
      <c r="D46" s="593"/>
      <c r="E46" s="593"/>
      <c r="F46" s="448" t="s">
        <v>50</v>
      </c>
      <c r="G46" s="428" t="s">
        <v>97</v>
      </c>
      <c r="H46" s="428" t="s">
        <v>63</v>
      </c>
      <c r="I46" s="429">
        <f>I47/I53*100</f>
        <v>37.478898404288088</v>
      </c>
      <c r="J46" s="429">
        <f>J53/J31</f>
        <v>42.614271457085827</v>
      </c>
      <c r="K46" s="429">
        <v>43.88</v>
      </c>
      <c r="L46" s="464">
        <v>100</v>
      </c>
      <c r="M46" s="626"/>
      <c r="N46" s="503" t="s">
        <v>241</v>
      </c>
      <c r="O46" s="277" t="s">
        <v>162</v>
      </c>
      <c r="P46" s="619"/>
      <c r="R46" s="441"/>
    </row>
    <row r="47" spans="1:18" s="440" customFormat="1" ht="36.75" hidden="1" customHeight="1" x14ac:dyDescent="0.35">
      <c r="A47" s="600"/>
      <c r="B47" s="600"/>
      <c r="C47" s="597"/>
      <c r="D47" s="593"/>
      <c r="E47" s="593"/>
      <c r="F47" s="448"/>
      <c r="G47" s="442" t="s">
        <v>105</v>
      </c>
      <c r="H47" s="428" t="s">
        <v>103</v>
      </c>
      <c r="I47" s="145">
        <v>60832</v>
      </c>
      <c r="J47" s="145">
        <v>60559</v>
      </c>
      <c r="K47" s="145">
        <v>60624</v>
      </c>
      <c r="L47" s="464">
        <f t="shared" si="4"/>
        <v>99.658074697527624</v>
      </c>
      <c r="M47" s="626"/>
      <c r="N47" s="447"/>
      <c r="O47" s="277"/>
      <c r="P47" s="619"/>
      <c r="R47" s="441"/>
    </row>
    <row r="48" spans="1:18" s="440" customFormat="1" ht="54" x14ac:dyDescent="0.35">
      <c r="A48" s="600"/>
      <c r="B48" s="600"/>
      <c r="C48" s="597"/>
      <c r="D48" s="593"/>
      <c r="E48" s="593"/>
      <c r="F48" s="448" t="s">
        <v>50</v>
      </c>
      <c r="G48" s="428" t="s">
        <v>98</v>
      </c>
      <c r="H48" s="428" t="s">
        <v>63</v>
      </c>
      <c r="I48" s="429">
        <v>0</v>
      </c>
      <c r="J48" s="429">
        <v>0</v>
      </c>
      <c r="K48" s="429">
        <v>0</v>
      </c>
      <c r="L48" s="464">
        <v>100</v>
      </c>
      <c r="M48" s="626"/>
      <c r="N48" s="277"/>
      <c r="O48" s="277"/>
      <c r="P48" s="619"/>
      <c r="R48" s="441"/>
    </row>
    <row r="49" spans="1:18" s="440" customFormat="1" ht="172.8" customHeight="1" x14ac:dyDescent="0.35">
      <c r="A49" s="600"/>
      <c r="B49" s="600"/>
      <c r="C49" s="597"/>
      <c r="D49" s="593"/>
      <c r="E49" s="593"/>
      <c r="F49" s="503" t="s">
        <v>50</v>
      </c>
      <c r="G49" s="502" t="s">
        <v>99</v>
      </c>
      <c r="H49" s="502" t="s">
        <v>85</v>
      </c>
      <c r="I49" s="279">
        <v>1420</v>
      </c>
      <c r="J49" s="279">
        <f>I49/2</f>
        <v>710</v>
      </c>
      <c r="K49" s="279">
        <v>1654</v>
      </c>
      <c r="L49" s="464">
        <v>100</v>
      </c>
      <c r="M49" s="626"/>
      <c r="N49" s="277" t="s">
        <v>247</v>
      </c>
      <c r="O49" s="277" t="s">
        <v>158</v>
      </c>
      <c r="P49" s="619"/>
      <c r="R49" s="441"/>
    </row>
    <row r="50" spans="1:18" s="440" customFormat="1" ht="135.6" customHeight="1" x14ac:dyDescent="0.35">
      <c r="A50" s="600"/>
      <c r="B50" s="600"/>
      <c r="C50" s="597"/>
      <c r="D50" s="593"/>
      <c r="E50" s="593"/>
      <c r="F50" s="503" t="s">
        <v>50</v>
      </c>
      <c r="G50" s="502" t="s">
        <v>100</v>
      </c>
      <c r="H50" s="502" t="s">
        <v>63</v>
      </c>
      <c r="I50" s="429">
        <f>I51/I53*100</f>
        <v>345.30959275460538</v>
      </c>
      <c r="J50" s="429">
        <f>J51/J53*100</f>
        <v>252.91338306069159</v>
      </c>
      <c r="K50" s="429">
        <v>398.34</v>
      </c>
      <c r="L50" s="430">
        <v>100</v>
      </c>
      <c r="M50" s="626"/>
      <c r="N50" s="447" t="s">
        <v>242</v>
      </c>
      <c r="O50" s="277"/>
      <c r="P50" s="619"/>
      <c r="R50" s="441"/>
    </row>
    <row r="51" spans="1:18" s="440" customFormat="1" ht="16.2" hidden="1" customHeight="1" x14ac:dyDescent="0.35">
      <c r="A51" s="600"/>
      <c r="B51" s="600"/>
      <c r="C51" s="597"/>
      <c r="D51" s="593"/>
      <c r="E51" s="593"/>
      <c r="F51" s="448"/>
      <c r="G51" s="442" t="s">
        <v>106</v>
      </c>
      <c r="H51" s="428" t="s">
        <v>103</v>
      </c>
      <c r="I51" s="429">
        <v>560472</v>
      </c>
      <c r="J51" s="429">
        <v>431971</v>
      </c>
      <c r="K51" s="429">
        <v>244811</v>
      </c>
      <c r="L51" s="430">
        <f t="shared" si="4"/>
        <v>43.679434476655388</v>
      </c>
      <c r="M51" s="626"/>
      <c r="N51" s="504"/>
      <c r="O51" s="277"/>
      <c r="P51" s="619"/>
      <c r="R51" s="441"/>
    </row>
    <row r="52" spans="1:18" s="440" customFormat="1" ht="38.25" customHeight="1" x14ac:dyDescent="0.35">
      <c r="A52" s="600"/>
      <c r="B52" s="600"/>
      <c r="C52" s="597"/>
      <c r="D52" s="593"/>
      <c r="E52" s="593"/>
      <c r="F52" s="448" t="s">
        <v>50</v>
      </c>
      <c r="G52" s="428" t="s">
        <v>101</v>
      </c>
      <c r="H52" s="428" t="s">
        <v>85</v>
      </c>
      <c r="I52" s="279">
        <v>0</v>
      </c>
      <c r="J52" s="279">
        <v>0</v>
      </c>
      <c r="K52" s="279">
        <v>0</v>
      </c>
      <c r="L52" s="430">
        <v>100</v>
      </c>
      <c r="M52" s="626"/>
      <c r="N52" s="504"/>
      <c r="O52" s="277"/>
      <c r="P52" s="619"/>
      <c r="R52" s="441"/>
    </row>
    <row r="53" spans="1:18" s="440" customFormat="1" ht="63" customHeight="1" x14ac:dyDescent="0.35">
      <c r="A53" s="601"/>
      <c r="B53" s="600"/>
      <c r="C53" s="598"/>
      <c r="D53" s="594"/>
      <c r="E53" s="594"/>
      <c r="F53" s="428" t="s">
        <v>51</v>
      </c>
      <c r="G53" s="428" t="s">
        <v>102</v>
      </c>
      <c r="H53" s="428" t="s">
        <v>57</v>
      </c>
      <c r="I53" s="279">
        <v>162310</v>
      </c>
      <c r="J53" s="279">
        <v>170798</v>
      </c>
      <c r="K53" s="279">
        <v>140685</v>
      </c>
      <c r="L53" s="430">
        <f t="shared" si="4"/>
        <v>86.676729714743388</v>
      </c>
      <c r="M53" s="626"/>
      <c r="N53" s="277" t="s">
        <v>246</v>
      </c>
      <c r="O53" s="277" t="s">
        <v>159</v>
      </c>
      <c r="P53" s="619"/>
    </row>
    <row r="54" spans="1:18" s="195" customFormat="1" x14ac:dyDescent="0.35">
      <c r="A54" s="189"/>
      <c r="B54" s="600"/>
      <c r="C54" s="198"/>
      <c r="D54" s="188"/>
      <c r="E54" s="189"/>
      <c r="F54" s="188"/>
      <c r="G54" s="188"/>
      <c r="H54" s="188"/>
      <c r="I54" s="190"/>
      <c r="J54" s="190"/>
      <c r="K54" s="191" t="s">
        <v>54</v>
      </c>
      <c r="L54" s="192">
        <f>(L42+L44+L46+L48+L49+L50+L52)/7</f>
        <v>100</v>
      </c>
      <c r="M54" s="193"/>
      <c r="N54" s="188"/>
      <c r="O54" s="197"/>
      <c r="P54" s="142"/>
      <c r="R54" s="196"/>
    </row>
    <row r="55" spans="1:18" s="195" customFormat="1" x14ac:dyDescent="0.35">
      <c r="A55" s="189"/>
      <c r="B55" s="601"/>
      <c r="C55" s="199"/>
      <c r="D55" s="188"/>
      <c r="E55" s="189"/>
      <c r="F55" s="188"/>
      <c r="G55" s="188"/>
      <c r="H55" s="188"/>
      <c r="I55" s="190"/>
      <c r="J55" s="190"/>
      <c r="K55" s="191" t="s">
        <v>55</v>
      </c>
      <c r="L55" s="192">
        <f>L53</f>
        <v>86.676729714743388</v>
      </c>
      <c r="M55" s="193">
        <f>(L54+L55)/2</f>
        <v>93.338364857371687</v>
      </c>
      <c r="N55" s="188"/>
      <c r="O55" s="197"/>
      <c r="P55" s="142"/>
      <c r="R55" s="196"/>
    </row>
    <row r="56" spans="1:18" s="203" customFormat="1" x14ac:dyDescent="0.35">
      <c r="A56" s="127" t="s">
        <v>58</v>
      </c>
      <c r="B56" s="127"/>
      <c r="C56" s="127"/>
      <c r="D56" s="128"/>
      <c r="E56" s="128" t="s">
        <v>59</v>
      </c>
      <c r="F56" s="128"/>
      <c r="G56" s="128"/>
      <c r="H56" s="128"/>
      <c r="I56" s="129"/>
      <c r="J56" s="129"/>
      <c r="K56" s="128"/>
      <c r="L56" s="129">
        <f>(L26+L30+L36+L37+L42+L44+L46+L48+L50+L52)/10</f>
        <v>99.454999999999998</v>
      </c>
      <c r="M56" s="200"/>
      <c r="N56" s="622"/>
      <c r="O56" s="201"/>
      <c r="P56" s="202"/>
    </row>
    <row r="57" spans="1:18" s="203" customFormat="1" x14ac:dyDescent="0.35">
      <c r="A57" s="127" t="s">
        <v>60</v>
      </c>
      <c r="B57" s="127"/>
      <c r="C57" s="127"/>
      <c r="D57" s="128"/>
      <c r="E57" s="128" t="s">
        <v>59</v>
      </c>
      <c r="F57" s="128"/>
      <c r="G57" s="128"/>
      <c r="H57" s="128"/>
      <c r="I57" s="129"/>
      <c r="J57" s="129"/>
      <c r="K57" s="128"/>
      <c r="L57" s="129">
        <f>(L28+L29+L32+L33+L53+L39)/6</f>
        <v>103.84372627928171</v>
      </c>
      <c r="M57" s="200"/>
      <c r="N57" s="623"/>
      <c r="O57" s="201"/>
      <c r="P57" s="202"/>
    </row>
    <row r="58" spans="1:18" s="203" customFormat="1" ht="17.25" customHeight="1" x14ac:dyDescent="0.35">
      <c r="A58" s="130" t="s">
        <v>61</v>
      </c>
      <c r="B58" s="130"/>
      <c r="C58" s="130"/>
      <c r="D58" s="128"/>
      <c r="E58" s="128" t="s">
        <v>59</v>
      </c>
      <c r="F58" s="128"/>
      <c r="G58" s="128"/>
      <c r="H58" s="128"/>
      <c r="I58" s="129"/>
      <c r="J58" s="129"/>
      <c r="K58" s="128"/>
      <c r="L58" s="129"/>
      <c r="M58" s="139">
        <f>(M42+M36+M26)/3</f>
        <v>100.09635611749668</v>
      </c>
      <c r="N58" s="624"/>
      <c r="O58" s="201"/>
      <c r="P58" s="202"/>
    </row>
    <row r="59" spans="1:18" s="204" customFormat="1" hidden="1" x14ac:dyDescent="0.35">
      <c r="A59" s="610"/>
      <c r="B59" s="248"/>
      <c r="C59" s="248"/>
      <c r="D59" s="610"/>
      <c r="E59" s="621"/>
      <c r="F59" s="248"/>
      <c r="G59" s="248" t="s">
        <v>65</v>
      </c>
      <c r="H59" s="248"/>
      <c r="I59" s="123"/>
      <c r="J59" s="123"/>
      <c r="K59" s="123">
        <v>39</v>
      </c>
      <c r="L59" s="249"/>
      <c r="M59" s="633"/>
      <c r="N59" s="248"/>
      <c r="O59" s="248"/>
      <c r="P59" s="625"/>
      <c r="R59" s="205"/>
    </row>
    <row r="60" spans="1:18" s="204" customFormat="1" ht="18" hidden="1" customHeight="1" x14ac:dyDescent="0.35">
      <c r="A60" s="610"/>
      <c r="B60" s="248"/>
      <c r="C60" s="248"/>
      <c r="D60" s="610"/>
      <c r="E60" s="621"/>
      <c r="F60" s="248"/>
      <c r="G60" s="248" t="s">
        <v>66</v>
      </c>
      <c r="H60" s="248"/>
      <c r="I60" s="123"/>
      <c r="J60" s="123"/>
      <c r="K60" s="123">
        <v>32</v>
      </c>
      <c r="L60" s="249"/>
      <c r="M60" s="633"/>
      <c r="N60" s="248"/>
      <c r="O60" s="248"/>
      <c r="P60" s="625"/>
      <c r="R60" s="205"/>
    </row>
    <row r="61" spans="1:18" s="396" customFormat="1" ht="68.25" customHeight="1" x14ac:dyDescent="0.3">
      <c r="A61" s="607" t="s">
        <v>189</v>
      </c>
      <c r="B61" s="590">
        <v>2456004380</v>
      </c>
      <c r="C61" s="580" t="s">
        <v>185</v>
      </c>
      <c r="D61" s="580" t="s">
        <v>195</v>
      </c>
      <c r="E61" s="580" t="s">
        <v>196</v>
      </c>
      <c r="F61" s="586" t="s">
        <v>50</v>
      </c>
      <c r="G61" s="379" t="s">
        <v>186</v>
      </c>
      <c r="H61" s="412" t="s">
        <v>59</v>
      </c>
      <c r="I61" s="385">
        <f>I62/I63*100</f>
        <v>100</v>
      </c>
      <c r="J61" s="390">
        <f>J62/J63*100</f>
        <v>0</v>
      </c>
      <c r="K61" s="390">
        <f>K62/K63*100</f>
        <v>100</v>
      </c>
      <c r="L61" s="501">
        <f>K61/I61*100</f>
        <v>100</v>
      </c>
      <c r="M61" s="583">
        <f>M66</f>
        <v>104.47154471544715</v>
      </c>
      <c r="N61" s="413"/>
      <c r="O61" s="577" t="s">
        <v>68</v>
      </c>
      <c r="P61" s="410"/>
      <c r="R61" s="397"/>
    </row>
    <row r="62" spans="1:18" s="396" customFormat="1" ht="2.25" hidden="1" customHeight="1" x14ac:dyDescent="0.3">
      <c r="A62" s="608"/>
      <c r="B62" s="591"/>
      <c r="C62" s="581"/>
      <c r="D62" s="581"/>
      <c r="E62" s="581"/>
      <c r="F62" s="587"/>
      <c r="G62" s="414" t="s">
        <v>187</v>
      </c>
      <c r="H62" s="415" t="s">
        <v>103</v>
      </c>
      <c r="I62" s="416">
        <v>12</v>
      </c>
      <c r="J62" s="416"/>
      <c r="K62" s="416">
        <v>12</v>
      </c>
      <c r="L62" s="501"/>
      <c r="M62" s="584"/>
      <c r="N62" s="413"/>
      <c r="O62" s="578"/>
      <c r="P62" s="410"/>
      <c r="R62" s="397"/>
    </row>
    <row r="63" spans="1:18" s="396" customFormat="1" ht="39" customHeight="1" x14ac:dyDescent="0.3">
      <c r="A63" s="608"/>
      <c r="B63" s="591"/>
      <c r="C63" s="581"/>
      <c r="D63" s="581"/>
      <c r="E63" s="581"/>
      <c r="F63" s="417" t="s">
        <v>50</v>
      </c>
      <c r="G63" s="387" t="s">
        <v>67</v>
      </c>
      <c r="H63" s="412" t="s">
        <v>103</v>
      </c>
      <c r="I63" s="390">
        <v>12</v>
      </c>
      <c r="J63" s="390">
        <v>12</v>
      </c>
      <c r="K63" s="390">
        <v>12</v>
      </c>
      <c r="L63" s="501">
        <f t="shared" ref="L63:L64" si="5">K63/I63*100</f>
        <v>100</v>
      </c>
      <c r="M63" s="584"/>
      <c r="N63" s="413"/>
      <c r="O63" s="578"/>
      <c r="P63" s="410"/>
      <c r="R63" s="397"/>
    </row>
    <row r="64" spans="1:18" s="396" customFormat="1" ht="42" customHeight="1" x14ac:dyDescent="0.3">
      <c r="A64" s="608"/>
      <c r="B64" s="591"/>
      <c r="C64" s="581"/>
      <c r="D64" s="581"/>
      <c r="E64" s="582"/>
      <c r="F64" s="285" t="s">
        <v>51</v>
      </c>
      <c r="G64" s="232" t="s">
        <v>188</v>
      </c>
      <c r="H64" s="412" t="s">
        <v>109</v>
      </c>
      <c r="I64" s="390">
        <v>123</v>
      </c>
      <c r="J64" s="390">
        <v>123</v>
      </c>
      <c r="K64" s="390">
        <v>134</v>
      </c>
      <c r="L64" s="501">
        <f t="shared" si="5"/>
        <v>108.9430894308943</v>
      </c>
      <c r="M64" s="585"/>
      <c r="N64" s="413"/>
      <c r="O64" s="578"/>
      <c r="P64" s="410"/>
      <c r="R64" s="397"/>
    </row>
    <row r="65" spans="1:19" s="398" customFormat="1" ht="18.75" customHeight="1" x14ac:dyDescent="0.35">
      <c r="A65" s="608"/>
      <c r="B65" s="591"/>
      <c r="C65" s="581"/>
      <c r="D65" s="581"/>
      <c r="E65" s="287"/>
      <c r="F65" s="208"/>
      <c r="G65" s="208"/>
      <c r="H65" s="418"/>
      <c r="I65" s="288"/>
      <c r="J65" s="288"/>
      <c r="K65" s="289" t="s">
        <v>54</v>
      </c>
      <c r="L65" s="290">
        <f>(L61+L63)/2</f>
        <v>100</v>
      </c>
      <c r="M65" s="290"/>
      <c r="N65" s="291"/>
      <c r="O65" s="292"/>
      <c r="P65" s="410"/>
      <c r="R65" s="399"/>
    </row>
    <row r="66" spans="1:19" s="398" customFormat="1" ht="18.75" customHeight="1" x14ac:dyDescent="0.35">
      <c r="A66" s="608"/>
      <c r="B66" s="591"/>
      <c r="C66" s="582"/>
      <c r="D66" s="582"/>
      <c r="E66" s="287"/>
      <c r="F66" s="208"/>
      <c r="G66" s="208"/>
      <c r="H66" s="418"/>
      <c r="I66" s="288"/>
      <c r="J66" s="288"/>
      <c r="K66" s="289" t="s">
        <v>55</v>
      </c>
      <c r="L66" s="290">
        <f>L64/1</f>
        <v>108.9430894308943</v>
      </c>
      <c r="M66" s="290">
        <f>(L65+L66)/2</f>
        <v>104.47154471544715</v>
      </c>
      <c r="N66" s="291"/>
      <c r="O66" s="292"/>
      <c r="P66" s="410"/>
      <c r="R66" s="399"/>
    </row>
    <row r="67" spans="1:19" s="396" customFormat="1" ht="64.5" customHeight="1" x14ac:dyDescent="0.3">
      <c r="A67" s="608"/>
      <c r="B67" s="591"/>
      <c r="C67" s="580" t="s">
        <v>185</v>
      </c>
      <c r="D67" s="580" t="s">
        <v>197</v>
      </c>
      <c r="E67" s="580" t="s">
        <v>194</v>
      </c>
      <c r="F67" s="586" t="s">
        <v>50</v>
      </c>
      <c r="G67" s="379" t="s">
        <v>186</v>
      </c>
      <c r="H67" s="412" t="s">
        <v>59</v>
      </c>
      <c r="I67" s="385">
        <f>I68/I69*100</f>
        <v>50</v>
      </c>
      <c r="J67" s="390">
        <f>J68/J69*100</f>
        <v>0</v>
      </c>
      <c r="K67" s="390">
        <f>K68/K69*100</f>
        <v>50</v>
      </c>
      <c r="L67" s="501">
        <f>K67/I67*100</f>
        <v>100</v>
      </c>
      <c r="M67" s="583">
        <f>M72</f>
        <v>100.43415340086831</v>
      </c>
      <c r="N67" s="413"/>
      <c r="O67" s="577" t="s">
        <v>68</v>
      </c>
      <c r="P67" s="410"/>
      <c r="R67" s="397"/>
    </row>
    <row r="68" spans="1:19" s="396" customFormat="1" ht="2.25" hidden="1" customHeight="1" x14ac:dyDescent="0.3">
      <c r="A68" s="608"/>
      <c r="B68" s="591"/>
      <c r="C68" s="581"/>
      <c r="D68" s="581"/>
      <c r="E68" s="581"/>
      <c r="F68" s="587"/>
      <c r="G68" s="414" t="s">
        <v>187</v>
      </c>
      <c r="H68" s="415" t="s">
        <v>103</v>
      </c>
      <c r="I68" s="416">
        <v>22</v>
      </c>
      <c r="J68" s="416"/>
      <c r="K68" s="416">
        <v>22</v>
      </c>
      <c r="L68" s="501"/>
      <c r="M68" s="584"/>
      <c r="N68" s="413"/>
      <c r="O68" s="578"/>
      <c r="P68" s="410"/>
      <c r="R68" s="397"/>
    </row>
    <row r="69" spans="1:19" s="396" customFormat="1" ht="39" customHeight="1" x14ac:dyDescent="0.3">
      <c r="A69" s="608"/>
      <c r="B69" s="591"/>
      <c r="C69" s="581"/>
      <c r="D69" s="581"/>
      <c r="E69" s="581"/>
      <c r="F69" s="417" t="s">
        <v>50</v>
      </c>
      <c r="G69" s="387" t="s">
        <v>67</v>
      </c>
      <c r="H69" s="412" t="s">
        <v>103</v>
      </c>
      <c r="I69" s="390">
        <v>44</v>
      </c>
      <c r="J69" s="390">
        <v>44</v>
      </c>
      <c r="K69" s="390">
        <v>44</v>
      </c>
      <c r="L69" s="501">
        <f t="shared" ref="L69:L70" si="6">K69/I69*100</f>
        <v>100</v>
      </c>
      <c r="M69" s="584"/>
      <c r="N69" s="413"/>
      <c r="O69" s="578"/>
      <c r="P69" s="410"/>
      <c r="R69" s="397"/>
    </row>
    <row r="70" spans="1:19" s="396" customFormat="1" ht="42" customHeight="1" x14ac:dyDescent="0.3">
      <c r="A70" s="608"/>
      <c r="B70" s="591"/>
      <c r="C70" s="581"/>
      <c r="D70" s="581"/>
      <c r="E70" s="582"/>
      <c r="F70" s="285" t="s">
        <v>51</v>
      </c>
      <c r="G70" s="232" t="s">
        <v>188</v>
      </c>
      <c r="H70" s="412" t="s">
        <v>109</v>
      </c>
      <c r="I70" s="390">
        <v>1382</v>
      </c>
      <c r="J70" s="390">
        <v>1382</v>
      </c>
      <c r="K70" s="390">
        <v>1394</v>
      </c>
      <c r="L70" s="466">
        <f t="shared" si="6"/>
        <v>100.86830680173662</v>
      </c>
      <c r="M70" s="585"/>
      <c r="N70" s="413"/>
      <c r="O70" s="578"/>
      <c r="P70" s="410"/>
      <c r="R70" s="397"/>
    </row>
    <row r="71" spans="1:19" s="398" customFormat="1" ht="18.75" customHeight="1" x14ac:dyDescent="0.35">
      <c r="A71" s="608"/>
      <c r="B71" s="591"/>
      <c r="C71" s="581"/>
      <c r="D71" s="581"/>
      <c r="E71" s="287"/>
      <c r="F71" s="208"/>
      <c r="G71" s="208"/>
      <c r="H71" s="418"/>
      <c r="I71" s="288"/>
      <c r="J71" s="288"/>
      <c r="K71" s="289" t="s">
        <v>54</v>
      </c>
      <c r="L71" s="290">
        <f>(L67+L69)/2</f>
        <v>100</v>
      </c>
      <c r="M71" s="290"/>
      <c r="N71" s="291"/>
      <c r="O71" s="292"/>
      <c r="P71" s="588"/>
      <c r="R71" s="399"/>
    </row>
    <row r="72" spans="1:19" s="398" customFormat="1" ht="18.75" customHeight="1" x14ac:dyDescent="0.35">
      <c r="A72" s="608"/>
      <c r="B72" s="591"/>
      <c r="C72" s="582"/>
      <c r="D72" s="582"/>
      <c r="E72" s="287"/>
      <c r="F72" s="208"/>
      <c r="G72" s="208"/>
      <c r="H72" s="418"/>
      <c r="I72" s="288"/>
      <c r="J72" s="288"/>
      <c r="K72" s="289" t="s">
        <v>55</v>
      </c>
      <c r="L72" s="290">
        <f>L70/1</f>
        <v>100.86830680173662</v>
      </c>
      <c r="M72" s="290">
        <f>(L71+L72)/2</f>
        <v>100.43415340086831</v>
      </c>
      <c r="N72" s="291"/>
      <c r="O72" s="292"/>
      <c r="P72" s="588"/>
      <c r="R72" s="399"/>
    </row>
    <row r="73" spans="1:19" s="400" customFormat="1" ht="40.5" customHeight="1" x14ac:dyDescent="0.25">
      <c r="A73" s="608"/>
      <c r="B73" s="591"/>
      <c r="C73" s="563" t="s">
        <v>153</v>
      </c>
      <c r="D73" s="575" t="s">
        <v>190</v>
      </c>
      <c r="E73" s="577" t="s">
        <v>191</v>
      </c>
      <c r="F73" s="207" t="s">
        <v>50</v>
      </c>
      <c r="G73" s="250" t="s">
        <v>115</v>
      </c>
      <c r="H73" s="390" t="s">
        <v>59</v>
      </c>
      <c r="I73" s="172">
        <v>0</v>
      </c>
      <c r="J73" s="172"/>
      <c r="K73" s="172">
        <v>251.85</v>
      </c>
      <c r="L73" s="385">
        <v>100</v>
      </c>
      <c r="M73" s="565">
        <f>M82</f>
        <v>103.58803986710964</v>
      </c>
      <c r="N73" s="575" t="s">
        <v>233</v>
      </c>
      <c r="O73" s="577" t="s">
        <v>68</v>
      </c>
      <c r="P73" s="588"/>
    </row>
    <row r="74" spans="1:19" s="400" customFormat="1" ht="1.5" hidden="1" customHeight="1" x14ac:dyDescent="0.25">
      <c r="A74" s="608"/>
      <c r="B74" s="591"/>
      <c r="C74" s="563"/>
      <c r="D74" s="576"/>
      <c r="E74" s="578"/>
      <c r="F74" s="250"/>
      <c r="G74" s="250"/>
      <c r="H74" s="390"/>
      <c r="I74" s="385"/>
      <c r="J74" s="385"/>
      <c r="K74" s="385"/>
      <c r="L74" s="385"/>
      <c r="M74" s="566"/>
      <c r="N74" s="576"/>
      <c r="O74" s="578"/>
      <c r="P74" s="588"/>
    </row>
    <row r="75" spans="1:19" s="400" customFormat="1" ht="37.5" customHeight="1" x14ac:dyDescent="0.25">
      <c r="A75" s="608"/>
      <c r="B75" s="591"/>
      <c r="C75" s="563"/>
      <c r="D75" s="576"/>
      <c r="E75" s="578"/>
      <c r="F75" s="570" t="s">
        <v>50</v>
      </c>
      <c r="G75" s="250" t="s">
        <v>116</v>
      </c>
      <c r="H75" s="390" t="s">
        <v>59</v>
      </c>
      <c r="I75" s="172">
        <f>I78/I76*100-100</f>
        <v>0.33333333333334281</v>
      </c>
      <c r="J75" s="390">
        <f>J78/J76*100-100</f>
        <v>-0.33112582781457434</v>
      </c>
      <c r="K75" s="172">
        <v>1.87</v>
      </c>
      <c r="L75" s="385">
        <v>100</v>
      </c>
      <c r="M75" s="566"/>
      <c r="N75" s="576"/>
      <c r="O75" s="578"/>
      <c r="P75" s="588"/>
      <c r="S75" s="400" t="s">
        <v>181</v>
      </c>
    </row>
    <row r="76" spans="1:19" s="401" customFormat="1" ht="22.5" hidden="1" customHeight="1" x14ac:dyDescent="0.3">
      <c r="A76" s="608"/>
      <c r="B76" s="591"/>
      <c r="C76" s="563"/>
      <c r="D76" s="576"/>
      <c r="E76" s="578"/>
      <c r="F76" s="571"/>
      <c r="G76" s="177" t="s">
        <v>121</v>
      </c>
      <c r="H76" s="298"/>
      <c r="I76" s="294">
        <v>1500</v>
      </c>
      <c r="J76" s="294">
        <v>1510</v>
      </c>
      <c r="K76" s="294">
        <v>1500</v>
      </c>
      <c r="L76" s="175"/>
      <c r="M76" s="566"/>
      <c r="N76" s="576"/>
      <c r="O76" s="578"/>
      <c r="P76" s="588"/>
    </row>
    <row r="77" spans="1:19" s="400" customFormat="1" ht="36.75" customHeight="1" x14ac:dyDescent="0.25">
      <c r="A77" s="608"/>
      <c r="B77" s="591"/>
      <c r="C77" s="563"/>
      <c r="D77" s="576"/>
      <c r="E77" s="578"/>
      <c r="F77" s="250" t="s">
        <v>50</v>
      </c>
      <c r="G77" s="250" t="s">
        <v>117</v>
      </c>
      <c r="H77" s="390" t="s">
        <v>119</v>
      </c>
      <c r="I77" s="390">
        <v>145</v>
      </c>
      <c r="J77" s="390">
        <v>83</v>
      </c>
      <c r="K77" s="390">
        <v>190</v>
      </c>
      <c r="L77" s="385">
        <v>100</v>
      </c>
      <c r="M77" s="566"/>
      <c r="N77" s="576"/>
      <c r="O77" s="578"/>
      <c r="P77" s="588"/>
    </row>
    <row r="78" spans="1:19" s="400" customFormat="1" ht="42" customHeight="1" x14ac:dyDescent="0.25">
      <c r="A78" s="608"/>
      <c r="B78" s="591"/>
      <c r="C78" s="563"/>
      <c r="D78" s="576"/>
      <c r="E78" s="578"/>
      <c r="F78" s="250" t="s">
        <v>51</v>
      </c>
      <c r="G78" s="250" t="s">
        <v>118</v>
      </c>
      <c r="H78" s="390" t="s">
        <v>109</v>
      </c>
      <c r="I78" s="390">
        <v>1505</v>
      </c>
      <c r="J78" s="390">
        <v>1505</v>
      </c>
      <c r="K78" s="390">
        <v>1528</v>
      </c>
      <c r="L78" s="385">
        <f t="shared" ref="L78:L87" si="7">K78/I78*100</f>
        <v>101.52823920265782</v>
      </c>
      <c r="M78" s="566"/>
      <c r="N78" s="576"/>
      <c r="O78" s="578"/>
      <c r="P78" s="588"/>
    </row>
    <row r="79" spans="1:19" s="400" customFormat="1" ht="39" customHeight="1" x14ac:dyDescent="0.25">
      <c r="A79" s="608"/>
      <c r="B79" s="591"/>
      <c r="C79" s="563"/>
      <c r="D79" s="576"/>
      <c r="E79" s="578"/>
      <c r="F79" s="250" t="s">
        <v>51</v>
      </c>
      <c r="G79" s="250" t="s">
        <v>117</v>
      </c>
      <c r="H79" s="390" t="s">
        <v>120</v>
      </c>
      <c r="I79" s="390">
        <f>I77*2</f>
        <v>290</v>
      </c>
      <c r="J79" s="390">
        <v>166</v>
      </c>
      <c r="K79" s="390">
        <f>K77*2</f>
        <v>380</v>
      </c>
      <c r="L79" s="385">
        <v>110</v>
      </c>
      <c r="M79" s="566"/>
      <c r="N79" s="576"/>
      <c r="O79" s="578"/>
      <c r="P79" s="588"/>
    </row>
    <row r="80" spans="1:19" s="400" customFormat="1" ht="39" customHeight="1" x14ac:dyDescent="0.25">
      <c r="A80" s="608"/>
      <c r="B80" s="591"/>
      <c r="C80" s="563"/>
      <c r="D80" s="589"/>
      <c r="E80" s="579"/>
      <c r="F80" s="250" t="s">
        <v>51</v>
      </c>
      <c r="G80" s="250" t="s">
        <v>117</v>
      </c>
      <c r="H80" s="390" t="s">
        <v>103</v>
      </c>
      <c r="I80" s="390">
        <f>I77</f>
        <v>145</v>
      </c>
      <c r="J80" s="390">
        <v>83</v>
      </c>
      <c r="K80" s="390">
        <f>K77</f>
        <v>190</v>
      </c>
      <c r="L80" s="385">
        <v>110</v>
      </c>
      <c r="M80" s="566"/>
      <c r="N80" s="589"/>
      <c r="O80" s="578"/>
      <c r="P80" s="588"/>
    </row>
    <row r="81" spans="1:18" s="398" customFormat="1" ht="18.75" customHeight="1" x14ac:dyDescent="0.25">
      <c r="A81" s="608"/>
      <c r="B81" s="591"/>
      <c r="C81" s="382"/>
      <c r="D81" s="378"/>
      <c r="E81" s="578" t="s">
        <v>193</v>
      </c>
      <c r="F81" s="208"/>
      <c r="G81" s="208"/>
      <c r="H81" s="418"/>
      <c r="I81" s="288"/>
      <c r="J81" s="288"/>
      <c r="K81" s="297" t="s">
        <v>54</v>
      </c>
      <c r="L81" s="290">
        <f>(L73+L75+L77)/3</f>
        <v>100</v>
      </c>
      <c r="M81" s="566"/>
      <c r="N81" s="291"/>
      <c r="O81" s="578"/>
      <c r="P81" s="588"/>
      <c r="R81" s="399"/>
    </row>
    <row r="82" spans="1:18" s="398" customFormat="1" ht="18.75" customHeight="1" x14ac:dyDescent="0.25">
      <c r="A82" s="608"/>
      <c r="B82" s="591"/>
      <c r="C82" s="382"/>
      <c r="D82" s="378"/>
      <c r="E82" s="578"/>
      <c r="F82" s="208"/>
      <c r="G82" s="208"/>
      <c r="H82" s="418"/>
      <c r="I82" s="288"/>
      <c r="J82" s="288"/>
      <c r="K82" s="297" t="s">
        <v>55</v>
      </c>
      <c r="L82" s="290">
        <f>(L78+L79+L80)/3</f>
        <v>107.17607973421927</v>
      </c>
      <c r="M82" s="290">
        <f>(L81+L82)/2</f>
        <v>103.58803986710964</v>
      </c>
      <c r="N82" s="291"/>
      <c r="O82" s="578"/>
      <c r="P82" s="588"/>
      <c r="R82" s="399"/>
    </row>
    <row r="83" spans="1:18" s="400" customFormat="1" ht="36" x14ac:dyDescent="0.25">
      <c r="A83" s="608"/>
      <c r="B83" s="591"/>
      <c r="C83" s="563" t="s">
        <v>240</v>
      </c>
      <c r="D83" s="576" t="s">
        <v>192</v>
      </c>
      <c r="E83" s="578"/>
      <c r="F83" s="419" t="s">
        <v>50</v>
      </c>
      <c r="G83" s="380" t="s">
        <v>115</v>
      </c>
      <c r="H83" s="390" t="s">
        <v>59</v>
      </c>
      <c r="I83" s="389">
        <v>0</v>
      </c>
      <c r="J83" s="389"/>
      <c r="K83" s="389">
        <v>11.11</v>
      </c>
      <c r="L83" s="385">
        <v>100</v>
      </c>
      <c r="M83" s="565">
        <f>M91</f>
        <v>100.2547065337763</v>
      </c>
      <c r="N83" s="613"/>
      <c r="O83" s="578"/>
      <c r="P83" s="588"/>
    </row>
    <row r="84" spans="1:18" s="400" customFormat="1" ht="45" customHeight="1" x14ac:dyDescent="0.25">
      <c r="A84" s="608"/>
      <c r="B84" s="591"/>
      <c r="C84" s="563"/>
      <c r="D84" s="576"/>
      <c r="E84" s="578"/>
      <c r="F84" s="570" t="s">
        <v>50</v>
      </c>
      <c r="G84" s="250" t="s">
        <v>116</v>
      </c>
      <c r="H84" s="390" t="s">
        <v>59</v>
      </c>
      <c r="I84" s="172">
        <f>I87/I85*100-100</f>
        <v>0.33333333333334281</v>
      </c>
      <c r="J84" s="390">
        <f>J87/J85*100-100</f>
        <v>-0.33112582781457434</v>
      </c>
      <c r="K84" s="172">
        <v>1.87</v>
      </c>
      <c r="L84" s="385">
        <v>100</v>
      </c>
      <c r="M84" s="566"/>
      <c r="N84" s="614"/>
      <c r="O84" s="578"/>
      <c r="P84" s="588"/>
    </row>
    <row r="85" spans="1:18" s="402" customFormat="1" ht="16.5" hidden="1" customHeight="1" x14ac:dyDescent="0.25">
      <c r="A85" s="608"/>
      <c r="B85" s="591"/>
      <c r="C85" s="563"/>
      <c r="D85" s="576"/>
      <c r="E85" s="578"/>
      <c r="F85" s="571"/>
      <c r="G85" s="174" t="s">
        <v>121</v>
      </c>
      <c r="H85" s="298"/>
      <c r="I85" s="299">
        <v>1500</v>
      </c>
      <c r="J85" s="299">
        <v>1510</v>
      </c>
      <c r="K85" s="299">
        <v>1500</v>
      </c>
      <c r="L85" s="175">
        <f t="shared" si="7"/>
        <v>100</v>
      </c>
      <c r="M85" s="566"/>
      <c r="N85" s="614"/>
      <c r="O85" s="578"/>
      <c r="P85" s="588"/>
    </row>
    <row r="86" spans="1:18" s="400" customFormat="1" ht="36" x14ac:dyDescent="0.25">
      <c r="A86" s="608"/>
      <c r="B86" s="591"/>
      <c r="C86" s="563"/>
      <c r="D86" s="576"/>
      <c r="E86" s="578"/>
      <c r="F86" s="250" t="s">
        <v>146</v>
      </c>
      <c r="G86" s="250" t="s">
        <v>117</v>
      </c>
      <c r="H86" s="390" t="s">
        <v>119</v>
      </c>
      <c r="I86" s="390">
        <v>110</v>
      </c>
      <c r="J86" s="390">
        <v>73</v>
      </c>
      <c r="K86" s="390">
        <v>110</v>
      </c>
      <c r="L86" s="385">
        <f>K86/I86*100</f>
        <v>100</v>
      </c>
      <c r="M86" s="566"/>
      <c r="N86" s="614"/>
      <c r="O86" s="578"/>
      <c r="P86" s="588"/>
    </row>
    <row r="87" spans="1:18" s="400" customFormat="1" ht="36" x14ac:dyDescent="0.25">
      <c r="A87" s="608"/>
      <c r="B87" s="591"/>
      <c r="C87" s="563"/>
      <c r="D87" s="576"/>
      <c r="E87" s="578"/>
      <c r="F87" s="250" t="s">
        <v>51</v>
      </c>
      <c r="G87" s="250" t="s">
        <v>118</v>
      </c>
      <c r="H87" s="390" t="s">
        <v>109</v>
      </c>
      <c r="I87" s="390">
        <v>1505</v>
      </c>
      <c r="J87" s="390">
        <v>1505</v>
      </c>
      <c r="K87" s="390">
        <v>1528</v>
      </c>
      <c r="L87" s="385">
        <f t="shared" si="7"/>
        <v>101.52823920265782</v>
      </c>
      <c r="M87" s="566"/>
      <c r="N87" s="614"/>
      <c r="O87" s="578"/>
      <c r="P87" s="588"/>
    </row>
    <row r="88" spans="1:18" s="400" customFormat="1" ht="36" x14ac:dyDescent="0.25">
      <c r="A88" s="608"/>
      <c r="B88" s="591"/>
      <c r="C88" s="563"/>
      <c r="D88" s="576"/>
      <c r="E88" s="578"/>
      <c r="F88" s="250" t="s">
        <v>51</v>
      </c>
      <c r="G88" s="250" t="s">
        <v>117</v>
      </c>
      <c r="H88" s="390" t="s">
        <v>120</v>
      </c>
      <c r="I88" s="390">
        <v>220</v>
      </c>
      <c r="J88" s="284">
        <v>146</v>
      </c>
      <c r="K88" s="284">
        <f>K86*2</f>
        <v>220</v>
      </c>
      <c r="L88" s="385">
        <f>K88/I88*100</f>
        <v>100</v>
      </c>
      <c r="M88" s="566"/>
      <c r="N88" s="614"/>
      <c r="O88" s="578"/>
      <c r="P88" s="588"/>
    </row>
    <row r="89" spans="1:18" s="400" customFormat="1" ht="36" x14ac:dyDescent="0.25">
      <c r="A89" s="608"/>
      <c r="B89" s="591"/>
      <c r="C89" s="563"/>
      <c r="D89" s="576"/>
      <c r="E89" s="578"/>
      <c r="F89" s="250" t="s">
        <v>51</v>
      </c>
      <c r="G89" s="250" t="s">
        <v>117</v>
      </c>
      <c r="H89" s="390" t="s">
        <v>103</v>
      </c>
      <c r="I89" s="390">
        <v>110</v>
      </c>
      <c r="J89" s="390">
        <v>73</v>
      </c>
      <c r="K89" s="390">
        <f>K86</f>
        <v>110</v>
      </c>
      <c r="L89" s="385">
        <f>K89/I89*100</f>
        <v>100</v>
      </c>
      <c r="M89" s="569"/>
      <c r="N89" s="615"/>
      <c r="O89" s="579"/>
      <c r="P89" s="588"/>
    </row>
    <row r="90" spans="1:18" s="398" customFormat="1" ht="18.75" customHeight="1" x14ac:dyDescent="0.35">
      <c r="A90" s="608"/>
      <c r="B90" s="591"/>
      <c r="C90" s="563"/>
      <c r="D90" s="576"/>
      <c r="E90" s="579"/>
      <c r="F90" s="208"/>
      <c r="G90" s="208"/>
      <c r="H90" s="418"/>
      <c r="I90" s="288"/>
      <c r="J90" s="288"/>
      <c r="K90" s="297" t="s">
        <v>54</v>
      </c>
      <c r="L90" s="290">
        <f>(L83+L84+L86)/3</f>
        <v>100</v>
      </c>
      <c r="M90" s="290"/>
      <c r="N90" s="291"/>
      <c r="O90" s="292"/>
      <c r="P90" s="588"/>
      <c r="R90" s="399"/>
    </row>
    <row r="91" spans="1:18" s="398" customFormat="1" ht="18.75" customHeight="1" x14ac:dyDescent="0.35">
      <c r="A91" s="609"/>
      <c r="B91" s="377"/>
      <c r="C91" s="563"/>
      <c r="D91" s="589"/>
      <c r="E91" s="287"/>
      <c r="F91" s="208"/>
      <c r="G91" s="208"/>
      <c r="H91" s="418"/>
      <c r="I91" s="288"/>
      <c r="J91" s="288"/>
      <c r="K91" s="297" t="s">
        <v>55</v>
      </c>
      <c r="L91" s="290">
        <f>(L87+L88+L89)/3</f>
        <v>100.5094130675526</v>
      </c>
      <c r="M91" s="290">
        <f>(L90+L91)/2</f>
        <v>100.2547065337763</v>
      </c>
      <c r="N91" s="291"/>
      <c r="O91" s="292"/>
      <c r="P91" s="588"/>
      <c r="R91" s="399"/>
    </row>
    <row r="92" spans="1:18" s="408" customFormat="1" ht="19.5" customHeight="1" x14ac:dyDescent="0.35">
      <c r="A92" s="93" t="s">
        <v>58</v>
      </c>
      <c r="B92" s="93"/>
      <c r="C92" s="93"/>
      <c r="D92" s="94"/>
      <c r="E92" s="94" t="s">
        <v>59</v>
      </c>
      <c r="F92" s="94"/>
      <c r="G92" s="94"/>
      <c r="H92" s="403"/>
      <c r="I92" s="404"/>
      <c r="J92" s="405"/>
      <c r="K92" s="406"/>
      <c r="L92" s="407">
        <f>(L67+L69+L73+L75+L77+L83+L84+L86)/8</f>
        <v>100</v>
      </c>
      <c r="M92" s="420"/>
      <c r="N92" s="604"/>
      <c r="O92" s="421"/>
      <c r="P92" s="411"/>
    </row>
    <row r="93" spans="1:18" s="408" customFormat="1" x14ac:dyDescent="0.35">
      <c r="A93" s="93" t="s">
        <v>60</v>
      </c>
      <c r="B93" s="93"/>
      <c r="C93" s="93"/>
      <c r="D93" s="94"/>
      <c r="E93" s="94" t="s">
        <v>59</v>
      </c>
      <c r="F93" s="94"/>
      <c r="G93" s="94"/>
      <c r="H93" s="403"/>
      <c r="I93" s="404"/>
      <c r="J93" s="405"/>
      <c r="K93" s="406"/>
      <c r="L93" s="407">
        <f>(L70+L78+L79+L80+L87+L88+L89)/7</f>
        <v>103.41782645815033</v>
      </c>
      <c r="M93" s="420"/>
      <c r="N93" s="605"/>
      <c r="O93" s="421"/>
      <c r="P93" s="411"/>
    </row>
    <row r="94" spans="1:18" s="408" customFormat="1" x14ac:dyDescent="0.35">
      <c r="A94" s="96" t="s">
        <v>61</v>
      </c>
      <c r="B94" s="96"/>
      <c r="C94" s="96"/>
      <c r="D94" s="94"/>
      <c r="E94" s="94" t="s">
        <v>59</v>
      </c>
      <c r="F94" s="94"/>
      <c r="G94" s="94"/>
      <c r="H94" s="403"/>
      <c r="I94" s="404"/>
      <c r="J94" s="405"/>
      <c r="K94" s="406"/>
      <c r="L94" s="407"/>
      <c r="M94" s="409">
        <f>(M61+M67+M73+M83)/4</f>
        <v>102.18711112930036</v>
      </c>
      <c r="N94" s="606"/>
      <c r="O94" s="421"/>
      <c r="P94" s="411"/>
    </row>
    <row r="95" spans="1:18" s="422" customFormat="1" ht="57.75" customHeight="1" x14ac:dyDescent="0.35">
      <c r="A95" s="590" t="s">
        <v>134</v>
      </c>
      <c r="B95" s="577">
        <v>2456002008</v>
      </c>
      <c r="C95" s="580" t="s">
        <v>185</v>
      </c>
      <c r="D95" s="580" t="s">
        <v>208</v>
      </c>
      <c r="E95" s="580" t="s">
        <v>205</v>
      </c>
      <c r="F95" s="586" t="s">
        <v>50</v>
      </c>
      <c r="G95" s="379" t="s">
        <v>186</v>
      </c>
      <c r="H95" s="412" t="s">
        <v>59</v>
      </c>
      <c r="I95" s="390">
        <f>I96/I97*100</f>
        <v>52.5</v>
      </c>
      <c r="J95" s="390" t="e">
        <f>J96/J97*100</f>
        <v>#DIV/0!</v>
      </c>
      <c r="K95" s="390">
        <f>K96/K97*100</f>
        <v>52.5</v>
      </c>
      <c r="L95" s="465">
        <f>K95/I95*100</f>
        <v>100</v>
      </c>
      <c r="M95" s="583">
        <f>M100</f>
        <v>99.736147757255935</v>
      </c>
      <c r="N95" s="413"/>
      <c r="O95" s="577" t="s">
        <v>68</v>
      </c>
      <c r="P95" s="410"/>
      <c r="R95" s="423"/>
    </row>
    <row r="96" spans="1:18" s="422" customFormat="1" ht="1.5" customHeight="1" x14ac:dyDescent="0.35">
      <c r="A96" s="591"/>
      <c r="B96" s="578"/>
      <c r="C96" s="581"/>
      <c r="D96" s="581"/>
      <c r="E96" s="581"/>
      <c r="F96" s="587"/>
      <c r="G96" s="414" t="s">
        <v>207</v>
      </c>
      <c r="H96" s="415" t="s">
        <v>103</v>
      </c>
      <c r="I96" s="416">
        <v>21</v>
      </c>
      <c r="J96" s="416"/>
      <c r="K96" s="416">
        <v>21</v>
      </c>
      <c r="L96" s="465"/>
      <c r="M96" s="584"/>
      <c r="N96" s="413"/>
      <c r="O96" s="578"/>
      <c r="P96" s="410"/>
      <c r="R96" s="423"/>
    </row>
    <row r="97" spans="1:19" s="422" customFormat="1" ht="57.75" customHeight="1" x14ac:dyDescent="0.35">
      <c r="A97" s="591"/>
      <c r="B97" s="578"/>
      <c r="C97" s="581"/>
      <c r="D97" s="581"/>
      <c r="E97" s="581"/>
      <c r="F97" s="417" t="s">
        <v>50</v>
      </c>
      <c r="G97" s="387" t="s">
        <v>67</v>
      </c>
      <c r="H97" s="412" t="s">
        <v>103</v>
      </c>
      <c r="I97" s="390">
        <v>40</v>
      </c>
      <c r="J97" s="390"/>
      <c r="K97" s="390">
        <v>40</v>
      </c>
      <c r="L97" s="465">
        <f t="shared" ref="L97:L98" si="8">K97/I97*100</f>
        <v>100</v>
      </c>
      <c r="M97" s="584"/>
      <c r="N97" s="413"/>
      <c r="O97" s="578"/>
      <c r="P97" s="410"/>
      <c r="R97" s="423"/>
    </row>
    <row r="98" spans="1:19" s="422" customFormat="1" ht="57.75" customHeight="1" x14ac:dyDescent="0.35">
      <c r="A98" s="591"/>
      <c r="B98" s="578"/>
      <c r="C98" s="581"/>
      <c r="D98" s="581"/>
      <c r="E98" s="582"/>
      <c r="F98" s="285" t="s">
        <v>51</v>
      </c>
      <c r="G98" s="232" t="s">
        <v>188</v>
      </c>
      <c r="H98" s="412" t="s">
        <v>109</v>
      </c>
      <c r="I98" s="390">
        <v>1516</v>
      </c>
      <c r="J98" s="390"/>
      <c r="K98" s="390">
        <v>1508</v>
      </c>
      <c r="L98" s="465">
        <f t="shared" si="8"/>
        <v>99.47229551451187</v>
      </c>
      <c r="M98" s="585"/>
      <c r="N98" s="413"/>
      <c r="O98" s="578"/>
      <c r="P98" s="410"/>
      <c r="R98" s="423"/>
    </row>
    <row r="99" spans="1:19" s="286" customFormat="1" x14ac:dyDescent="0.35">
      <c r="A99" s="591"/>
      <c r="B99" s="578"/>
      <c r="C99" s="581"/>
      <c r="D99" s="581"/>
      <c r="E99" s="287"/>
      <c r="F99" s="208"/>
      <c r="G99" s="208"/>
      <c r="H99" s="418"/>
      <c r="I99" s="288"/>
      <c r="J99" s="288"/>
      <c r="K99" s="289" t="s">
        <v>54</v>
      </c>
      <c r="L99" s="290">
        <f>(L95+L97)/2</f>
        <v>100</v>
      </c>
      <c r="M99" s="290"/>
      <c r="N99" s="291"/>
      <c r="O99" s="292"/>
      <c r="P99" s="588"/>
      <c r="R99" s="293"/>
    </row>
    <row r="100" spans="1:19" s="286" customFormat="1" x14ac:dyDescent="0.35">
      <c r="A100" s="591"/>
      <c r="B100" s="578"/>
      <c r="C100" s="582"/>
      <c r="D100" s="582"/>
      <c r="E100" s="287"/>
      <c r="F100" s="208"/>
      <c r="G100" s="208"/>
      <c r="H100" s="418"/>
      <c r="I100" s="288"/>
      <c r="J100" s="288"/>
      <c r="K100" s="289" t="s">
        <v>55</v>
      </c>
      <c r="L100" s="290">
        <f>L98/1</f>
        <v>99.47229551451187</v>
      </c>
      <c r="M100" s="290">
        <f>(L99+L100)/2</f>
        <v>99.736147757255935</v>
      </c>
      <c r="N100" s="291"/>
      <c r="O100" s="292"/>
      <c r="P100" s="588"/>
      <c r="R100" s="293"/>
    </row>
    <row r="101" spans="1:19" s="153" customFormat="1" ht="36.75" customHeight="1" x14ac:dyDescent="0.35">
      <c r="A101" s="591"/>
      <c r="B101" s="578"/>
      <c r="C101" s="563" t="s">
        <v>153</v>
      </c>
      <c r="D101" s="575" t="s">
        <v>190</v>
      </c>
      <c r="E101" s="577" t="s">
        <v>191</v>
      </c>
      <c r="F101" s="207" t="s">
        <v>50</v>
      </c>
      <c r="G101" s="250" t="s">
        <v>115</v>
      </c>
      <c r="H101" s="390" t="s">
        <v>59</v>
      </c>
      <c r="I101" s="172">
        <v>107.69</v>
      </c>
      <c r="J101" s="172">
        <f>J105/18*100-100</f>
        <v>11.111111111111114</v>
      </c>
      <c r="K101" s="172">
        <v>164</v>
      </c>
      <c r="L101" s="385">
        <v>100</v>
      </c>
      <c r="M101" s="565">
        <f>M110</f>
        <v>103.33333333333334</v>
      </c>
      <c r="N101" s="575" t="s">
        <v>233</v>
      </c>
      <c r="O101" s="577" t="s">
        <v>68</v>
      </c>
      <c r="P101" s="588"/>
    </row>
    <row r="102" spans="1:19" s="153" customFormat="1" ht="57.75" hidden="1" customHeight="1" x14ac:dyDescent="0.35">
      <c r="A102" s="591"/>
      <c r="B102" s="578"/>
      <c r="C102" s="563"/>
      <c r="D102" s="576"/>
      <c r="E102" s="578"/>
      <c r="F102" s="250"/>
      <c r="G102" s="250"/>
      <c r="H102" s="390"/>
      <c r="I102" s="385"/>
      <c r="J102" s="385"/>
      <c r="K102" s="385"/>
      <c r="L102" s="385"/>
      <c r="M102" s="566"/>
      <c r="N102" s="576"/>
      <c r="O102" s="578"/>
      <c r="P102" s="588"/>
    </row>
    <row r="103" spans="1:19" s="153" customFormat="1" ht="39.75" customHeight="1" x14ac:dyDescent="0.35">
      <c r="A103" s="591"/>
      <c r="B103" s="578"/>
      <c r="C103" s="563"/>
      <c r="D103" s="576"/>
      <c r="E103" s="578"/>
      <c r="F103" s="570" t="s">
        <v>50</v>
      </c>
      <c r="G103" s="250" t="s">
        <v>116</v>
      </c>
      <c r="H103" s="390" t="s">
        <v>59</v>
      </c>
      <c r="I103" s="172">
        <f>I106/I104*100</f>
        <v>100</v>
      </c>
      <c r="J103" s="390">
        <f>J106/J104*100-100</f>
        <v>0</v>
      </c>
      <c r="K103" s="172">
        <f>K106/K104*100</f>
        <v>100</v>
      </c>
      <c r="L103" s="385">
        <f>K103/I103*100</f>
        <v>100</v>
      </c>
      <c r="M103" s="566"/>
      <c r="N103" s="576"/>
      <c r="O103" s="578"/>
      <c r="P103" s="588"/>
      <c r="S103" s="153" t="s">
        <v>181</v>
      </c>
    </row>
    <row r="104" spans="1:19" s="296" customFormat="1" ht="57.75" hidden="1" customHeight="1" x14ac:dyDescent="0.3">
      <c r="A104" s="591"/>
      <c r="B104" s="578"/>
      <c r="C104" s="563"/>
      <c r="D104" s="576"/>
      <c r="E104" s="578"/>
      <c r="F104" s="571"/>
      <c r="G104" s="177" t="s">
        <v>121</v>
      </c>
      <c r="H104" s="298"/>
      <c r="I104" s="294">
        <v>1300</v>
      </c>
      <c r="J104" s="294">
        <v>1510</v>
      </c>
      <c r="K104" s="294">
        <v>1300</v>
      </c>
      <c r="L104" s="175"/>
      <c r="M104" s="566"/>
      <c r="N104" s="576"/>
      <c r="O104" s="578"/>
      <c r="P104" s="588"/>
    </row>
    <row r="105" spans="1:19" s="153" customFormat="1" ht="36" customHeight="1" x14ac:dyDescent="0.35">
      <c r="A105" s="591"/>
      <c r="B105" s="578"/>
      <c r="C105" s="563"/>
      <c r="D105" s="576"/>
      <c r="E105" s="578"/>
      <c r="F105" s="250" t="s">
        <v>50</v>
      </c>
      <c r="G105" s="250" t="s">
        <v>117</v>
      </c>
      <c r="H105" s="390" t="s">
        <v>119</v>
      </c>
      <c r="I105" s="390">
        <v>70</v>
      </c>
      <c r="J105" s="390">
        <v>20</v>
      </c>
      <c r="K105" s="390">
        <v>82</v>
      </c>
      <c r="L105" s="385">
        <v>100</v>
      </c>
      <c r="M105" s="566"/>
      <c r="N105" s="576"/>
      <c r="O105" s="578"/>
      <c r="P105" s="588"/>
    </row>
    <row r="106" spans="1:19" s="153" customFormat="1" ht="36" x14ac:dyDescent="0.35">
      <c r="A106" s="591"/>
      <c r="B106" s="578"/>
      <c r="C106" s="563"/>
      <c r="D106" s="576"/>
      <c r="E106" s="578"/>
      <c r="F106" s="250" t="s">
        <v>51</v>
      </c>
      <c r="G106" s="250" t="s">
        <v>118</v>
      </c>
      <c r="H106" s="390" t="s">
        <v>109</v>
      </c>
      <c r="I106" s="390">
        <v>1300</v>
      </c>
      <c r="J106" s="390">
        <v>1510</v>
      </c>
      <c r="K106" s="390">
        <v>1300</v>
      </c>
      <c r="L106" s="385">
        <f t="shared" ref="L106:L115" si="9">K106/I106*100</f>
        <v>100</v>
      </c>
      <c r="M106" s="566"/>
      <c r="N106" s="576"/>
      <c r="O106" s="578"/>
      <c r="P106" s="588"/>
    </row>
    <row r="107" spans="1:19" s="153" customFormat="1" ht="36" x14ac:dyDescent="0.35">
      <c r="A107" s="591"/>
      <c r="B107" s="578"/>
      <c r="C107" s="563"/>
      <c r="D107" s="576"/>
      <c r="E107" s="578"/>
      <c r="F107" s="250" t="s">
        <v>51</v>
      </c>
      <c r="G107" s="250" t="s">
        <v>117</v>
      </c>
      <c r="H107" s="390" t="s">
        <v>120</v>
      </c>
      <c r="I107" s="390">
        <f>I105*2</f>
        <v>140</v>
      </c>
      <c r="J107" s="390">
        <v>40</v>
      </c>
      <c r="K107" s="390">
        <f>K105*2</f>
        <v>164</v>
      </c>
      <c r="L107" s="385">
        <v>110</v>
      </c>
      <c r="M107" s="566"/>
      <c r="N107" s="576"/>
      <c r="O107" s="578"/>
      <c r="P107" s="588"/>
    </row>
    <row r="108" spans="1:19" s="153" customFormat="1" ht="36" x14ac:dyDescent="0.35">
      <c r="A108" s="591"/>
      <c r="B108" s="578"/>
      <c r="C108" s="563"/>
      <c r="D108" s="589"/>
      <c r="E108" s="579"/>
      <c r="F108" s="250" t="s">
        <v>51</v>
      </c>
      <c r="G108" s="250" t="s">
        <v>117</v>
      </c>
      <c r="H108" s="390" t="s">
        <v>103</v>
      </c>
      <c r="I108" s="390">
        <f>I105</f>
        <v>70</v>
      </c>
      <c r="J108" s="390">
        <v>20</v>
      </c>
      <c r="K108" s="390">
        <f>K105</f>
        <v>82</v>
      </c>
      <c r="L108" s="385">
        <v>110</v>
      </c>
      <c r="M108" s="566"/>
      <c r="N108" s="589"/>
      <c r="O108" s="578"/>
      <c r="P108" s="588"/>
    </row>
    <row r="109" spans="1:19" s="286" customFormat="1" x14ac:dyDescent="0.35">
      <c r="A109" s="591"/>
      <c r="B109" s="578"/>
      <c r="C109" s="418"/>
      <c r="D109" s="418"/>
      <c r="E109" s="424"/>
      <c r="F109" s="208"/>
      <c r="G109" s="208"/>
      <c r="H109" s="418"/>
      <c r="I109" s="288"/>
      <c r="J109" s="288"/>
      <c r="K109" s="297" t="s">
        <v>54</v>
      </c>
      <c r="L109" s="290">
        <f>(L101+L103+L105)/3</f>
        <v>100</v>
      </c>
      <c r="M109" s="566"/>
      <c r="N109" s="291"/>
      <c r="O109" s="578"/>
      <c r="P109" s="588"/>
      <c r="R109" s="293"/>
    </row>
    <row r="110" spans="1:19" s="286" customFormat="1" x14ac:dyDescent="0.35">
      <c r="A110" s="591"/>
      <c r="B110" s="578"/>
      <c r="C110" s="418"/>
      <c r="D110" s="418"/>
      <c r="E110" s="424"/>
      <c r="F110" s="208"/>
      <c r="G110" s="208"/>
      <c r="H110" s="418"/>
      <c r="I110" s="288"/>
      <c r="J110" s="288"/>
      <c r="K110" s="297" t="s">
        <v>55</v>
      </c>
      <c r="L110" s="290">
        <f>(L106+L107+L108)/3</f>
        <v>106.66666666666667</v>
      </c>
      <c r="M110" s="290">
        <f>(L109+L110)/2</f>
        <v>103.33333333333334</v>
      </c>
      <c r="N110" s="291"/>
      <c r="O110" s="578"/>
      <c r="P110" s="588"/>
      <c r="R110" s="293"/>
    </row>
    <row r="111" spans="1:19" s="153" customFormat="1" ht="48" customHeight="1" x14ac:dyDescent="0.35">
      <c r="A111" s="591"/>
      <c r="B111" s="578"/>
      <c r="C111" s="563" t="s">
        <v>240</v>
      </c>
      <c r="D111" s="576" t="s">
        <v>190</v>
      </c>
      <c r="E111" s="578" t="s">
        <v>206</v>
      </c>
      <c r="F111" s="419" t="s">
        <v>50</v>
      </c>
      <c r="G111" s="380" t="s">
        <v>115</v>
      </c>
      <c r="H111" s="390" t="s">
        <v>59</v>
      </c>
      <c r="I111" s="389">
        <v>116</v>
      </c>
      <c r="J111" s="389"/>
      <c r="K111" s="389">
        <v>176.3</v>
      </c>
      <c r="L111" s="385">
        <v>100</v>
      </c>
      <c r="M111" s="565">
        <f>M119</f>
        <v>103.33333333333334</v>
      </c>
      <c r="N111" s="387"/>
      <c r="O111" s="578"/>
      <c r="P111" s="588"/>
    </row>
    <row r="112" spans="1:19" s="153" customFormat="1" ht="43.5" customHeight="1" x14ac:dyDescent="0.35">
      <c r="A112" s="591"/>
      <c r="B112" s="578"/>
      <c r="C112" s="563"/>
      <c r="D112" s="576"/>
      <c r="E112" s="578"/>
      <c r="F112" s="570" t="s">
        <v>50</v>
      </c>
      <c r="G112" s="250" t="s">
        <v>116</v>
      </c>
      <c r="H112" s="390" t="s">
        <v>59</v>
      </c>
      <c r="I112" s="172">
        <f>I115/I113*100</f>
        <v>100</v>
      </c>
      <c r="J112" s="390">
        <f>J115/J113*100-100</f>
        <v>0</v>
      </c>
      <c r="K112" s="172">
        <f>K115/K113*100</f>
        <v>100</v>
      </c>
      <c r="L112" s="385">
        <f t="shared" ref="L112" si="10">K112/I112*100</f>
        <v>100</v>
      </c>
      <c r="M112" s="566"/>
      <c r="N112" s="387"/>
      <c r="O112" s="578"/>
      <c r="P112" s="588"/>
    </row>
    <row r="113" spans="1:18" s="171" customFormat="1" ht="57.75" hidden="1" customHeight="1" x14ac:dyDescent="0.35">
      <c r="A113" s="591"/>
      <c r="B113" s="578"/>
      <c r="C113" s="563"/>
      <c r="D113" s="576"/>
      <c r="E113" s="578"/>
      <c r="F113" s="571"/>
      <c r="G113" s="174" t="s">
        <v>121</v>
      </c>
      <c r="H113" s="298"/>
      <c r="I113" s="299">
        <v>1300</v>
      </c>
      <c r="J113" s="299">
        <v>1510</v>
      </c>
      <c r="K113" s="299">
        <v>1300</v>
      </c>
      <c r="L113" s="175"/>
      <c r="M113" s="566"/>
      <c r="N113" s="173"/>
      <c r="O113" s="578"/>
      <c r="P113" s="588"/>
    </row>
    <row r="114" spans="1:18" s="153" customFormat="1" ht="36" x14ac:dyDescent="0.35">
      <c r="A114" s="591"/>
      <c r="B114" s="578"/>
      <c r="C114" s="563"/>
      <c r="D114" s="576"/>
      <c r="E114" s="578"/>
      <c r="F114" s="250" t="s">
        <v>146</v>
      </c>
      <c r="G114" s="250" t="s">
        <v>117</v>
      </c>
      <c r="H114" s="390" t="s">
        <v>119</v>
      </c>
      <c r="I114" s="390">
        <v>220</v>
      </c>
      <c r="J114" s="390">
        <v>160</v>
      </c>
      <c r="K114" s="390">
        <v>335</v>
      </c>
      <c r="L114" s="385">
        <v>100</v>
      </c>
      <c r="M114" s="566"/>
      <c r="N114" s="387"/>
      <c r="O114" s="578"/>
      <c r="P114" s="588"/>
    </row>
    <row r="115" spans="1:18" s="153" customFormat="1" ht="36" x14ac:dyDescent="0.35">
      <c r="A115" s="591"/>
      <c r="B115" s="578"/>
      <c r="C115" s="563"/>
      <c r="D115" s="576"/>
      <c r="E115" s="578"/>
      <c r="F115" s="250" t="s">
        <v>51</v>
      </c>
      <c r="G115" s="250" t="s">
        <v>118</v>
      </c>
      <c r="H115" s="390" t="s">
        <v>109</v>
      </c>
      <c r="I115" s="390">
        <v>1300</v>
      </c>
      <c r="J115" s="390">
        <v>1510</v>
      </c>
      <c r="K115" s="390">
        <v>1300</v>
      </c>
      <c r="L115" s="385">
        <f t="shared" si="9"/>
        <v>100</v>
      </c>
      <c r="M115" s="566"/>
      <c r="N115" s="210"/>
      <c r="O115" s="578"/>
      <c r="P115" s="588"/>
    </row>
    <row r="116" spans="1:18" s="153" customFormat="1" ht="36" x14ac:dyDescent="0.35">
      <c r="A116" s="591"/>
      <c r="B116" s="578"/>
      <c r="C116" s="563"/>
      <c r="D116" s="576"/>
      <c r="E116" s="578"/>
      <c r="F116" s="250" t="s">
        <v>51</v>
      </c>
      <c r="G116" s="250" t="s">
        <v>117</v>
      </c>
      <c r="H116" s="390" t="s">
        <v>120</v>
      </c>
      <c r="I116" s="390">
        <f>I114*2</f>
        <v>440</v>
      </c>
      <c r="J116" s="284">
        <v>320</v>
      </c>
      <c r="K116" s="284">
        <f>K114*2</f>
        <v>670</v>
      </c>
      <c r="L116" s="385">
        <v>110</v>
      </c>
      <c r="M116" s="566"/>
      <c r="N116" s="285"/>
      <c r="O116" s="578"/>
      <c r="P116" s="588"/>
    </row>
    <row r="117" spans="1:18" s="153" customFormat="1" ht="36" x14ac:dyDescent="0.35">
      <c r="A117" s="591"/>
      <c r="B117" s="578"/>
      <c r="C117" s="563"/>
      <c r="D117" s="576"/>
      <c r="E117" s="579"/>
      <c r="F117" s="250" t="s">
        <v>51</v>
      </c>
      <c r="G117" s="250" t="s">
        <v>117</v>
      </c>
      <c r="H117" s="390" t="s">
        <v>103</v>
      </c>
      <c r="I117" s="390">
        <f>I114</f>
        <v>220</v>
      </c>
      <c r="J117" s="390">
        <v>160</v>
      </c>
      <c r="K117" s="390">
        <f>K114</f>
        <v>335</v>
      </c>
      <c r="L117" s="385">
        <v>110</v>
      </c>
      <c r="M117" s="569"/>
      <c r="N117" s="277"/>
      <c r="O117" s="579"/>
      <c r="P117" s="588"/>
    </row>
    <row r="118" spans="1:18" s="286" customFormat="1" x14ac:dyDescent="0.35">
      <c r="A118" s="591"/>
      <c r="B118" s="578"/>
      <c r="C118" s="563"/>
      <c r="D118" s="576"/>
      <c r="E118" s="287"/>
      <c r="F118" s="208"/>
      <c r="G118" s="208"/>
      <c r="H118" s="418"/>
      <c r="I118" s="288"/>
      <c r="J118" s="288"/>
      <c r="K118" s="297" t="s">
        <v>54</v>
      </c>
      <c r="L118" s="290">
        <f>(L111+L112+L114)/3</f>
        <v>100</v>
      </c>
      <c r="M118" s="290"/>
      <c r="N118" s="291"/>
      <c r="O118" s="292"/>
      <c r="P118" s="588"/>
      <c r="R118" s="293"/>
    </row>
    <row r="119" spans="1:18" s="286" customFormat="1" x14ac:dyDescent="0.35">
      <c r="A119" s="591"/>
      <c r="B119" s="377"/>
      <c r="C119" s="563"/>
      <c r="D119" s="589"/>
      <c r="E119" s="287"/>
      <c r="F119" s="208"/>
      <c r="G119" s="208"/>
      <c r="H119" s="418"/>
      <c r="I119" s="288"/>
      <c r="J119" s="288"/>
      <c r="K119" s="297" t="s">
        <v>55</v>
      </c>
      <c r="L119" s="290">
        <f>(L115+L116+L117)/3</f>
        <v>106.66666666666667</v>
      </c>
      <c r="M119" s="290">
        <f>(L118+L119)/2</f>
        <v>103.33333333333334</v>
      </c>
      <c r="N119" s="291"/>
      <c r="O119" s="292"/>
      <c r="P119" s="588"/>
      <c r="R119" s="293"/>
    </row>
    <row r="120" spans="1:18" s="426" customFormat="1" x14ac:dyDescent="0.35">
      <c r="A120" s="93" t="s">
        <v>58</v>
      </c>
      <c r="B120" s="93"/>
      <c r="C120" s="93"/>
      <c r="D120" s="94"/>
      <c r="E120" s="254" t="s">
        <v>59</v>
      </c>
      <c r="F120" s="254"/>
      <c r="G120" s="254"/>
      <c r="H120" s="432"/>
      <c r="I120" s="256"/>
      <c r="J120" s="256"/>
      <c r="K120" s="432"/>
      <c r="L120" s="256">
        <f>(L95+L97+L101+L103+L105+L111+L112+L114)/8</f>
        <v>100</v>
      </c>
      <c r="M120" s="433"/>
      <c r="N120" s="622"/>
      <c r="O120" s="434"/>
      <c r="P120" s="425"/>
    </row>
    <row r="121" spans="1:18" s="426" customFormat="1" x14ac:dyDescent="0.35">
      <c r="A121" s="93" t="s">
        <v>60</v>
      </c>
      <c r="B121" s="93"/>
      <c r="C121" s="93"/>
      <c r="D121" s="94"/>
      <c r="E121" s="254" t="s">
        <v>59</v>
      </c>
      <c r="F121" s="254"/>
      <c r="G121" s="254"/>
      <c r="H121" s="432"/>
      <c r="I121" s="256"/>
      <c r="J121" s="256"/>
      <c r="K121" s="432"/>
      <c r="L121" s="256">
        <f>(L98+L106+L107+L108+L115+L116+L117)/7</f>
        <v>105.63889935921598</v>
      </c>
      <c r="M121" s="433"/>
      <c r="N121" s="623"/>
      <c r="O121" s="434"/>
      <c r="P121" s="425"/>
    </row>
    <row r="122" spans="1:18" s="426" customFormat="1" x14ac:dyDescent="0.35">
      <c r="A122" s="96" t="s">
        <v>61</v>
      </c>
      <c r="B122" s="96"/>
      <c r="C122" s="96"/>
      <c r="D122" s="94"/>
      <c r="E122" s="254" t="s">
        <v>59</v>
      </c>
      <c r="F122" s="254"/>
      <c r="G122" s="254"/>
      <c r="H122" s="432"/>
      <c r="I122" s="256"/>
      <c r="J122" s="256"/>
      <c r="K122" s="432"/>
      <c r="L122" s="256"/>
      <c r="M122" s="435">
        <f>(M95+M101+M111)/3</f>
        <v>102.13427147464087</v>
      </c>
      <c r="N122" s="624"/>
      <c r="O122" s="434"/>
      <c r="P122" s="425"/>
    </row>
    <row r="123" spans="1:18" s="396" customFormat="1" ht="41.25" customHeight="1" x14ac:dyDescent="0.3">
      <c r="A123" s="590" t="s">
        <v>209</v>
      </c>
      <c r="B123" s="577">
        <v>2456002400</v>
      </c>
      <c r="C123" s="580" t="s">
        <v>185</v>
      </c>
      <c r="D123" s="580" t="s">
        <v>208</v>
      </c>
      <c r="E123" s="580" t="s">
        <v>211</v>
      </c>
      <c r="F123" s="586" t="s">
        <v>50</v>
      </c>
      <c r="G123" s="379" t="s">
        <v>186</v>
      </c>
      <c r="H123" s="412" t="s">
        <v>59</v>
      </c>
      <c r="I123" s="385">
        <f>I124/I125*100</f>
        <v>68.421052631578945</v>
      </c>
      <c r="J123" s="390" t="e">
        <f>J124/J125*100</f>
        <v>#DIV/0!</v>
      </c>
      <c r="K123" s="385">
        <f>K124/K125*100</f>
        <v>68.421052631578945</v>
      </c>
      <c r="L123" s="465">
        <f>K123/I123*100</f>
        <v>100</v>
      </c>
      <c r="M123" s="583">
        <f>M128</f>
        <v>100</v>
      </c>
      <c r="N123" s="413"/>
      <c r="O123" s="577" t="s">
        <v>68</v>
      </c>
      <c r="P123" s="410"/>
      <c r="R123" s="397"/>
    </row>
    <row r="124" spans="1:18" s="396" customFormat="1" ht="21" hidden="1" customHeight="1" x14ac:dyDescent="0.3">
      <c r="A124" s="591"/>
      <c r="B124" s="578"/>
      <c r="C124" s="581"/>
      <c r="D124" s="581"/>
      <c r="E124" s="581"/>
      <c r="F124" s="587"/>
      <c r="G124" s="414" t="s">
        <v>210</v>
      </c>
      <c r="H124" s="415" t="s">
        <v>103</v>
      </c>
      <c r="I124" s="416">
        <v>26</v>
      </c>
      <c r="J124" s="416"/>
      <c r="K124" s="416">
        <v>26</v>
      </c>
      <c r="L124" s="465"/>
      <c r="M124" s="584"/>
      <c r="N124" s="413"/>
      <c r="O124" s="578"/>
      <c r="P124" s="410"/>
      <c r="R124" s="397"/>
    </row>
    <row r="125" spans="1:18" s="396" customFormat="1" ht="39" customHeight="1" x14ac:dyDescent="0.3">
      <c r="A125" s="591"/>
      <c r="B125" s="578"/>
      <c r="C125" s="581"/>
      <c r="D125" s="581"/>
      <c r="E125" s="581"/>
      <c r="F125" s="417" t="s">
        <v>50</v>
      </c>
      <c r="G125" s="387" t="s">
        <v>67</v>
      </c>
      <c r="H125" s="412" t="s">
        <v>103</v>
      </c>
      <c r="I125" s="390">
        <v>38</v>
      </c>
      <c r="J125" s="390"/>
      <c r="K125" s="390">
        <v>38</v>
      </c>
      <c r="L125" s="465">
        <f t="shared" ref="L125:L126" si="11">K125/I125*100</f>
        <v>100</v>
      </c>
      <c r="M125" s="584"/>
      <c r="N125" s="413"/>
      <c r="O125" s="578"/>
      <c r="P125" s="410"/>
      <c r="R125" s="397"/>
    </row>
    <row r="126" spans="1:18" s="396" customFormat="1" ht="42" customHeight="1" x14ac:dyDescent="0.3">
      <c r="A126" s="591"/>
      <c r="B126" s="578"/>
      <c r="C126" s="581"/>
      <c r="D126" s="581"/>
      <c r="E126" s="582"/>
      <c r="F126" s="285" t="s">
        <v>51</v>
      </c>
      <c r="G126" s="232" t="s">
        <v>188</v>
      </c>
      <c r="H126" s="412" t="s">
        <v>109</v>
      </c>
      <c r="I126" s="390">
        <v>638</v>
      </c>
      <c r="J126" s="390"/>
      <c r="K126" s="390">
        <v>638</v>
      </c>
      <c r="L126" s="465">
        <f t="shared" si="11"/>
        <v>100</v>
      </c>
      <c r="M126" s="585"/>
      <c r="N126" s="413"/>
      <c r="O126" s="578"/>
      <c r="P126" s="410"/>
      <c r="R126" s="397"/>
    </row>
    <row r="127" spans="1:18" s="398" customFormat="1" ht="18.75" customHeight="1" x14ac:dyDescent="0.35">
      <c r="A127" s="591"/>
      <c r="B127" s="578"/>
      <c r="C127" s="581"/>
      <c r="D127" s="581"/>
      <c r="E127" s="287"/>
      <c r="F127" s="208"/>
      <c r="G127" s="208"/>
      <c r="H127" s="418"/>
      <c r="I127" s="288"/>
      <c r="J127" s="288"/>
      <c r="K127" s="289" t="s">
        <v>54</v>
      </c>
      <c r="L127" s="290">
        <f>(L123+L125)/2</f>
        <v>100</v>
      </c>
      <c r="M127" s="290"/>
      <c r="N127" s="291"/>
      <c r="O127" s="292"/>
      <c r="P127" s="588"/>
      <c r="R127" s="399"/>
    </row>
    <row r="128" spans="1:18" s="398" customFormat="1" ht="18.75" customHeight="1" x14ac:dyDescent="0.35">
      <c r="A128" s="591"/>
      <c r="B128" s="578"/>
      <c r="C128" s="582"/>
      <c r="D128" s="582"/>
      <c r="E128" s="287"/>
      <c r="F128" s="208"/>
      <c r="G128" s="208"/>
      <c r="H128" s="418"/>
      <c r="I128" s="288"/>
      <c r="J128" s="288"/>
      <c r="K128" s="289" t="s">
        <v>55</v>
      </c>
      <c r="L128" s="290">
        <f>L126/1</f>
        <v>100</v>
      </c>
      <c r="M128" s="290">
        <f>(L127+L128)/2</f>
        <v>100</v>
      </c>
      <c r="N128" s="291"/>
      <c r="O128" s="292"/>
      <c r="P128" s="588"/>
      <c r="R128" s="399"/>
    </row>
    <row r="129" spans="1:19" s="400" customFormat="1" ht="42" customHeight="1" x14ac:dyDescent="0.25">
      <c r="A129" s="591"/>
      <c r="B129" s="578"/>
      <c r="C129" s="563" t="s">
        <v>153</v>
      </c>
      <c r="D129" s="564" t="s">
        <v>213</v>
      </c>
      <c r="E129" s="563" t="s">
        <v>212</v>
      </c>
      <c r="F129" s="207" t="s">
        <v>50</v>
      </c>
      <c r="G129" s="250" t="s">
        <v>115</v>
      </c>
      <c r="H129" s="390" t="s">
        <v>59</v>
      </c>
      <c r="I129" s="172">
        <f>I133/110*100</f>
        <v>100</v>
      </c>
      <c r="J129" s="172">
        <f>J133/18*100-100</f>
        <v>11.111111111111114</v>
      </c>
      <c r="K129" s="172">
        <v>141.05000000000001</v>
      </c>
      <c r="L129" s="385">
        <v>100</v>
      </c>
      <c r="M129" s="565">
        <f>M138</f>
        <v>103.33333333333334</v>
      </c>
      <c r="N129" s="388"/>
      <c r="O129" s="577" t="s">
        <v>68</v>
      </c>
      <c r="P129" s="588"/>
    </row>
    <row r="130" spans="1:19" s="400" customFormat="1" ht="1.5" hidden="1" customHeight="1" x14ac:dyDescent="0.25">
      <c r="A130" s="591"/>
      <c r="B130" s="578"/>
      <c r="C130" s="563"/>
      <c r="D130" s="564"/>
      <c r="E130" s="563"/>
      <c r="F130" s="250"/>
      <c r="G130" s="250"/>
      <c r="H130" s="390"/>
      <c r="I130" s="385"/>
      <c r="J130" s="385"/>
      <c r="K130" s="385"/>
      <c r="L130" s="385"/>
      <c r="M130" s="566"/>
      <c r="N130" s="388"/>
      <c r="O130" s="578"/>
      <c r="P130" s="588"/>
    </row>
    <row r="131" spans="1:19" s="400" customFormat="1" ht="46.5" customHeight="1" x14ac:dyDescent="0.25">
      <c r="A131" s="591"/>
      <c r="B131" s="578"/>
      <c r="C131" s="563"/>
      <c r="D131" s="564"/>
      <c r="E131" s="563"/>
      <c r="F131" s="570" t="s">
        <v>50</v>
      </c>
      <c r="G131" s="250" t="s">
        <v>116</v>
      </c>
      <c r="H131" s="390" t="s">
        <v>59</v>
      </c>
      <c r="I131" s="172">
        <f>I134/I132*100</f>
        <v>100</v>
      </c>
      <c r="J131" s="390">
        <f>J134/J132*100-100</f>
        <v>0</v>
      </c>
      <c r="K131" s="172">
        <f>K134/K132*100</f>
        <v>100</v>
      </c>
      <c r="L131" s="385">
        <f>K131/I131*100</f>
        <v>100</v>
      </c>
      <c r="M131" s="566"/>
      <c r="N131" s="387"/>
      <c r="O131" s="578"/>
      <c r="P131" s="588"/>
      <c r="S131" s="400" t="s">
        <v>181</v>
      </c>
    </row>
    <row r="132" spans="1:19" s="401" customFormat="1" ht="17.25" hidden="1" customHeight="1" x14ac:dyDescent="0.3">
      <c r="A132" s="591"/>
      <c r="B132" s="578"/>
      <c r="C132" s="563"/>
      <c r="D132" s="564"/>
      <c r="E132" s="563"/>
      <c r="F132" s="571"/>
      <c r="G132" s="177" t="s">
        <v>121</v>
      </c>
      <c r="H132" s="298"/>
      <c r="I132" s="294">
        <v>661</v>
      </c>
      <c r="J132" s="294">
        <v>1510</v>
      </c>
      <c r="K132" s="294">
        <v>661</v>
      </c>
      <c r="L132" s="175"/>
      <c r="M132" s="566"/>
      <c r="N132" s="295"/>
      <c r="O132" s="578"/>
      <c r="P132" s="588"/>
    </row>
    <row r="133" spans="1:19" s="400" customFormat="1" ht="42" customHeight="1" x14ac:dyDescent="0.35">
      <c r="A133" s="591"/>
      <c r="B133" s="578"/>
      <c r="C133" s="563"/>
      <c r="D133" s="564"/>
      <c r="E133" s="563"/>
      <c r="F133" s="250" t="s">
        <v>50</v>
      </c>
      <c r="G133" s="250" t="s">
        <v>117</v>
      </c>
      <c r="H133" s="390" t="s">
        <v>119</v>
      </c>
      <c r="I133" s="390">
        <v>110</v>
      </c>
      <c r="J133" s="390">
        <v>20</v>
      </c>
      <c r="K133" s="390">
        <v>134</v>
      </c>
      <c r="L133" s="385">
        <v>100</v>
      </c>
      <c r="M133" s="566"/>
      <c r="N133" s="210"/>
      <c r="O133" s="578"/>
      <c r="P133" s="588"/>
    </row>
    <row r="134" spans="1:19" s="400" customFormat="1" ht="35.25" customHeight="1" x14ac:dyDescent="0.25">
      <c r="A134" s="591"/>
      <c r="B134" s="578"/>
      <c r="C134" s="563"/>
      <c r="D134" s="564"/>
      <c r="E134" s="563"/>
      <c r="F134" s="250" t="s">
        <v>51</v>
      </c>
      <c r="G134" s="250" t="s">
        <v>118</v>
      </c>
      <c r="H134" s="390" t="s">
        <v>109</v>
      </c>
      <c r="I134" s="390">
        <v>661</v>
      </c>
      <c r="J134" s="390">
        <v>1510</v>
      </c>
      <c r="K134" s="390">
        <v>661</v>
      </c>
      <c r="L134" s="385">
        <f t="shared" ref="L134:L143" si="12">K134/I134*100</f>
        <v>100</v>
      </c>
      <c r="M134" s="566"/>
      <c r="N134" s="277"/>
      <c r="O134" s="578"/>
      <c r="P134" s="588"/>
    </row>
    <row r="135" spans="1:19" s="400" customFormat="1" ht="48" customHeight="1" x14ac:dyDescent="0.25">
      <c r="A135" s="591"/>
      <c r="B135" s="578"/>
      <c r="C135" s="563"/>
      <c r="D135" s="564"/>
      <c r="E135" s="563"/>
      <c r="F135" s="250" t="s">
        <v>51</v>
      </c>
      <c r="G135" s="250" t="s">
        <v>117</v>
      </c>
      <c r="H135" s="390" t="s">
        <v>120</v>
      </c>
      <c r="I135" s="390">
        <f>I133*2</f>
        <v>220</v>
      </c>
      <c r="J135" s="390">
        <v>40</v>
      </c>
      <c r="K135" s="390">
        <f>K133*2</f>
        <v>268</v>
      </c>
      <c r="L135" s="385">
        <v>110</v>
      </c>
      <c r="M135" s="566"/>
      <c r="N135" s="277"/>
      <c r="O135" s="578"/>
      <c r="P135" s="588"/>
    </row>
    <row r="136" spans="1:19" s="400" customFormat="1" ht="34.5" customHeight="1" x14ac:dyDescent="0.25">
      <c r="A136" s="591"/>
      <c r="B136" s="578"/>
      <c r="C136" s="563"/>
      <c r="D136" s="564"/>
      <c r="E136" s="563"/>
      <c r="F136" s="250" t="s">
        <v>51</v>
      </c>
      <c r="G136" s="250" t="s">
        <v>117</v>
      </c>
      <c r="H136" s="390" t="s">
        <v>103</v>
      </c>
      <c r="I136" s="390">
        <v>110</v>
      </c>
      <c r="J136" s="390">
        <v>20</v>
      </c>
      <c r="K136" s="390">
        <f>K133</f>
        <v>134</v>
      </c>
      <c r="L136" s="385">
        <v>110</v>
      </c>
      <c r="M136" s="566"/>
      <c r="N136" s="277"/>
      <c r="O136" s="578"/>
      <c r="P136" s="588"/>
    </row>
    <row r="137" spans="1:19" s="398" customFormat="1" ht="18.75" customHeight="1" x14ac:dyDescent="0.25">
      <c r="A137" s="591"/>
      <c r="B137" s="578"/>
      <c r="C137" s="382"/>
      <c r="D137" s="390"/>
      <c r="E137" s="383"/>
      <c r="F137" s="208"/>
      <c r="G137" s="208"/>
      <c r="H137" s="418"/>
      <c r="I137" s="288"/>
      <c r="J137" s="288"/>
      <c r="K137" s="297" t="s">
        <v>54</v>
      </c>
      <c r="L137" s="290">
        <f>(L129+L131+L133)/3</f>
        <v>100</v>
      </c>
      <c r="M137" s="566"/>
      <c r="N137" s="291"/>
      <c r="O137" s="578"/>
      <c r="P137" s="588"/>
      <c r="R137" s="399"/>
    </row>
    <row r="138" spans="1:19" s="398" customFormat="1" ht="18.75" customHeight="1" x14ac:dyDescent="0.25">
      <c r="A138" s="591"/>
      <c r="B138" s="578"/>
      <c r="C138" s="382"/>
      <c r="D138" s="390"/>
      <c r="E138" s="383"/>
      <c r="F138" s="208"/>
      <c r="G138" s="208"/>
      <c r="H138" s="418"/>
      <c r="I138" s="288"/>
      <c r="J138" s="288"/>
      <c r="K138" s="297" t="s">
        <v>55</v>
      </c>
      <c r="L138" s="290">
        <f>(L134+L135+L136)/3</f>
        <v>106.66666666666667</v>
      </c>
      <c r="M138" s="290">
        <f>(L137+L138)/2</f>
        <v>103.33333333333334</v>
      </c>
      <c r="N138" s="291"/>
      <c r="O138" s="578"/>
      <c r="P138" s="588"/>
      <c r="R138" s="399"/>
    </row>
    <row r="139" spans="1:19" s="400" customFormat="1" ht="36" x14ac:dyDescent="0.25">
      <c r="A139" s="591"/>
      <c r="B139" s="578"/>
      <c r="C139" s="563" t="s">
        <v>240</v>
      </c>
      <c r="D139" s="575" t="s">
        <v>214</v>
      </c>
      <c r="E139" s="577" t="s">
        <v>215</v>
      </c>
      <c r="F139" s="419" t="s">
        <v>50</v>
      </c>
      <c r="G139" s="380" t="s">
        <v>115</v>
      </c>
      <c r="H139" s="390" t="s">
        <v>59</v>
      </c>
      <c r="I139" s="389">
        <v>69</v>
      </c>
      <c r="J139" s="389"/>
      <c r="K139" s="389">
        <v>201</v>
      </c>
      <c r="L139" s="466">
        <v>100</v>
      </c>
      <c r="M139" s="565">
        <f>M147</f>
        <v>103.33333333333334</v>
      </c>
      <c r="N139" s="387"/>
      <c r="O139" s="578"/>
      <c r="P139" s="588"/>
    </row>
    <row r="140" spans="1:19" s="400" customFormat="1" ht="47.25" customHeight="1" x14ac:dyDescent="0.25">
      <c r="A140" s="591"/>
      <c r="B140" s="578"/>
      <c r="C140" s="563"/>
      <c r="D140" s="576"/>
      <c r="E140" s="578"/>
      <c r="F140" s="570" t="s">
        <v>50</v>
      </c>
      <c r="G140" s="250" t="s">
        <v>116</v>
      </c>
      <c r="H140" s="390" t="s">
        <v>59</v>
      </c>
      <c r="I140" s="172">
        <f>I143/I141*100</f>
        <v>100</v>
      </c>
      <c r="J140" s="390">
        <f>J143/J141*100-100</f>
        <v>0</v>
      </c>
      <c r="K140" s="172">
        <f>K143/K141*100</f>
        <v>100</v>
      </c>
      <c r="L140" s="466">
        <f t="shared" ref="L140" si="13">K140/I140*100</f>
        <v>100</v>
      </c>
      <c r="M140" s="566"/>
      <c r="N140" s="387"/>
      <c r="O140" s="578"/>
      <c r="P140" s="588"/>
    </row>
    <row r="141" spans="1:19" s="402" customFormat="1" ht="17.25" hidden="1" customHeight="1" x14ac:dyDescent="0.25">
      <c r="A141" s="591"/>
      <c r="B141" s="578"/>
      <c r="C141" s="563"/>
      <c r="D141" s="576"/>
      <c r="E141" s="578"/>
      <c r="F141" s="571"/>
      <c r="G141" s="174" t="s">
        <v>121</v>
      </c>
      <c r="H141" s="298"/>
      <c r="I141" s="299">
        <v>661</v>
      </c>
      <c r="J141" s="299">
        <v>1510</v>
      </c>
      <c r="K141" s="468">
        <v>661</v>
      </c>
      <c r="L141" s="466">
        <f t="shared" si="12"/>
        <v>100</v>
      </c>
      <c r="M141" s="566"/>
      <c r="N141" s="173"/>
      <c r="O141" s="578"/>
      <c r="P141" s="588"/>
    </row>
    <row r="142" spans="1:19" s="400" customFormat="1" ht="45.75" customHeight="1" x14ac:dyDescent="0.25">
      <c r="A142" s="591"/>
      <c r="B142" s="578"/>
      <c r="C142" s="563"/>
      <c r="D142" s="576"/>
      <c r="E142" s="578"/>
      <c r="F142" s="250" t="s">
        <v>146</v>
      </c>
      <c r="G142" s="250" t="s">
        <v>117</v>
      </c>
      <c r="H142" s="390" t="s">
        <v>119</v>
      </c>
      <c r="I142" s="390">
        <v>163</v>
      </c>
      <c r="J142" s="390">
        <v>160</v>
      </c>
      <c r="K142" s="467">
        <v>201</v>
      </c>
      <c r="L142" s="466">
        <v>100</v>
      </c>
      <c r="M142" s="566"/>
      <c r="N142" s="572"/>
      <c r="O142" s="578"/>
      <c r="P142" s="588"/>
    </row>
    <row r="143" spans="1:19" s="400" customFormat="1" ht="36" x14ac:dyDescent="0.25">
      <c r="A143" s="591"/>
      <c r="B143" s="578"/>
      <c r="C143" s="563"/>
      <c r="D143" s="576"/>
      <c r="E143" s="578"/>
      <c r="F143" s="250" t="s">
        <v>51</v>
      </c>
      <c r="G143" s="250" t="s">
        <v>118</v>
      </c>
      <c r="H143" s="390" t="s">
        <v>109</v>
      </c>
      <c r="I143" s="390">
        <v>661</v>
      </c>
      <c r="J143" s="390">
        <v>1510</v>
      </c>
      <c r="K143" s="467">
        <v>661</v>
      </c>
      <c r="L143" s="466">
        <f t="shared" si="12"/>
        <v>100</v>
      </c>
      <c r="M143" s="566"/>
      <c r="N143" s="573"/>
      <c r="O143" s="578"/>
      <c r="P143" s="588"/>
    </row>
    <row r="144" spans="1:19" s="400" customFormat="1" ht="36" x14ac:dyDescent="0.25">
      <c r="A144" s="591"/>
      <c r="B144" s="578"/>
      <c r="C144" s="563"/>
      <c r="D144" s="576"/>
      <c r="E144" s="578"/>
      <c r="F144" s="250" t="s">
        <v>51</v>
      </c>
      <c r="G144" s="250" t="s">
        <v>117</v>
      </c>
      <c r="H144" s="390" t="s">
        <v>120</v>
      </c>
      <c r="I144" s="390">
        <f>I142*2</f>
        <v>326</v>
      </c>
      <c r="J144" s="284">
        <v>320</v>
      </c>
      <c r="K144" s="284">
        <f>K142*2</f>
        <v>402</v>
      </c>
      <c r="L144" s="466">
        <v>110</v>
      </c>
      <c r="M144" s="566"/>
      <c r="N144" s="573"/>
      <c r="O144" s="578"/>
      <c r="P144" s="588"/>
    </row>
    <row r="145" spans="1:1028" s="400" customFormat="1" ht="36" x14ac:dyDescent="0.25">
      <c r="A145" s="591"/>
      <c r="B145" s="578"/>
      <c r="C145" s="563"/>
      <c r="D145" s="576"/>
      <c r="E145" s="579"/>
      <c r="F145" s="250" t="s">
        <v>51</v>
      </c>
      <c r="G145" s="250" t="s">
        <v>117</v>
      </c>
      <c r="H145" s="390" t="s">
        <v>103</v>
      </c>
      <c r="I145" s="390">
        <f>I142</f>
        <v>163</v>
      </c>
      <c r="J145" s="390">
        <v>160</v>
      </c>
      <c r="K145" s="467">
        <f>K142</f>
        <v>201</v>
      </c>
      <c r="L145" s="466">
        <v>110</v>
      </c>
      <c r="M145" s="569"/>
      <c r="N145" s="574"/>
      <c r="O145" s="579"/>
      <c r="P145" s="588"/>
    </row>
    <row r="146" spans="1:1028" s="398" customFormat="1" ht="18.75" customHeight="1" x14ac:dyDescent="0.35">
      <c r="A146" s="591"/>
      <c r="B146" s="578"/>
      <c r="C146" s="563"/>
      <c r="D146" s="424"/>
      <c r="E146" s="287"/>
      <c r="F146" s="208"/>
      <c r="G146" s="208"/>
      <c r="H146" s="418"/>
      <c r="I146" s="288"/>
      <c r="J146" s="288"/>
      <c r="K146" s="297" t="s">
        <v>54</v>
      </c>
      <c r="L146" s="290">
        <f>(L139+L140+L142)/3</f>
        <v>100</v>
      </c>
      <c r="M146" s="290"/>
      <c r="N146" s="291"/>
      <c r="O146" s="292"/>
      <c r="P146" s="588"/>
      <c r="R146" s="399"/>
    </row>
    <row r="147" spans="1:1028" s="398" customFormat="1" ht="18.75" customHeight="1" x14ac:dyDescent="0.35">
      <c r="A147" s="591"/>
      <c r="B147" s="377"/>
      <c r="C147" s="563"/>
      <c r="D147" s="424"/>
      <c r="E147" s="287"/>
      <c r="F147" s="208"/>
      <c r="G147" s="208"/>
      <c r="H147" s="418"/>
      <c r="I147" s="288"/>
      <c r="J147" s="288"/>
      <c r="K147" s="297" t="s">
        <v>55</v>
      </c>
      <c r="L147" s="290">
        <f>(L143+L144+L145)/3</f>
        <v>106.66666666666667</v>
      </c>
      <c r="M147" s="290">
        <f>(L146+L147)/2</f>
        <v>103.33333333333334</v>
      </c>
      <c r="N147" s="291"/>
      <c r="O147" s="292"/>
      <c r="P147" s="588"/>
      <c r="R147" s="399"/>
    </row>
    <row r="148" spans="1:1028" s="408" customFormat="1" ht="19.5" customHeight="1" x14ac:dyDescent="0.35">
      <c r="A148" s="93" t="s">
        <v>58</v>
      </c>
      <c r="B148" s="93"/>
      <c r="C148" s="93"/>
      <c r="D148" s="94"/>
      <c r="E148" s="94" t="s">
        <v>59</v>
      </c>
      <c r="F148" s="94"/>
      <c r="G148" s="94"/>
      <c r="H148" s="403"/>
      <c r="I148" s="404"/>
      <c r="J148" s="405"/>
      <c r="K148" s="406"/>
      <c r="L148" s="407">
        <f>(L123+L125+L129+L131+L133+L139+L140+L142)/8</f>
        <v>100</v>
      </c>
      <c r="M148" s="420"/>
      <c r="N148" s="604"/>
      <c r="O148" s="421"/>
      <c r="P148" s="411"/>
    </row>
    <row r="149" spans="1:1028" s="408" customFormat="1" x14ac:dyDescent="0.35">
      <c r="A149" s="93" t="s">
        <v>60</v>
      </c>
      <c r="B149" s="93"/>
      <c r="C149" s="93"/>
      <c r="D149" s="94"/>
      <c r="E149" s="94" t="s">
        <v>59</v>
      </c>
      <c r="F149" s="94"/>
      <c r="G149" s="94"/>
      <c r="H149" s="403"/>
      <c r="I149" s="404"/>
      <c r="J149" s="405"/>
      <c r="K149" s="406"/>
      <c r="L149" s="407">
        <f>(L126+L134+L135+L136+L143+L144+L145)/7</f>
        <v>105.71428571428571</v>
      </c>
      <c r="M149" s="420"/>
      <c r="N149" s="605"/>
      <c r="O149" s="421"/>
      <c r="P149" s="411"/>
    </row>
    <row r="150" spans="1:1028" s="408" customFormat="1" x14ac:dyDescent="0.35">
      <c r="A150" s="96" t="s">
        <v>61</v>
      </c>
      <c r="B150" s="96"/>
      <c r="C150" s="96"/>
      <c r="D150" s="94"/>
      <c r="E150" s="94" t="s">
        <v>59</v>
      </c>
      <c r="F150" s="94"/>
      <c r="G150" s="94"/>
      <c r="H150" s="403"/>
      <c r="I150" s="404"/>
      <c r="J150" s="405"/>
      <c r="K150" s="406"/>
      <c r="L150" s="407"/>
      <c r="M150" s="409">
        <f>(M123+M129+M139)/3</f>
        <v>102.22222222222223</v>
      </c>
      <c r="N150" s="606"/>
      <c r="O150" s="421"/>
      <c r="P150" s="411"/>
    </row>
    <row r="151" spans="1:1028" s="244" customFormat="1" ht="50.25" customHeight="1" x14ac:dyDescent="0.35">
      <c r="A151" s="617" t="s">
        <v>132</v>
      </c>
      <c r="B151" s="617">
        <v>2456007969</v>
      </c>
      <c r="C151" s="617" t="s">
        <v>154</v>
      </c>
      <c r="D151" s="634" t="s">
        <v>174</v>
      </c>
      <c r="E151" s="638" t="s">
        <v>218</v>
      </c>
      <c r="F151" s="302" t="s">
        <v>51</v>
      </c>
      <c r="G151" s="225" t="s">
        <v>113</v>
      </c>
      <c r="H151" s="232" t="s">
        <v>112</v>
      </c>
      <c r="I151" s="300">
        <v>67788</v>
      </c>
      <c r="J151" s="273">
        <v>51817.5</v>
      </c>
      <c r="K151" s="300">
        <v>67214</v>
      </c>
      <c r="L151" s="247">
        <f>K151/I151*100</f>
        <v>99.153242461792644</v>
      </c>
      <c r="M151" s="649">
        <f>M154</f>
        <v>98.862335516610614</v>
      </c>
      <c r="N151" s="227"/>
      <c r="O151" s="280" t="s">
        <v>216</v>
      </c>
      <c r="P151" s="648"/>
    </row>
    <row r="152" spans="1:1028" s="244" customFormat="1" ht="216" x14ac:dyDescent="0.35">
      <c r="A152" s="636"/>
      <c r="B152" s="636"/>
      <c r="C152" s="636"/>
      <c r="D152" s="637"/>
      <c r="E152" s="639"/>
      <c r="F152" s="302" t="s">
        <v>51</v>
      </c>
      <c r="G152" s="225" t="s">
        <v>114</v>
      </c>
      <c r="H152" s="232" t="s">
        <v>109</v>
      </c>
      <c r="I152" s="300">
        <v>140</v>
      </c>
      <c r="J152" s="273">
        <v>130</v>
      </c>
      <c r="K152" s="301">
        <v>138</v>
      </c>
      <c r="L152" s="247">
        <f>K152/I152*100</f>
        <v>98.571428571428584</v>
      </c>
      <c r="M152" s="649"/>
      <c r="N152" s="222"/>
      <c r="O152" s="281" t="s">
        <v>217</v>
      </c>
      <c r="P152" s="648"/>
    </row>
    <row r="153" spans="1:1028" s="244" customFormat="1" ht="17.25" customHeight="1" x14ac:dyDescent="0.35">
      <c r="A153" s="636"/>
      <c r="B153" s="636"/>
      <c r="C153" s="636"/>
      <c r="D153" s="637"/>
      <c r="E153" s="639"/>
      <c r="F153" s="250"/>
      <c r="G153" s="250"/>
      <c r="H153" s="250"/>
      <c r="I153" s="273"/>
      <c r="J153" s="273"/>
      <c r="K153" s="274" t="s">
        <v>54</v>
      </c>
      <c r="L153" s="275"/>
      <c r="M153" s="275"/>
      <c r="N153" s="276"/>
      <c r="O153" s="281"/>
      <c r="P153" s="648"/>
    </row>
    <row r="154" spans="1:1028" s="272" customFormat="1" ht="15" customHeight="1" x14ac:dyDescent="0.35">
      <c r="A154" s="636"/>
      <c r="B154" s="636"/>
      <c r="C154" s="636"/>
      <c r="D154" s="635"/>
      <c r="E154" s="640"/>
      <c r="F154" s="250"/>
      <c r="G154" s="250"/>
      <c r="H154" s="250"/>
      <c r="I154" s="273"/>
      <c r="J154" s="273"/>
      <c r="K154" s="274" t="s">
        <v>55</v>
      </c>
      <c r="L154" s="275">
        <f>(L151+L152)/2</f>
        <v>98.862335516610614</v>
      </c>
      <c r="M154" s="275">
        <f>(L154)/1</f>
        <v>98.862335516610614</v>
      </c>
      <c r="N154" s="276"/>
      <c r="O154" s="223"/>
      <c r="P154" s="648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3"/>
      <c r="AL154" s="243"/>
      <c r="AM154" s="243"/>
      <c r="AN154" s="243"/>
      <c r="AO154" s="243"/>
      <c r="AP154" s="243"/>
      <c r="AQ154" s="243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243"/>
      <c r="BD154" s="243"/>
      <c r="BE154" s="243"/>
      <c r="BF154" s="243"/>
      <c r="BG154" s="243"/>
      <c r="BH154" s="243"/>
      <c r="BI154" s="243"/>
      <c r="BJ154" s="243"/>
      <c r="BK154" s="243"/>
      <c r="BL154" s="243"/>
      <c r="BM154" s="243"/>
      <c r="BN154" s="243"/>
      <c r="BO154" s="243"/>
      <c r="BP154" s="243"/>
      <c r="BQ154" s="243"/>
      <c r="BR154" s="243"/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3"/>
      <c r="CN154" s="243"/>
      <c r="CO154" s="243"/>
      <c r="CP154" s="243"/>
      <c r="CQ154" s="243"/>
      <c r="CR154" s="243"/>
      <c r="CS154" s="243"/>
      <c r="CT154" s="243"/>
      <c r="CU154" s="243"/>
      <c r="CV154" s="243"/>
      <c r="CW154" s="243"/>
      <c r="CX154" s="243"/>
      <c r="CY154" s="243"/>
      <c r="CZ154" s="243"/>
      <c r="DA154" s="243"/>
      <c r="DB154" s="243"/>
      <c r="DC154" s="243"/>
      <c r="DD154" s="243"/>
      <c r="DE154" s="243"/>
      <c r="DF154" s="243"/>
      <c r="DG154" s="243"/>
      <c r="DH154" s="243"/>
      <c r="DI154" s="243"/>
      <c r="DJ154" s="243"/>
      <c r="DK154" s="243"/>
      <c r="DL154" s="243"/>
      <c r="DM154" s="243"/>
      <c r="DN154" s="243"/>
      <c r="DO154" s="243"/>
      <c r="DP154" s="243"/>
      <c r="DQ154" s="243"/>
      <c r="DR154" s="243"/>
      <c r="DS154" s="243"/>
      <c r="DT154" s="243"/>
      <c r="DU154" s="243"/>
      <c r="DV154" s="243"/>
      <c r="DW154" s="243"/>
      <c r="DX154" s="243"/>
      <c r="DY154" s="243"/>
      <c r="DZ154" s="243"/>
      <c r="EA154" s="243"/>
      <c r="EB154" s="243"/>
      <c r="EC154" s="243"/>
      <c r="ED154" s="243"/>
      <c r="EE154" s="243"/>
      <c r="EF154" s="243"/>
      <c r="EG154" s="243"/>
      <c r="EH154" s="243"/>
      <c r="EI154" s="243"/>
      <c r="EJ154" s="243"/>
      <c r="EK154" s="243"/>
      <c r="EL154" s="243"/>
      <c r="EM154" s="243"/>
      <c r="EN154" s="243"/>
      <c r="EO154" s="243"/>
      <c r="EP154" s="243"/>
      <c r="EQ154" s="243"/>
      <c r="ER154" s="243"/>
      <c r="ES154" s="243"/>
      <c r="ET154" s="243"/>
      <c r="EU154" s="243"/>
      <c r="EV154" s="243"/>
      <c r="EW154" s="243"/>
      <c r="EX154" s="243"/>
      <c r="EY154" s="243"/>
      <c r="EZ154" s="243"/>
      <c r="FA154" s="243"/>
      <c r="FB154" s="243"/>
      <c r="FC154" s="243"/>
      <c r="FD154" s="243"/>
      <c r="FE154" s="243"/>
      <c r="FF154" s="243"/>
      <c r="FG154" s="243"/>
      <c r="FH154" s="243"/>
      <c r="FI154" s="243"/>
      <c r="FJ154" s="243"/>
      <c r="FK154" s="243"/>
      <c r="FL154" s="243"/>
      <c r="FM154" s="243"/>
      <c r="FN154" s="243"/>
      <c r="FO154" s="243"/>
      <c r="FP154" s="243"/>
      <c r="FQ154" s="243"/>
      <c r="FR154" s="243"/>
      <c r="FS154" s="243"/>
      <c r="FT154" s="243"/>
      <c r="FU154" s="243"/>
      <c r="FV154" s="243"/>
      <c r="FW154" s="243"/>
      <c r="FX154" s="243"/>
      <c r="FY154" s="243"/>
      <c r="FZ154" s="243"/>
      <c r="GA154" s="243"/>
      <c r="GB154" s="243"/>
      <c r="GC154" s="243"/>
      <c r="GD154" s="243"/>
      <c r="GE154" s="243"/>
      <c r="GF154" s="243"/>
      <c r="GG154" s="243"/>
      <c r="GH154" s="243"/>
      <c r="GI154" s="243"/>
      <c r="GJ154" s="243"/>
      <c r="GK154" s="243"/>
      <c r="GL154" s="243"/>
      <c r="GM154" s="243"/>
      <c r="GN154" s="243"/>
      <c r="GO154" s="243"/>
      <c r="GP154" s="243"/>
      <c r="GQ154" s="243"/>
      <c r="GR154" s="243"/>
      <c r="GS154" s="243"/>
      <c r="GT154" s="243"/>
      <c r="GU154" s="243"/>
      <c r="GV154" s="243"/>
      <c r="GW154" s="243"/>
      <c r="GX154" s="243"/>
      <c r="GY154" s="243"/>
      <c r="GZ154" s="243"/>
      <c r="HA154" s="243"/>
      <c r="HB154" s="243"/>
      <c r="HC154" s="243"/>
      <c r="HD154" s="243"/>
      <c r="HE154" s="243"/>
      <c r="HF154" s="243"/>
      <c r="HG154" s="243"/>
      <c r="HH154" s="243"/>
      <c r="HI154" s="243"/>
      <c r="HJ154" s="243"/>
      <c r="HK154" s="243"/>
      <c r="HL154" s="243"/>
      <c r="HM154" s="243"/>
      <c r="HN154" s="243"/>
      <c r="HO154" s="243"/>
      <c r="HP154" s="243"/>
      <c r="HQ154" s="243"/>
      <c r="HR154" s="243"/>
      <c r="HS154" s="243"/>
      <c r="HT154" s="243"/>
      <c r="HU154" s="243"/>
      <c r="HV154" s="243"/>
      <c r="HW154" s="243"/>
      <c r="HX154" s="243"/>
      <c r="HY154" s="243"/>
      <c r="HZ154" s="243"/>
      <c r="IA154" s="243"/>
      <c r="IB154" s="243"/>
      <c r="IC154" s="243"/>
      <c r="ID154" s="243"/>
      <c r="IE154" s="243"/>
      <c r="IF154" s="243"/>
      <c r="IG154" s="243"/>
      <c r="IH154" s="243"/>
      <c r="II154" s="243"/>
      <c r="IJ154" s="243"/>
      <c r="IK154" s="243"/>
      <c r="IL154" s="243"/>
      <c r="IM154" s="243"/>
      <c r="IN154" s="243"/>
      <c r="IO154" s="243"/>
      <c r="IP154" s="243"/>
      <c r="IQ154" s="243"/>
      <c r="IR154" s="243"/>
      <c r="IS154" s="243"/>
      <c r="IT154" s="243"/>
      <c r="IU154" s="243"/>
      <c r="IV154" s="243"/>
      <c r="IW154" s="243"/>
      <c r="IX154" s="243"/>
      <c r="IY154" s="243"/>
      <c r="IZ154" s="243"/>
      <c r="JA154" s="243"/>
      <c r="JB154" s="243"/>
      <c r="JC154" s="243"/>
      <c r="JD154" s="243"/>
      <c r="JE154" s="243"/>
      <c r="JF154" s="243"/>
      <c r="JG154" s="243"/>
      <c r="JH154" s="243"/>
      <c r="JI154" s="243"/>
      <c r="JJ154" s="243"/>
      <c r="JK154" s="243"/>
      <c r="JL154" s="243"/>
      <c r="JM154" s="243"/>
      <c r="JN154" s="243"/>
      <c r="JO154" s="243"/>
      <c r="JP154" s="243"/>
      <c r="JQ154" s="243"/>
      <c r="JR154" s="243"/>
      <c r="JS154" s="243"/>
      <c r="JT154" s="243"/>
      <c r="JU154" s="243"/>
      <c r="JV154" s="243"/>
      <c r="JW154" s="243"/>
      <c r="JX154" s="243"/>
      <c r="JY154" s="243"/>
      <c r="JZ154" s="243"/>
      <c r="KA154" s="243"/>
      <c r="KB154" s="243"/>
      <c r="KC154" s="243"/>
      <c r="KD154" s="243"/>
      <c r="KE154" s="243"/>
      <c r="KF154" s="243"/>
      <c r="KG154" s="243"/>
      <c r="KH154" s="243"/>
      <c r="KI154" s="243"/>
      <c r="KJ154" s="243"/>
      <c r="KK154" s="243"/>
      <c r="KL154" s="243"/>
      <c r="KM154" s="243"/>
      <c r="KN154" s="243"/>
      <c r="KO154" s="243"/>
      <c r="KP154" s="243"/>
      <c r="KQ154" s="243"/>
      <c r="KR154" s="243"/>
      <c r="KS154" s="243"/>
      <c r="KT154" s="243"/>
      <c r="KU154" s="243"/>
      <c r="KV154" s="243"/>
      <c r="KW154" s="243"/>
      <c r="KX154" s="243"/>
      <c r="KY154" s="243"/>
      <c r="KZ154" s="243"/>
      <c r="LA154" s="243"/>
      <c r="LB154" s="243"/>
      <c r="LC154" s="243"/>
      <c r="LD154" s="243"/>
      <c r="LE154" s="243"/>
      <c r="LF154" s="243"/>
      <c r="LG154" s="243"/>
      <c r="LH154" s="243"/>
      <c r="LI154" s="243"/>
      <c r="LJ154" s="243"/>
      <c r="LK154" s="243"/>
      <c r="LL154" s="243"/>
      <c r="LM154" s="243"/>
      <c r="LN154" s="243"/>
      <c r="LO154" s="243"/>
      <c r="LP154" s="243"/>
      <c r="LQ154" s="243"/>
      <c r="LR154" s="243"/>
      <c r="LS154" s="243"/>
      <c r="LT154" s="243"/>
      <c r="LU154" s="243"/>
      <c r="LV154" s="243"/>
      <c r="LW154" s="243"/>
      <c r="LX154" s="243"/>
      <c r="LY154" s="243"/>
      <c r="LZ154" s="243"/>
      <c r="MA154" s="243"/>
      <c r="MB154" s="243"/>
      <c r="MC154" s="243"/>
      <c r="MD154" s="243"/>
      <c r="ME154" s="243"/>
      <c r="MF154" s="243"/>
      <c r="MG154" s="243"/>
      <c r="MH154" s="243"/>
      <c r="MI154" s="243"/>
      <c r="MJ154" s="243"/>
      <c r="MK154" s="243"/>
      <c r="ML154" s="243"/>
      <c r="MM154" s="243"/>
      <c r="MN154" s="243"/>
      <c r="MO154" s="243"/>
      <c r="MP154" s="243"/>
      <c r="MQ154" s="243"/>
      <c r="MR154" s="243"/>
      <c r="MS154" s="243"/>
      <c r="MT154" s="243"/>
      <c r="MU154" s="243"/>
      <c r="MV154" s="243"/>
      <c r="MW154" s="243"/>
      <c r="MX154" s="243"/>
      <c r="MY154" s="243"/>
      <c r="MZ154" s="243"/>
      <c r="NA154" s="243"/>
      <c r="NB154" s="243"/>
      <c r="NC154" s="243"/>
      <c r="ND154" s="243"/>
      <c r="NE154" s="243"/>
      <c r="NF154" s="243"/>
      <c r="NG154" s="243"/>
      <c r="NH154" s="243"/>
      <c r="NI154" s="243"/>
      <c r="NJ154" s="243"/>
      <c r="NK154" s="243"/>
      <c r="NL154" s="243"/>
      <c r="NM154" s="243"/>
      <c r="NN154" s="243"/>
      <c r="NO154" s="243"/>
      <c r="NP154" s="243"/>
      <c r="NQ154" s="243"/>
      <c r="NR154" s="243"/>
      <c r="NS154" s="243"/>
      <c r="NT154" s="243"/>
      <c r="NU154" s="243"/>
      <c r="NV154" s="243"/>
      <c r="NW154" s="243"/>
      <c r="NX154" s="243"/>
      <c r="NY154" s="243"/>
      <c r="NZ154" s="243"/>
      <c r="OA154" s="243"/>
      <c r="OB154" s="243"/>
      <c r="OC154" s="243"/>
      <c r="OD154" s="243"/>
      <c r="OE154" s="243"/>
      <c r="OF154" s="243"/>
      <c r="OG154" s="243"/>
      <c r="OH154" s="243"/>
      <c r="OI154" s="243"/>
      <c r="OJ154" s="243"/>
      <c r="OK154" s="243"/>
      <c r="OL154" s="243"/>
      <c r="OM154" s="243"/>
      <c r="ON154" s="243"/>
      <c r="OO154" s="243"/>
      <c r="OP154" s="243"/>
      <c r="OQ154" s="243"/>
      <c r="OR154" s="243"/>
      <c r="OS154" s="243"/>
      <c r="OT154" s="243"/>
      <c r="OU154" s="243"/>
      <c r="OV154" s="243"/>
      <c r="OW154" s="243"/>
      <c r="OX154" s="243"/>
      <c r="OY154" s="243"/>
      <c r="OZ154" s="243"/>
      <c r="PA154" s="243"/>
      <c r="PB154" s="243"/>
      <c r="PC154" s="243"/>
      <c r="PD154" s="243"/>
      <c r="PE154" s="243"/>
      <c r="PF154" s="243"/>
      <c r="PG154" s="243"/>
      <c r="PH154" s="243"/>
      <c r="PI154" s="243"/>
      <c r="PJ154" s="243"/>
      <c r="PK154" s="243"/>
      <c r="PL154" s="243"/>
      <c r="PM154" s="243"/>
      <c r="PN154" s="243"/>
      <c r="PO154" s="243"/>
      <c r="PP154" s="243"/>
      <c r="PQ154" s="243"/>
      <c r="PR154" s="243"/>
      <c r="PS154" s="243"/>
      <c r="PT154" s="243"/>
      <c r="PU154" s="243"/>
      <c r="PV154" s="243"/>
      <c r="PW154" s="243"/>
      <c r="PX154" s="243"/>
      <c r="PY154" s="243"/>
      <c r="PZ154" s="243"/>
      <c r="QA154" s="243"/>
      <c r="QB154" s="243"/>
      <c r="QC154" s="243"/>
      <c r="QD154" s="243"/>
      <c r="QE154" s="243"/>
      <c r="QF154" s="243"/>
      <c r="QG154" s="243"/>
      <c r="QH154" s="243"/>
      <c r="QI154" s="243"/>
      <c r="QJ154" s="243"/>
      <c r="QK154" s="243"/>
      <c r="QL154" s="243"/>
      <c r="QM154" s="243"/>
      <c r="QN154" s="243"/>
      <c r="QO154" s="243"/>
      <c r="QP154" s="243"/>
      <c r="QQ154" s="243"/>
      <c r="QR154" s="243"/>
      <c r="QS154" s="243"/>
      <c r="QT154" s="243"/>
      <c r="QU154" s="243"/>
      <c r="QV154" s="243"/>
      <c r="QW154" s="243"/>
      <c r="QX154" s="243"/>
      <c r="QY154" s="243"/>
      <c r="QZ154" s="243"/>
      <c r="RA154" s="243"/>
      <c r="RB154" s="243"/>
      <c r="RC154" s="243"/>
      <c r="RD154" s="243"/>
      <c r="RE154" s="243"/>
      <c r="RF154" s="243"/>
      <c r="RG154" s="243"/>
      <c r="RH154" s="243"/>
      <c r="RI154" s="243"/>
      <c r="RJ154" s="243"/>
      <c r="RK154" s="243"/>
      <c r="RL154" s="243"/>
      <c r="RM154" s="243"/>
      <c r="RN154" s="243"/>
      <c r="RO154" s="243"/>
      <c r="RP154" s="243"/>
      <c r="RQ154" s="243"/>
      <c r="RR154" s="243"/>
      <c r="RS154" s="243"/>
      <c r="RT154" s="243"/>
      <c r="RU154" s="243"/>
      <c r="RV154" s="243"/>
      <c r="RW154" s="243"/>
      <c r="RX154" s="243"/>
      <c r="RY154" s="243"/>
      <c r="RZ154" s="243"/>
      <c r="SA154" s="243"/>
      <c r="SB154" s="243"/>
      <c r="SC154" s="243"/>
      <c r="SD154" s="243"/>
      <c r="SE154" s="243"/>
      <c r="SF154" s="243"/>
      <c r="SG154" s="243"/>
      <c r="SH154" s="243"/>
      <c r="SI154" s="243"/>
      <c r="SJ154" s="243"/>
      <c r="SK154" s="243"/>
      <c r="SL154" s="243"/>
      <c r="SM154" s="243"/>
      <c r="SN154" s="243"/>
      <c r="SO154" s="243"/>
      <c r="SP154" s="243"/>
      <c r="SQ154" s="243"/>
      <c r="SR154" s="243"/>
      <c r="SS154" s="243"/>
      <c r="ST154" s="243"/>
      <c r="SU154" s="243"/>
      <c r="SV154" s="243"/>
      <c r="SW154" s="243"/>
      <c r="SX154" s="243"/>
      <c r="SY154" s="243"/>
      <c r="SZ154" s="243"/>
      <c r="TA154" s="243"/>
      <c r="TB154" s="243"/>
      <c r="TC154" s="243"/>
      <c r="TD154" s="243"/>
      <c r="TE154" s="243"/>
      <c r="TF154" s="243"/>
      <c r="TG154" s="243"/>
      <c r="TH154" s="243"/>
      <c r="TI154" s="243"/>
      <c r="TJ154" s="243"/>
      <c r="TK154" s="243"/>
      <c r="TL154" s="243"/>
      <c r="TM154" s="243"/>
      <c r="TN154" s="243"/>
      <c r="TO154" s="243"/>
      <c r="TP154" s="243"/>
      <c r="TQ154" s="243"/>
      <c r="TR154" s="243"/>
      <c r="TS154" s="243"/>
      <c r="TT154" s="243"/>
      <c r="TU154" s="243"/>
      <c r="TV154" s="243"/>
      <c r="TW154" s="243"/>
      <c r="TX154" s="243"/>
      <c r="TY154" s="243"/>
      <c r="TZ154" s="243"/>
      <c r="UA154" s="243"/>
      <c r="UB154" s="243"/>
      <c r="UC154" s="243"/>
      <c r="UD154" s="243"/>
      <c r="UE154" s="243"/>
      <c r="UF154" s="243"/>
      <c r="UG154" s="243"/>
      <c r="UH154" s="243"/>
      <c r="UI154" s="243"/>
      <c r="UJ154" s="243"/>
      <c r="UK154" s="243"/>
      <c r="UL154" s="243"/>
      <c r="UM154" s="243"/>
      <c r="UN154" s="243"/>
      <c r="UO154" s="243"/>
      <c r="UP154" s="243"/>
      <c r="UQ154" s="243"/>
      <c r="UR154" s="243"/>
      <c r="US154" s="243"/>
      <c r="UT154" s="243"/>
      <c r="UU154" s="243"/>
      <c r="UV154" s="243"/>
      <c r="UW154" s="243"/>
      <c r="UX154" s="243"/>
      <c r="UY154" s="243"/>
      <c r="UZ154" s="243"/>
      <c r="VA154" s="243"/>
      <c r="VB154" s="243"/>
      <c r="VC154" s="243"/>
      <c r="VD154" s="243"/>
      <c r="VE154" s="243"/>
      <c r="VF154" s="243"/>
      <c r="VG154" s="243"/>
      <c r="VH154" s="243"/>
      <c r="VI154" s="243"/>
      <c r="VJ154" s="243"/>
      <c r="VK154" s="243"/>
      <c r="VL154" s="243"/>
      <c r="VM154" s="243"/>
      <c r="VN154" s="243"/>
      <c r="VO154" s="243"/>
      <c r="VP154" s="243"/>
      <c r="VQ154" s="243"/>
      <c r="VR154" s="243"/>
      <c r="VS154" s="243"/>
      <c r="VT154" s="243"/>
      <c r="VU154" s="243"/>
      <c r="VV154" s="243"/>
      <c r="VW154" s="243"/>
      <c r="VX154" s="243"/>
      <c r="VY154" s="243"/>
      <c r="VZ154" s="243"/>
      <c r="WA154" s="243"/>
      <c r="WB154" s="243"/>
      <c r="WC154" s="243"/>
      <c r="WD154" s="243"/>
      <c r="WE154" s="243"/>
      <c r="WF154" s="243"/>
      <c r="WG154" s="243"/>
      <c r="WH154" s="243"/>
      <c r="WI154" s="243"/>
      <c r="WJ154" s="243"/>
      <c r="WK154" s="243"/>
      <c r="WL154" s="243"/>
      <c r="WM154" s="243"/>
      <c r="WN154" s="243"/>
      <c r="WO154" s="243"/>
      <c r="WP154" s="243"/>
      <c r="WQ154" s="243"/>
      <c r="WR154" s="243"/>
      <c r="WS154" s="243"/>
      <c r="WT154" s="243"/>
      <c r="WU154" s="243"/>
      <c r="WV154" s="243"/>
      <c r="WW154" s="243"/>
      <c r="WX154" s="243"/>
      <c r="WY154" s="243"/>
      <c r="WZ154" s="243"/>
      <c r="XA154" s="243"/>
      <c r="XB154" s="243"/>
      <c r="XC154" s="243"/>
      <c r="XD154" s="243"/>
      <c r="XE154" s="243"/>
      <c r="XF154" s="243"/>
      <c r="XG154" s="243"/>
      <c r="XH154" s="243"/>
      <c r="XI154" s="243"/>
      <c r="XJ154" s="243"/>
      <c r="XK154" s="243"/>
      <c r="XL154" s="243"/>
      <c r="XM154" s="243"/>
      <c r="XN154" s="243"/>
      <c r="XO154" s="243"/>
      <c r="XP154" s="243"/>
      <c r="XQ154" s="243"/>
      <c r="XR154" s="243"/>
      <c r="XS154" s="243"/>
      <c r="XT154" s="243"/>
      <c r="XU154" s="243"/>
      <c r="XV154" s="243"/>
      <c r="XW154" s="243"/>
      <c r="XX154" s="243"/>
      <c r="XY154" s="243"/>
      <c r="XZ154" s="243"/>
      <c r="YA154" s="243"/>
      <c r="YB154" s="243"/>
      <c r="YC154" s="243"/>
      <c r="YD154" s="243"/>
      <c r="YE154" s="243"/>
      <c r="YF154" s="243"/>
      <c r="YG154" s="243"/>
      <c r="YH154" s="243"/>
      <c r="YI154" s="243"/>
      <c r="YJ154" s="243"/>
      <c r="YK154" s="243"/>
      <c r="YL154" s="243"/>
      <c r="YM154" s="243"/>
      <c r="YN154" s="243"/>
      <c r="YO154" s="243"/>
      <c r="YP154" s="243"/>
      <c r="YQ154" s="243"/>
      <c r="YR154" s="243"/>
      <c r="YS154" s="243"/>
      <c r="YT154" s="243"/>
      <c r="YU154" s="243"/>
      <c r="YV154" s="243"/>
      <c r="YW154" s="243"/>
      <c r="YX154" s="243"/>
      <c r="YY154" s="243"/>
      <c r="YZ154" s="243"/>
      <c r="ZA154" s="243"/>
      <c r="ZB154" s="243"/>
      <c r="ZC154" s="243"/>
      <c r="ZD154" s="243"/>
      <c r="ZE154" s="243"/>
      <c r="ZF154" s="243"/>
      <c r="ZG154" s="243"/>
      <c r="ZH154" s="243"/>
      <c r="ZI154" s="243"/>
      <c r="ZJ154" s="243"/>
      <c r="ZK154" s="243"/>
      <c r="ZL154" s="243"/>
      <c r="ZM154" s="243"/>
      <c r="ZN154" s="243"/>
      <c r="ZO154" s="243"/>
      <c r="ZP154" s="243"/>
      <c r="ZQ154" s="243"/>
      <c r="ZR154" s="243"/>
      <c r="ZS154" s="243"/>
      <c r="ZT154" s="243"/>
      <c r="ZU154" s="243"/>
      <c r="ZV154" s="243"/>
      <c r="ZW154" s="243"/>
      <c r="ZX154" s="243"/>
      <c r="ZY154" s="243"/>
      <c r="ZZ154" s="243"/>
      <c r="AAA154" s="243"/>
      <c r="AAB154" s="243"/>
      <c r="AAC154" s="243"/>
      <c r="AAD154" s="243"/>
      <c r="AAE154" s="243"/>
      <c r="AAF154" s="243"/>
      <c r="AAG154" s="243"/>
      <c r="AAH154" s="243"/>
      <c r="AAI154" s="243"/>
      <c r="AAJ154" s="243"/>
      <c r="AAK154" s="243"/>
      <c r="AAL154" s="243"/>
      <c r="AAM154" s="243"/>
      <c r="AAN154" s="243"/>
      <c r="AAO154" s="243"/>
      <c r="AAP154" s="243"/>
      <c r="AAQ154" s="243"/>
      <c r="AAR154" s="243"/>
      <c r="AAS154" s="243"/>
      <c r="AAT154" s="243"/>
      <c r="AAU154" s="243"/>
      <c r="AAV154" s="243"/>
      <c r="AAW154" s="243"/>
      <c r="AAX154" s="243"/>
      <c r="AAY154" s="243"/>
      <c r="AAZ154" s="243"/>
      <c r="ABA154" s="243"/>
      <c r="ABB154" s="243"/>
      <c r="ABC154" s="243"/>
      <c r="ABD154" s="243"/>
      <c r="ABE154" s="243"/>
      <c r="ABF154" s="243"/>
      <c r="ABG154" s="243"/>
      <c r="ABH154" s="243"/>
      <c r="ABI154" s="243"/>
      <c r="ABJ154" s="243"/>
      <c r="ABK154" s="243"/>
      <c r="ABL154" s="243"/>
      <c r="ABM154" s="243"/>
      <c r="ABN154" s="243"/>
      <c r="ABO154" s="243"/>
      <c r="ABP154" s="243"/>
      <c r="ABQ154" s="243"/>
      <c r="ABR154" s="243"/>
      <c r="ABS154" s="243"/>
      <c r="ABT154" s="243"/>
      <c r="ABU154" s="243"/>
      <c r="ABV154" s="243"/>
      <c r="ABW154" s="243"/>
      <c r="ABX154" s="243"/>
      <c r="ABY154" s="243"/>
      <c r="ABZ154" s="243"/>
      <c r="ACA154" s="243"/>
      <c r="ACB154" s="243"/>
      <c r="ACC154" s="243"/>
      <c r="ACD154" s="243"/>
      <c r="ACE154" s="243"/>
      <c r="ACF154" s="243"/>
      <c r="ACG154" s="243"/>
      <c r="ACH154" s="243"/>
      <c r="ACI154" s="243"/>
      <c r="ACJ154" s="243"/>
      <c r="ACK154" s="243"/>
      <c r="ACL154" s="243"/>
      <c r="ACM154" s="243"/>
      <c r="ACN154" s="243"/>
      <c r="ACO154" s="243"/>
      <c r="ACP154" s="243"/>
      <c r="ACQ154" s="243"/>
      <c r="ACR154" s="243"/>
      <c r="ACS154" s="243"/>
      <c r="ACT154" s="243"/>
      <c r="ACU154" s="243"/>
      <c r="ACV154" s="243"/>
      <c r="ACW154" s="243"/>
      <c r="ACX154" s="243"/>
      <c r="ACY154" s="243"/>
      <c r="ACZ154" s="243"/>
      <c r="ADA154" s="243"/>
      <c r="ADB154" s="243"/>
      <c r="ADC154" s="243"/>
      <c r="ADD154" s="243"/>
      <c r="ADE154" s="243"/>
      <c r="ADF154" s="243"/>
      <c r="ADG154" s="243"/>
      <c r="ADH154" s="243"/>
      <c r="ADI154" s="243"/>
      <c r="ADJ154" s="243"/>
      <c r="ADK154" s="243"/>
      <c r="ADL154" s="243"/>
      <c r="ADM154" s="243"/>
      <c r="ADN154" s="243"/>
      <c r="ADO154" s="243"/>
      <c r="ADP154" s="243"/>
      <c r="ADQ154" s="243"/>
      <c r="ADR154" s="243"/>
      <c r="ADS154" s="243"/>
      <c r="ADT154" s="243"/>
      <c r="ADU154" s="243"/>
      <c r="ADV154" s="243"/>
      <c r="ADW154" s="243"/>
      <c r="ADX154" s="243"/>
      <c r="ADY154" s="243"/>
      <c r="ADZ154" s="243"/>
      <c r="AEA154" s="243"/>
      <c r="AEB154" s="243"/>
      <c r="AEC154" s="243"/>
      <c r="AED154" s="243"/>
      <c r="AEE154" s="243"/>
      <c r="AEF154" s="243"/>
      <c r="AEG154" s="243"/>
      <c r="AEH154" s="243"/>
      <c r="AEI154" s="243"/>
      <c r="AEJ154" s="243"/>
      <c r="AEK154" s="243"/>
      <c r="AEL154" s="243"/>
      <c r="AEM154" s="243"/>
      <c r="AEN154" s="243"/>
      <c r="AEO154" s="243"/>
      <c r="AEP154" s="243"/>
      <c r="AEQ154" s="243"/>
      <c r="AER154" s="243"/>
      <c r="AES154" s="243"/>
      <c r="AET154" s="243"/>
      <c r="AEU154" s="243"/>
      <c r="AEV154" s="243"/>
      <c r="AEW154" s="243"/>
      <c r="AEX154" s="243"/>
      <c r="AEY154" s="243"/>
      <c r="AEZ154" s="243"/>
      <c r="AFA154" s="243"/>
      <c r="AFB154" s="243"/>
      <c r="AFC154" s="243"/>
      <c r="AFD154" s="243"/>
      <c r="AFE154" s="243"/>
      <c r="AFF154" s="243"/>
      <c r="AFG154" s="243"/>
      <c r="AFH154" s="243"/>
      <c r="AFI154" s="243"/>
      <c r="AFJ154" s="243"/>
      <c r="AFK154" s="243"/>
      <c r="AFL154" s="243"/>
      <c r="AFM154" s="243"/>
      <c r="AFN154" s="243"/>
      <c r="AFO154" s="243"/>
      <c r="AFP154" s="243"/>
      <c r="AFQ154" s="243"/>
      <c r="AFR154" s="243"/>
      <c r="AFS154" s="243"/>
      <c r="AFT154" s="243"/>
      <c r="AFU154" s="243"/>
      <c r="AFV154" s="243"/>
      <c r="AFW154" s="243"/>
      <c r="AFX154" s="243"/>
      <c r="AFY154" s="243"/>
      <c r="AFZ154" s="243"/>
      <c r="AGA154" s="243"/>
      <c r="AGB154" s="243"/>
      <c r="AGC154" s="243"/>
      <c r="AGD154" s="243"/>
      <c r="AGE154" s="243"/>
      <c r="AGF154" s="243"/>
      <c r="AGG154" s="243"/>
      <c r="AGH154" s="243"/>
      <c r="AGI154" s="243"/>
      <c r="AGJ154" s="243"/>
      <c r="AGK154" s="243"/>
      <c r="AGL154" s="243"/>
      <c r="AGM154" s="243"/>
      <c r="AGN154" s="243"/>
      <c r="AGO154" s="243"/>
      <c r="AGP154" s="243"/>
      <c r="AGQ154" s="243"/>
      <c r="AGR154" s="243"/>
      <c r="AGS154" s="243"/>
      <c r="AGT154" s="243"/>
      <c r="AGU154" s="243"/>
      <c r="AGV154" s="243"/>
      <c r="AGW154" s="243"/>
      <c r="AGX154" s="243"/>
      <c r="AGY154" s="243"/>
      <c r="AGZ154" s="243"/>
      <c r="AHA154" s="243"/>
      <c r="AHB154" s="243"/>
      <c r="AHC154" s="243"/>
      <c r="AHD154" s="243"/>
      <c r="AHE154" s="243"/>
      <c r="AHF154" s="243"/>
      <c r="AHG154" s="243"/>
      <c r="AHH154" s="243"/>
      <c r="AHI154" s="243"/>
      <c r="AHJ154" s="243"/>
      <c r="AHK154" s="243"/>
      <c r="AHL154" s="243"/>
      <c r="AHM154" s="243"/>
      <c r="AHN154" s="243"/>
      <c r="AHO154" s="243"/>
      <c r="AHP154" s="243"/>
      <c r="AHQ154" s="243"/>
      <c r="AHR154" s="243"/>
      <c r="AHS154" s="243"/>
      <c r="AHT154" s="243"/>
      <c r="AHU154" s="243"/>
      <c r="AHV154" s="243"/>
      <c r="AHW154" s="243"/>
      <c r="AHX154" s="243"/>
      <c r="AHY154" s="243"/>
      <c r="AHZ154" s="243"/>
      <c r="AIA154" s="243"/>
      <c r="AIB154" s="243"/>
      <c r="AIC154" s="243"/>
      <c r="AID154" s="243"/>
      <c r="AIE154" s="243"/>
      <c r="AIF154" s="243"/>
      <c r="AIG154" s="243"/>
      <c r="AIH154" s="243"/>
      <c r="AII154" s="243"/>
      <c r="AIJ154" s="243"/>
      <c r="AIK154" s="243"/>
      <c r="AIL154" s="243"/>
      <c r="AIM154" s="243"/>
      <c r="AIN154" s="243"/>
      <c r="AIO154" s="243"/>
      <c r="AIP154" s="243"/>
      <c r="AIQ154" s="243"/>
      <c r="AIR154" s="243"/>
      <c r="AIS154" s="243"/>
      <c r="AIT154" s="243"/>
      <c r="AIU154" s="243"/>
      <c r="AIV154" s="243"/>
      <c r="AIW154" s="243"/>
      <c r="AIX154" s="243"/>
      <c r="AIY154" s="243"/>
      <c r="AIZ154" s="243"/>
      <c r="AJA154" s="243"/>
      <c r="AJB154" s="243"/>
      <c r="AJC154" s="243"/>
      <c r="AJD154" s="243"/>
      <c r="AJE154" s="243"/>
      <c r="AJF154" s="243"/>
      <c r="AJG154" s="243"/>
      <c r="AJH154" s="243"/>
      <c r="AJI154" s="243"/>
      <c r="AJJ154" s="243"/>
      <c r="AJK154" s="243"/>
      <c r="AJL154" s="243"/>
      <c r="AJM154" s="243"/>
      <c r="AJN154" s="243"/>
      <c r="AJO154" s="243"/>
      <c r="AJP154" s="243"/>
      <c r="AJQ154" s="243"/>
      <c r="AJR154" s="243"/>
      <c r="AJS154" s="243"/>
      <c r="AJT154" s="243"/>
      <c r="AJU154" s="243"/>
      <c r="AJV154" s="243"/>
      <c r="AJW154" s="243"/>
      <c r="AJX154" s="243"/>
      <c r="AJY154" s="243"/>
      <c r="AJZ154" s="243"/>
      <c r="AKA154" s="243"/>
      <c r="AKB154" s="243"/>
      <c r="AKC154" s="243"/>
      <c r="AKD154" s="243"/>
      <c r="AKE154" s="243"/>
      <c r="AKF154" s="243"/>
      <c r="AKG154" s="243"/>
      <c r="AKH154" s="243"/>
      <c r="AKI154" s="243"/>
      <c r="AKJ154" s="243"/>
      <c r="AKK154" s="243"/>
      <c r="AKL154" s="243"/>
      <c r="AKM154" s="243"/>
      <c r="AKN154" s="243"/>
      <c r="AKO154" s="243"/>
      <c r="AKP154" s="243"/>
      <c r="AKQ154" s="243"/>
      <c r="AKR154" s="243"/>
      <c r="AKS154" s="243"/>
      <c r="AKT154" s="243"/>
      <c r="AKU154" s="243"/>
      <c r="AKV154" s="243"/>
      <c r="AKW154" s="243"/>
      <c r="AKX154" s="243"/>
      <c r="AKY154" s="243"/>
      <c r="AKZ154" s="243"/>
      <c r="ALA154" s="243"/>
      <c r="ALB154" s="243"/>
      <c r="ALC154" s="243"/>
      <c r="ALD154" s="243"/>
      <c r="ALE154" s="243"/>
      <c r="ALF154" s="243"/>
      <c r="ALG154" s="243"/>
      <c r="ALH154" s="243"/>
      <c r="ALI154" s="243"/>
      <c r="ALJ154" s="243"/>
      <c r="ALK154" s="243"/>
      <c r="ALL154" s="243"/>
      <c r="ALM154" s="243"/>
      <c r="ALN154" s="243"/>
      <c r="ALO154" s="243"/>
      <c r="ALP154" s="243"/>
      <c r="ALQ154" s="243"/>
      <c r="ALR154" s="243"/>
      <c r="ALS154" s="243"/>
      <c r="ALT154" s="243"/>
      <c r="ALU154" s="243"/>
      <c r="ALV154" s="243"/>
      <c r="ALW154" s="243"/>
      <c r="ALX154" s="243"/>
      <c r="ALY154" s="243"/>
      <c r="ALZ154" s="243"/>
      <c r="AMA154" s="243"/>
      <c r="AMB154" s="243"/>
      <c r="AMC154" s="243"/>
      <c r="AMD154" s="243"/>
      <c r="AME154" s="243"/>
      <c r="AMF154" s="243"/>
      <c r="AMG154" s="243"/>
      <c r="AMH154" s="243"/>
      <c r="AMI154" s="243"/>
      <c r="AMJ154" s="243"/>
      <c r="AMK154" s="243"/>
      <c r="AML154" s="243"/>
      <c r="AMM154" s="243"/>
      <c r="AMN154" s="243"/>
    </row>
    <row r="155" spans="1:1028" s="265" customFormat="1" ht="18" customHeight="1" x14ac:dyDescent="0.35">
      <c r="A155" s="263" t="s">
        <v>58</v>
      </c>
      <c r="B155" s="263"/>
      <c r="C155" s="263"/>
      <c r="D155" s="254"/>
      <c r="E155" s="254" t="s">
        <v>59</v>
      </c>
      <c r="F155" s="254"/>
      <c r="G155" s="254"/>
      <c r="H155" s="254"/>
      <c r="I155" s="255"/>
      <c r="J155" s="255"/>
      <c r="K155" s="254"/>
      <c r="L155" s="255"/>
      <c r="M155" s="264"/>
      <c r="N155" s="647"/>
      <c r="O155" s="224"/>
      <c r="P155" s="648"/>
    </row>
    <row r="156" spans="1:1028" s="262" customFormat="1" ht="23.25" customHeight="1" x14ac:dyDescent="0.35">
      <c r="A156" s="263" t="s">
        <v>60</v>
      </c>
      <c r="B156" s="263"/>
      <c r="C156" s="263"/>
      <c r="D156" s="254"/>
      <c r="E156" s="254" t="s">
        <v>59</v>
      </c>
      <c r="F156" s="254"/>
      <c r="G156" s="254"/>
      <c r="H156" s="254"/>
      <c r="I156" s="255"/>
      <c r="J156" s="255"/>
      <c r="K156" s="254"/>
      <c r="L156" s="256">
        <f>(L151+L152)/2</f>
        <v>98.862335516610614</v>
      </c>
      <c r="M156" s="266"/>
      <c r="N156" s="647"/>
      <c r="O156" s="257"/>
      <c r="P156" s="258"/>
      <c r="Q156" s="259"/>
      <c r="R156" s="260"/>
      <c r="S156" s="259"/>
      <c r="T156" s="259"/>
      <c r="U156" s="259"/>
      <c r="V156" s="259"/>
      <c r="W156" s="260"/>
      <c r="X156" s="259"/>
      <c r="Y156" s="259"/>
      <c r="Z156" s="259"/>
      <c r="AA156" s="259"/>
      <c r="AB156" s="260"/>
      <c r="AC156" s="259"/>
      <c r="AD156" s="259"/>
      <c r="AE156" s="259"/>
      <c r="AF156" s="259"/>
      <c r="AG156" s="260"/>
      <c r="AH156" s="259"/>
      <c r="AI156" s="259"/>
      <c r="AJ156" s="259"/>
      <c r="AK156" s="259"/>
      <c r="AL156" s="260"/>
      <c r="AM156" s="259"/>
      <c r="AN156" s="259"/>
      <c r="AO156" s="259"/>
      <c r="AP156" s="259"/>
      <c r="AQ156" s="260"/>
      <c r="AR156" s="259"/>
      <c r="AS156" s="259"/>
      <c r="AT156" s="259"/>
      <c r="AU156" s="259"/>
      <c r="AV156" s="260"/>
      <c r="AW156" s="259"/>
      <c r="AX156" s="259"/>
      <c r="AY156" s="259"/>
      <c r="AZ156" s="259"/>
      <c r="BA156" s="260"/>
      <c r="BB156" s="259"/>
      <c r="BC156" s="259"/>
      <c r="BD156" s="259"/>
      <c r="BE156" s="259"/>
      <c r="BF156" s="260"/>
      <c r="BG156" s="259"/>
      <c r="BH156" s="259"/>
      <c r="BI156" s="259"/>
      <c r="BJ156" s="259"/>
      <c r="BK156" s="260"/>
      <c r="BL156" s="259"/>
      <c r="BM156" s="259"/>
      <c r="BN156" s="259"/>
      <c r="BO156" s="259"/>
      <c r="BP156" s="260"/>
      <c r="BQ156" s="259"/>
      <c r="BR156" s="259"/>
      <c r="BS156" s="259"/>
      <c r="BT156" s="259"/>
      <c r="BU156" s="260"/>
      <c r="BV156" s="259"/>
      <c r="BW156" s="259"/>
      <c r="BX156" s="259"/>
      <c r="BY156" s="259"/>
      <c r="BZ156" s="260"/>
      <c r="CA156" s="259"/>
      <c r="CB156" s="259"/>
      <c r="CC156" s="259"/>
      <c r="CD156" s="259"/>
      <c r="CE156" s="260"/>
      <c r="CF156" s="259"/>
      <c r="CG156" s="259"/>
      <c r="CH156" s="259"/>
      <c r="CI156" s="261"/>
    </row>
    <row r="157" spans="1:1028" s="262" customFormat="1" x14ac:dyDescent="0.35">
      <c r="A157" s="253" t="s">
        <v>61</v>
      </c>
      <c r="B157" s="253"/>
      <c r="C157" s="253"/>
      <c r="D157" s="254"/>
      <c r="E157" s="254" t="s">
        <v>59</v>
      </c>
      <c r="F157" s="254"/>
      <c r="G157" s="254"/>
      <c r="H157" s="254"/>
      <c r="I157" s="255"/>
      <c r="J157" s="255"/>
      <c r="K157" s="254"/>
      <c r="L157" s="256"/>
      <c r="M157" s="427">
        <f>M151</f>
        <v>98.862335516610614</v>
      </c>
      <c r="N157" s="647"/>
      <c r="O157" s="257"/>
      <c r="P157" s="258"/>
      <c r="Q157" s="259"/>
      <c r="R157" s="260"/>
      <c r="S157" s="259"/>
      <c r="T157" s="259"/>
      <c r="U157" s="259"/>
      <c r="V157" s="259"/>
      <c r="W157" s="260"/>
      <c r="X157" s="259"/>
      <c r="Y157" s="259"/>
      <c r="Z157" s="259"/>
      <c r="AA157" s="259"/>
      <c r="AB157" s="260"/>
      <c r="AC157" s="259"/>
      <c r="AD157" s="259"/>
      <c r="AE157" s="259"/>
      <c r="AF157" s="259"/>
      <c r="AG157" s="260"/>
      <c r="AH157" s="259"/>
      <c r="AI157" s="259"/>
      <c r="AJ157" s="259"/>
      <c r="AK157" s="259"/>
      <c r="AL157" s="260"/>
      <c r="AM157" s="259"/>
      <c r="AN157" s="259"/>
      <c r="AO157" s="259"/>
      <c r="AP157" s="259"/>
      <c r="AQ157" s="260"/>
      <c r="AR157" s="259"/>
      <c r="AS157" s="259"/>
      <c r="AT157" s="259"/>
      <c r="AU157" s="259"/>
      <c r="AV157" s="260"/>
      <c r="AW157" s="259"/>
      <c r="AX157" s="259"/>
      <c r="AY157" s="259"/>
      <c r="AZ157" s="259"/>
      <c r="BA157" s="260"/>
      <c r="BB157" s="259"/>
      <c r="BC157" s="259"/>
      <c r="BD157" s="259"/>
      <c r="BE157" s="259"/>
      <c r="BF157" s="260"/>
      <c r="BG157" s="259"/>
      <c r="BH157" s="259"/>
      <c r="BI157" s="259"/>
      <c r="BJ157" s="259"/>
      <c r="BK157" s="260"/>
      <c r="BL157" s="259"/>
      <c r="BM157" s="259"/>
      <c r="BN157" s="259"/>
      <c r="BO157" s="259"/>
      <c r="BP157" s="260"/>
      <c r="BQ157" s="259"/>
      <c r="BR157" s="259"/>
      <c r="BS157" s="259"/>
      <c r="BT157" s="259"/>
      <c r="BU157" s="260"/>
      <c r="BV157" s="259"/>
      <c r="BW157" s="259"/>
      <c r="BX157" s="259"/>
      <c r="BY157" s="259"/>
      <c r="BZ157" s="260"/>
      <c r="CA157" s="259"/>
      <c r="CB157" s="259"/>
      <c r="CC157" s="259"/>
      <c r="CD157" s="259"/>
      <c r="CE157" s="260"/>
      <c r="CF157" s="259"/>
      <c r="CG157" s="259"/>
      <c r="CH157" s="259"/>
      <c r="CI157" s="261"/>
    </row>
    <row r="158" spans="1:1028" s="180" customFormat="1" ht="37.5" customHeight="1" x14ac:dyDescent="0.35">
      <c r="A158" s="567" t="s">
        <v>144</v>
      </c>
      <c r="B158" s="567">
        <v>2456007951</v>
      </c>
      <c r="C158" s="567" t="s">
        <v>154</v>
      </c>
      <c r="D158" s="567" t="s">
        <v>218</v>
      </c>
      <c r="E158" s="642" t="s">
        <v>175</v>
      </c>
      <c r="F158" s="157" t="s">
        <v>51</v>
      </c>
      <c r="G158" s="225" t="s">
        <v>113</v>
      </c>
      <c r="H158" s="226" t="s">
        <v>112</v>
      </c>
      <c r="I158" s="303">
        <v>7519</v>
      </c>
      <c r="J158" s="279">
        <v>3611</v>
      </c>
      <c r="K158" s="304">
        <v>7978</v>
      </c>
      <c r="L158" s="251">
        <f t="shared" ref="L158:L169" si="14">K158/I158*100</f>
        <v>106.1045351775502</v>
      </c>
      <c r="M158" s="655">
        <f>M171</f>
        <v>98.332592174054071</v>
      </c>
      <c r="N158" s="558" t="s">
        <v>226</v>
      </c>
      <c r="O158" s="228" t="s">
        <v>145</v>
      </c>
    </row>
    <row r="159" spans="1:1028" s="180" customFormat="1" ht="57.75" customHeight="1" x14ac:dyDescent="0.35">
      <c r="A159" s="641"/>
      <c r="B159" s="641"/>
      <c r="C159" s="641"/>
      <c r="D159" s="568"/>
      <c r="E159" s="643"/>
      <c r="F159" s="157" t="s">
        <v>51</v>
      </c>
      <c r="G159" s="225" t="s">
        <v>114</v>
      </c>
      <c r="H159" s="226" t="s">
        <v>109</v>
      </c>
      <c r="I159" s="305">
        <v>55</v>
      </c>
      <c r="J159" s="278">
        <v>49</v>
      </c>
      <c r="K159" s="306">
        <v>55</v>
      </c>
      <c r="L159" s="251">
        <f t="shared" si="14"/>
        <v>100</v>
      </c>
      <c r="M159" s="656"/>
      <c r="N159" s="559"/>
      <c r="O159" s="223" t="s">
        <v>69</v>
      </c>
      <c r="Q159" s="181"/>
    </row>
    <row r="160" spans="1:1028" s="180" customFormat="1" ht="36" customHeight="1" x14ac:dyDescent="0.35">
      <c r="A160" s="641"/>
      <c r="B160" s="641"/>
      <c r="C160" s="641"/>
      <c r="D160" s="567" t="s">
        <v>243</v>
      </c>
      <c r="E160" s="567" t="s">
        <v>176</v>
      </c>
      <c r="F160" s="157" t="s">
        <v>51</v>
      </c>
      <c r="G160" s="225" t="s">
        <v>113</v>
      </c>
      <c r="H160" s="226" t="s">
        <v>112</v>
      </c>
      <c r="I160" s="307">
        <v>957</v>
      </c>
      <c r="J160" s="279">
        <v>368</v>
      </c>
      <c r="K160" s="304">
        <v>1015</v>
      </c>
      <c r="L160" s="251">
        <f t="shared" si="14"/>
        <v>106.06060606060606</v>
      </c>
      <c r="M160" s="656"/>
      <c r="N160" s="560"/>
      <c r="O160" s="228" t="s">
        <v>145</v>
      </c>
    </row>
    <row r="161" spans="1:1028" s="141" customFormat="1" ht="36" x14ac:dyDescent="0.35">
      <c r="A161" s="641"/>
      <c r="B161" s="641"/>
      <c r="C161" s="641"/>
      <c r="D161" s="641"/>
      <c r="E161" s="568"/>
      <c r="F161" s="157" t="s">
        <v>51</v>
      </c>
      <c r="G161" s="225" t="s">
        <v>114</v>
      </c>
      <c r="H161" s="226" t="s">
        <v>109</v>
      </c>
      <c r="I161" s="307">
        <v>7</v>
      </c>
      <c r="J161" s="279">
        <v>5</v>
      </c>
      <c r="K161" s="304">
        <v>7</v>
      </c>
      <c r="L161" s="251">
        <f t="shared" si="14"/>
        <v>100</v>
      </c>
      <c r="M161" s="656"/>
      <c r="N161" s="229"/>
      <c r="O161" s="223" t="s">
        <v>69</v>
      </c>
      <c r="P161" s="141">
        <f>(M158+M172)/2</f>
        <v>100.68948216075437</v>
      </c>
    </row>
    <row r="162" spans="1:1028" s="141" customFormat="1" ht="45" customHeight="1" x14ac:dyDescent="0.35">
      <c r="A162" s="641"/>
      <c r="B162" s="641"/>
      <c r="C162" s="641"/>
      <c r="D162" s="641"/>
      <c r="E162" s="567" t="s">
        <v>177</v>
      </c>
      <c r="F162" s="157" t="s">
        <v>51</v>
      </c>
      <c r="G162" s="225" t="s">
        <v>113</v>
      </c>
      <c r="H162" s="226" t="s">
        <v>112</v>
      </c>
      <c r="I162" s="307">
        <v>2051</v>
      </c>
      <c r="J162" s="279">
        <v>1956</v>
      </c>
      <c r="K162" s="304">
        <v>2031</v>
      </c>
      <c r="L162" s="251">
        <f t="shared" si="14"/>
        <v>99.02486591906387</v>
      </c>
      <c r="M162" s="656"/>
      <c r="N162" s="561" t="s">
        <v>229</v>
      </c>
      <c r="O162" s="228" t="s">
        <v>145</v>
      </c>
    </row>
    <row r="163" spans="1:1028" ht="57.75" customHeight="1" x14ac:dyDescent="0.35">
      <c r="A163" s="641"/>
      <c r="B163" s="641"/>
      <c r="C163" s="641"/>
      <c r="D163" s="641"/>
      <c r="E163" s="568"/>
      <c r="F163" s="157" t="s">
        <v>51</v>
      </c>
      <c r="G163" s="225" t="s">
        <v>114</v>
      </c>
      <c r="H163" s="226" t="s">
        <v>109</v>
      </c>
      <c r="I163" s="307">
        <v>15</v>
      </c>
      <c r="J163" s="279">
        <v>26</v>
      </c>
      <c r="K163" s="304">
        <v>14</v>
      </c>
      <c r="L163" s="251">
        <f t="shared" si="14"/>
        <v>93.333333333333329</v>
      </c>
      <c r="M163" s="656"/>
      <c r="N163" s="562"/>
      <c r="O163" s="223" t="s">
        <v>69</v>
      </c>
      <c r="P163" s="141"/>
      <c r="AMN163" s="148"/>
    </row>
    <row r="164" spans="1:1028" ht="36" x14ac:dyDescent="0.35">
      <c r="A164" s="641"/>
      <c r="B164" s="641"/>
      <c r="C164" s="641"/>
      <c r="D164" s="641"/>
      <c r="E164" s="567" t="s">
        <v>178</v>
      </c>
      <c r="F164" s="157" t="s">
        <v>51</v>
      </c>
      <c r="G164" s="225" t="s">
        <v>113</v>
      </c>
      <c r="H164" s="226" t="s">
        <v>112</v>
      </c>
      <c r="I164" s="307">
        <v>13260</v>
      </c>
      <c r="J164" s="279">
        <v>5199</v>
      </c>
      <c r="K164" s="304">
        <v>12764</v>
      </c>
      <c r="L164" s="251">
        <f t="shared" si="14"/>
        <v>96.259426847662141</v>
      </c>
      <c r="M164" s="656"/>
      <c r="N164" s="227"/>
      <c r="O164" s="228" t="s">
        <v>145</v>
      </c>
      <c r="P164" s="141"/>
      <c r="AMN164" s="148"/>
    </row>
    <row r="165" spans="1:1028" ht="56.25" customHeight="1" x14ac:dyDescent="0.35">
      <c r="A165" s="641"/>
      <c r="B165" s="641"/>
      <c r="C165" s="641"/>
      <c r="D165" s="641"/>
      <c r="E165" s="568"/>
      <c r="F165" s="157" t="s">
        <v>51</v>
      </c>
      <c r="G165" s="225" t="s">
        <v>114</v>
      </c>
      <c r="H165" s="226" t="s">
        <v>109</v>
      </c>
      <c r="I165" s="307">
        <v>97</v>
      </c>
      <c r="J165" s="279">
        <v>70</v>
      </c>
      <c r="K165" s="304">
        <v>88</v>
      </c>
      <c r="L165" s="251">
        <f t="shared" si="14"/>
        <v>90.721649484536087</v>
      </c>
      <c r="M165" s="656"/>
      <c r="N165" s="229"/>
      <c r="O165" s="223" t="s">
        <v>69</v>
      </c>
      <c r="P165" s="141"/>
      <c r="R165" s="141">
        <f>311+14</f>
        <v>325</v>
      </c>
      <c r="AMN165" s="148"/>
    </row>
    <row r="166" spans="1:1028" s="141" customFormat="1" ht="45" customHeight="1" x14ac:dyDescent="0.35">
      <c r="A166" s="641"/>
      <c r="B166" s="641"/>
      <c r="C166" s="641"/>
      <c r="D166" s="641"/>
      <c r="E166" s="567" t="s">
        <v>182</v>
      </c>
      <c r="F166" s="157" t="s">
        <v>51</v>
      </c>
      <c r="G166" s="225" t="s">
        <v>113</v>
      </c>
      <c r="H166" s="226" t="s">
        <v>112</v>
      </c>
      <c r="I166" s="307">
        <v>4101</v>
      </c>
      <c r="J166" s="279">
        <v>3317</v>
      </c>
      <c r="K166" s="304">
        <v>4061</v>
      </c>
      <c r="L166" s="251">
        <f t="shared" si="14"/>
        <v>99.024628139478182</v>
      </c>
      <c r="M166" s="656"/>
      <c r="N166" s="227"/>
      <c r="O166" s="228" t="s">
        <v>145</v>
      </c>
    </row>
    <row r="167" spans="1:1028" s="141" customFormat="1" ht="57" customHeight="1" x14ac:dyDescent="0.35">
      <c r="A167" s="641"/>
      <c r="B167" s="641"/>
      <c r="C167" s="568"/>
      <c r="D167" s="641"/>
      <c r="E167" s="568"/>
      <c r="F167" s="157" t="s">
        <v>51</v>
      </c>
      <c r="G167" s="225" t="s">
        <v>114</v>
      </c>
      <c r="H167" s="226" t="s">
        <v>109</v>
      </c>
      <c r="I167" s="307">
        <v>30</v>
      </c>
      <c r="J167" s="279">
        <v>45</v>
      </c>
      <c r="K167" s="304">
        <v>28</v>
      </c>
      <c r="L167" s="251">
        <f t="shared" si="14"/>
        <v>93.333333333333329</v>
      </c>
      <c r="M167" s="656"/>
      <c r="N167" s="229"/>
      <c r="O167" s="223" t="s">
        <v>69</v>
      </c>
    </row>
    <row r="168" spans="1:1028" s="141" customFormat="1" ht="45" customHeight="1" x14ac:dyDescent="0.35">
      <c r="A168" s="641"/>
      <c r="B168" s="252"/>
      <c r="C168" s="252"/>
      <c r="D168" s="641"/>
      <c r="E168" s="567" t="s">
        <v>179</v>
      </c>
      <c r="F168" s="157" t="s">
        <v>51</v>
      </c>
      <c r="G168" s="225" t="s">
        <v>113</v>
      </c>
      <c r="H168" s="226" t="s">
        <v>112</v>
      </c>
      <c r="I168" s="307">
        <v>8476</v>
      </c>
      <c r="J168" s="279">
        <v>1326</v>
      </c>
      <c r="K168" s="304">
        <v>8558</v>
      </c>
      <c r="L168" s="251">
        <f t="shared" ref="L168" si="15">K168/I168*100</f>
        <v>100.96743747050496</v>
      </c>
      <c r="M168" s="656"/>
      <c r="N168" s="227"/>
      <c r="O168" s="228" t="s">
        <v>145</v>
      </c>
    </row>
    <row r="169" spans="1:1028" s="141" customFormat="1" ht="57" customHeight="1" x14ac:dyDescent="0.35">
      <c r="A169" s="568"/>
      <c r="B169" s="252"/>
      <c r="C169" s="252"/>
      <c r="D169" s="568"/>
      <c r="E169" s="568"/>
      <c r="F169" s="157" t="s">
        <v>51</v>
      </c>
      <c r="G169" s="225" t="s">
        <v>114</v>
      </c>
      <c r="H169" s="226" t="s">
        <v>109</v>
      </c>
      <c r="I169" s="307">
        <v>62</v>
      </c>
      <c r="J169" s="279">
        <v>18</v>
      </c>
      <c r="K169" s="304">
        <v>59</v>
      </c>
      <c r="L169" s="251">
        <f t="shared" si="14"/>
        <v>95.161290322580655</v>
      </c>
      <c r="M169" s="657"/>
      <c r="N169" s="229"/>
      <c r="O169" s="223" t="s">
        <v>69</v>
      </c>
    </row>
    <row r="170" spans="1:1028" s="271" customFormat="1" x14ac:dyDescent="0.35">
      <c r="A170" s="238"/>
      <c r="B170" s="267"/>
      <c r="C170" s="267"/>
      <c r="D170" s="173"/>
      <c r="E170" s="221"/>
      <c r="F170" s="173"/>
      <c r="G170" s="173"/>
      <c r="H170" s="173"/>
      <c r="I170" s="239"/>
      <c r="J170" s="268">
        <v>7632</v>
      </c>
      <c r="K170" s="212" t="s">
        <v>54</v>
      </c>
      <c r="L170" s="213"/>
      <c r="M170" s="213"/>
      <c r="N170" s="240"/>
      <c r="O170" s="269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0"/>
      <c r="DE170" s="270"/>
      <c r="DF170" s="270"/>
      <c r="DG170" s="270"/>
      <c r="DH170" s="270"/>
      <c r="DI170" s="270"/>
      <c r="DJ170" s="270"/>
      <c r="DK170" s="270"/>
      <c r="DL170" s="270"/>
      <c r="DM170" s="270"/>
      <c r="DN170" s="270"/>
      <c r="DO170" s="270"/>
      <c r="DP170" s="270"/>
      <c r="DQ170" s="270"/>
      <c r="DR170" s="270"/>
      <c r="DS170" s="270"/>
      <c r="DT170" s="270"/>
      <c r="DU170" s="270"/>
      <c r="DV170" s="270"/>
      <c r="DW170" s="270"/>
      <c r="DX170" s="270"/>
      <c r="DY170" s="270"/>
      <c r="DZ170" s="270"/>
      <c r="EA170" s="270"/>
      <c r="EB170" s="270"/>
      <c r="EC170" s="270"/>
      <c r="ED170" s="270"/>
      <c r="EE170" s="270"/>
      <c r="EF170" s="270"/>
      <c r="EG170" s="270"/>
      <c r="EH170" s="270"/>
      <c r="EI170" s="270"/>
      <c r="EJ170" s="270"/>
      <c r="EK170" s="270"/>
      <c r="EL170" s="270"/>
      <c r="EM170" s="270"/>
      <c r="EN170" s="270"/>
      <c r="EO170" s="270"/>
      <c r="EP170" s="270"/>
      <c r="EQ170" s="270"/>
      <c r="ER170" s="270"/>
      <c r="ES170" s="270"/>
      <c r="ET170" s="270"/>
      <c r="EU170" s="270"/>
      <c r="EV170" s="270"/>
      <c r="EW170" s="270"/>
      <c r="EX170" s="270"/>
      <c r="EY170" s="270"/>
      <c r="EZ170" s="270"/>
      <c r="FA170" s="270"/>
      <c r="FB170" s="270"/>
      <c r="FC170" s="270"/>
      <c r="FD170" s="270"/>
      <c r="FE170" s="270"/>
      <c r="FF170" s="270"/>
      <c r="FG170" s="270"/>
      <c r="FH170" s="270"/>
      <c r="FI170" s="270"/>
      <c r="FJ170" s="270"/>
      <c r="FK170" s="270"/>
      <c r="FL170" s="270"/>
      <c r="FM170" s="270"/>
      <c r="FN170" s="270"/>
      <c r="FO170" s="270"/>
      <c r="FP170" s="270"/>
      <c r="FQ170" s="270"/>
      <c r="FR170" s="270"/>
      <c r="FS170" s="270"/>
      <c r="FT170" s="270"/>
      <c r="FU170" s="270"/>
      <c r="FV170" s="270"/>
      <c r="FW170" s="270"/>
      <c r="FX170" s="270"/>
      <c r="FY170" s="270"/>
      <c r="FZ170" s="270"/>
      <c r="GA170" s="270"/>
      <c r="GB170" s="270"/>
      <c r="GC170" s="270"/>
      <c r="GD170" s="270"/>
      <c r="GE170" s="270"/>
      <c r="GF170" s="270"/>
      <c r="GG170" s="270"/>
      <c r="GH170" s="270"/>
      <c r="GI170" s="270"/>
      <c r="GJ170" s="270"/>
      <c r="GK170" s="270"/>
      <c r="GL170" s="270"/>
      <c r="GM170" s="270"/>
      <c r="GN170" s="270"/>
      <c r="GO170" s="270"/>
      <c r="GP170" s="270"/>
      <c r="GQ170" s="270"/>
      <c r="GR170" s="270"/>
      <c r="GS170" s="270"/>
      <c r="GT170" s="270"/>
      <c r="GU170" s="270"/>
      <c r="GV170" s="270"/>
      <c r="GW170" s="270"/>
      <c r="GX170" s="270"/>
      <c r="GY170" s="270"/>
      <c r="GZ170" s="270"/>
      <c r="HA170" s="270"/>
      <c r="HB170" s="270"/>
      <c r="HC170" s="270"/>
      <c r="HD170" s="270"/>
      <c r="HE170" s="270"/>
      <c r="HF170" s="270"/>
      <c r="HG170" s="270"/>
      <c r="HH170" s="270"/>
      <c r="HI170" s="270"/>
      <c r="HJ170" s="270"/>
      <c r="HK170" s="270"/>
      <c r="HL170" s="270"/>
      <c r="HM170" s="270"/>
      <c r="HN170" s="270"/>
      <c r="HO170" s="270"/>
      <c r="HP170" s="270"/>
      <c r="HQ170" s="270"/>
      <c r="HR170" s="270"/>
      <c r="HS170" s="270"/>
      <c r="HT170" s="270"/>
      <c r="HU170" s="270"/>
      <c r="HV170" s="270"/>
      <c r="HW170" s="270"/>
      <c r="HX170" s="270"/>
      <c r="HY170" s="270"/>
      <c r="HZ170" s="270"/>
      <c r="IA170" s="270"/>
      <c r="IB170" s="270"/>
      <c r="IC170" s="270"/>
      <c r="ID170" s="270"/>
      <c r="IE170" s="270"/>
      <c r="IF170" s="270"/>
      <c r="IG170" s="270"/>
      <c r="IH170" s="270"/>
      <c r="II170" s="270"/>
      <c r="IJ170" s="270"/>
      <c r="IK170" s="270"/>
      <c r="IL170" s="270"/>
      <c r="IM170" s="270"/>
      <c r="IN170" s="270"/>
      <c r="IO170" s="270"/>
      <c r="IP170" s="270"/>
      <c r="IQ170" s="270"/>
      <c r="IR170" s="270"/>
      <c r="IS170" s="270"/>
      <c r="IT170" s="270"/>
      <c r="IU170" s="270"/>
      <c r="IV170" s="270"/>
      <c r="IW170" s="270"/>
      <c r="IX170" s="270"/>
      <c r="IY170" s="270"/>
      <c r="IZ170" s="270"/>
      <c r="JA170" s="270"/>
      <c r="JB170" s="270"/>
      <c r="JC170" s="270"/>
      <c r="JD170" s="270"/>
      <c r="JE170" s="270"/>
      <c r="JF170" s="270"/>
      <c r="JG170" s="270"/>
      <c r="JH170" s="270"/>
      <c r="JI170" s="270"/>
      <c r="JJ170" s="270"/>
      <c r="JK170" s="270"/>
      <c r="JL170" s="270"/>
      <c r="JM170" s="270"/>
      <c r="JN170" s="270"/>
      <c r="JO170" s="270"/>
      <c r="JP170" s="270"/>
      <c r="JQ170" s="270"/>
      <c r="JR170" s="270"/>
      <c r="JS170" s="270"/>
      <c r="JT170" s="270"/>
      <c r="JU170" s="270"/>
      <c r="JV170" s="270"/>
      <c r="JW170" s="270"/>
      <c r="JX170" s="270"/>
      <c r="JY170" s="270"/>
      <c r="JZ170" s="270"/>
      <c r="KA170" s="270"/>
      <c r="KB170" s="270"/>
      <c r="KC170" s="270"/>
      <c r="KD170" s="270"/>
      <c r="KE170" s="270"/>
      <c r="KF170" s="270"/>
      <c r="KG170" s="270"/>
      <c r="KH170" s="270"/>
      <c r="KI170" s="270"/>
      <c r="KJ170" s="270"/>
      <c r="KK170" s="270"/>
      <c r="KL170" s="270"/>
      <c r="KM170" s="270"/>
      <c r="KN170" s="270"/>
      <c r="KO170" s="270"/>
      <c r="KP170" s="270"/>
      <c r="KQ170" s="270"/>
      <c r="KR170" s="270"/>
      <c r="KS170" s="270"/>
      <c r="KT170" s="270"/>
      <c r="KU170" s="270"/>
      <c r="KV170" s="270"/>
      <c r="KW170" s="270"/>
      <c r="KX170" s="270"/>
      <c r="KY170" s="270"/>
      <c r="KZ170" s="270"/>
      <c r="LA170" s="270"/>
      <c r="LB170" s="270"/>
      <c r="LC170" s="270"/>
      <c r="LD170" s="270"/>
      <c r="LE170" s="270"/>
      <c r="LF170" s="270"/>
      <c r="LG170" s="270"/>
      <c r="LH170" s="270"/>
      <c r="LI170" s="270"/>
      <c r="LJ170" s="270"/>
      <c r="LK170" s="270"/>
      <c r="LL170" s="270"/>
      <c r="LM170" s="270"/>
      <c r="LN170" s="270"/>
      <c r="LO170" s="270"/>
      <c r="LP170" s="270"/>
      <c r="LQ170" s="270"/>
      <c r="LR170" s="270"/>
      <c r="LS170" s="270"/>
      <c r="LT170" s="270"/>
      <c r="LU170" s="270"/>
      <c r="LV170" s="270"/>
      <c r="LW170" s="270"/>
      <c r="LX170" s="270"/>
      <c r="LY170" s="270"/>
      <c r="LZ170" s="270"/>
      <c r="MA170" s="270"/>
      <c r="MB170" s="270"/>
      <c r="MC170" s="270"/>
      <c r="MD170" s="270"/>
      <c r="ME170" s="270"/>
      <c r="MF170" s="270"/>
      <c r="MG170" s="270"/>
      <c r="MH170" s="270"/>
      <c r="MI170" s="270"/>
      <c r="MJ170" s="270"/>
      <c r="MK170" s="270"/>
      <c r="ML170" s="270"/>
      <c r="MM170" s="270"/>
      <c r="MN170" s="270"/>
      <c r="MO170" s="270"/>
      <c r="MP170" s="270"/>
      <c r="MQ170" s="270"/>
      <c r="MR170" s="270"/>
      <c r="MS170" s="270"/>
      <c r="MT170" s="270"/>
      <c r="MU170" s="270"/>
      <c r="MV170" s="270"/>
      <c r="MW170" s="270"/>
      <c r="MX170" s="270"/>
      <c r="MY170" s="270"/>
      <c r="MZ170" s="270"/>
      <c r="NA170" s="270"/>
      <c r="NB170" s="270"/>
      <c r="NC170" s="270"/>
      <c r="ND170" s="270"/>
      <c r="NE170" s="270"/>
      <c r="NF170" s="270"/>
      <c r="NG170" s="270"/>
      <c r="NH170" s="270"/>
      <c r="NI170" s="270"/>
      <c r="NJ170" s="270"/>
      <c r="NK170" s="270"/>
      <c r="NL170" s="270"/>
      <c r="NM170" s="270"/>
      <c r="NN170" s="270"/>
      <c r="NO170" s="270"/>
      <c r="NP170" s="270"/>
      <c r="NQ170" s="270"/>
      <c r="NR170" s="270"/>
      <c r="NS170" s="270"/>
      <c r="NT170" s="270"/>
      <c r="NU170" s="270"/>
      <c r="NV170" s="270"/>
      <c r="NW170" s="270"/>
      <c r="NX170" s="270"/>
      <c r="NY170" s="270"/>
      <c r="NZ170" s="270"/>
      <c r="OA170" s="270"/>
      <c r="OB170" s="270"/>
      <c r="OC170" s="270"/>
      <c r="OD170" s="270"/>
      <c r="OE170" s="270"/>
      <c r="OF170" s="270"/>
      <c r="OG170" s="270"/>
      <c r="OH170" s="270"/>
      <c r="OI170" s="270"/>
      <c r="OJ170" s="270"/>
      <c r="OK170" s="270"/>
      <c r="OL170" s="270"/>
      <c r="OM170" s="270"/>
      <c r="ON170" s="270"/>
      <c r="OO170" s="270"/>
      <c r="OP170" s="270"/>
      <c r="OQ170" s="270"/>
      <c r="OR170" s="270"/>
      <c r="OS170" s="270"/>
      <c r="OT170" s="270"/>
      <c r="OU170" s="270"/>
      <c r="OV170" s="270"/>
      <c r="OW170" s="270"/>
      <c r="OX170" s="270"/>
      <c r="OY170" s="270"/>
      <c r="OZ170" s="270"/>
      <c r="PA170" s="270"/>
      <c r="PB170" s="270"/>
      <c r="PC170" s="270"/>
      <c r="PD170" s="270"/>
      <c r="PE170" s="270"/>
      <c r="PF170" s="270"/>
      <c r="PG170" s="270"/>
      <c r="PH170" s="270"/>
      <c r="PI170" s="270"/>
      <c r="PJ170" s="270"/>
      <c r="PK170" s="270"/>
      <c r="PL170" s="270"/>
      <c r="PM170" s="270"/>
      <c r="PN170" s="270"/>
      <c r="PO170" s="270"/>
      <c r="PP170" s="270"/>
      <c r="PQ170" s="270"/>
      <c r="PR170" s="270"/>
      <c r="PS170" s="270"/>
      <c r="PT170" s="270"/>
      <c r="PU170" s="270"/>
      <c r="PV170" s="270"/>
      <c r="PW170" s="270"/>
      <c r="PX170" s="270"/>
      <c r="PY170" s="270"/>
      <c r="PZ170" s="270"/>
      <c r="QA170" s="270"/>
      <c r="QB170" s="270"/>
      <c r="QC170" s="270"/>
      <c r="QD170" s="270"/>
      <c r="QE170" s="270"/>
      <c r="QF170" s="270"/>
      <c r="QG170" s="270"/>
      <c r="QH170" s="270"/>
      <c r="QI170" s="270"/>
      <c r="QJ170" s="270"/>
      <c r="QK170" s="270"/>
      <c r="QL170" s="270"/>
      <c r="QM170" s="270"/>
      <c r="QN170" s="270"/>
      <c r="QO170" s="270"/>
      <c r="QP170" s="270"/>
      <c r="QQ170" s="270"/>
      <c r="QR170" s="270"/>
      <c r="QS170" s="270"/>
      <c r="QT170" s="270"/>
      <c r="QU170" s="270"/>
      <c r="QV170" s="270"/>
      <c r="QW170" s="270"/>
      <c r="QX170" s="270"/>
      <c r="QY170" s="270"/>
      <c r="QZ170" s="270"/>
      <c r="RA170" s="270"/>
      <c r="RB170" s="270"/>
      <c r="RC170" s="270"/>
      <c r="RD170" s="270"/>
      <c r="RE170" s="270"/>
      <c r="RF170" s="270"/>
      <c r="RG170" s="270"/>
      <c r="RH170" s="270"/>
      <c r="RI170" s="270"/>
      <c r="RJ170" s="270"/>
      <c r="RK170" s="270"/>
      <c r="RL170" s="270"/>
      <c r="RM170" s="270"/>
      <c r="RN170" s="270"/>
      <c r="RO170" s="270"/>
      <c r="RP170" s="270"/>
      <c r="RQ170" s="270"/>
      <c r="RR170" s="270"/>
      <c r="RS170" s="270"/>
      <c r="RT170" s="270"/>
      <c r="RU170" s="270"/>
      <c r="RV170" s="270"/>
      <c r="RW170" s="270"/>
      <c r="RX170" s="270"/>
      <c r="RY170" s="270"/>
      <c r="RZ170" s="270"/>
      <c r="SA170" s="270"/>
      <c r="SB170" s="270"/>
      <c r="SC170" s="270"/>
      <c r="SD170" s="270"/>
      <c r="SE170" s="270"/>
      <c r="SF170" s="270"/>
      <c r="SG170" s="270"/>
      <c r="SH170" s="270"/>
      <c r="SI170" s="270"/>
      <c r="SJ170" s="270"/>
      <c r="SK170" s="270"/>
      <c r="SL170" s="270"/>
      <c r="SM170" s="270"/>
      <c r="SN170" s="270"/>
      <c r="SO170" s="270"/>
      <c r="SP170" s="270"/>
      <c r="SQ170" s="270"/>
      <c r="SR170" s="270"/>
      <c r="SS170" s="270"/>
      <c r="ST170" s="270"/>
      <c r="SU170" s="270"/>
      <c r="SV170" s="270"/>
      <c r="SW170" s="270"/>
      <c r="SX170" s="270"/>
      <c r="SY170" s="270"/>
      <c r="SZ170" s="270"/>
      <c r="TA170" s="270"/>
      <c r="TB170" s="270"/>
      <c r="TC170" s="270"/>
      <c r="TD170" s="270"/>
      <c r="TE170" s="270"/>
      <c r="TF170" s="270"/>
      <c r="TG170" s="270"/>
      <c r="TH170" s="270"/>
      <c r="TI170" s="270"/>
      <c r="TJ170" s="270"/>
      <c r="TK170" s="270"/>
      <c r="TL170" s="270"/>
      <c r="TM170" s="270"/>
      <c r="TN170" s="270"/>
      <c r="TO170" s="270"/>
      <c r="TP170" s="270"/>
      <c r="TQ170" s="270"/>
      <c r="TR170" s="270"/>
      <c r="TS170" s="270"/>
      <c r="TT170" s="270"/>
      <c r="TU170" s="270"/>
      <c r="TV170" s="270"/>
      <c r="TW170" s="270"/>
      <c r="TX170" s="270"/>
      <c r="TY170" s="270"/>
      <c r="TZ170" s="270"/>
      <c r="UA170" s="270"/>
      <c r="UB170" s="270"/>
      <c r="UC170" s="270"/>
      <c r="UD170" s="270"/>
      <c r="UE170" s="270"/>
      <c r="UF170" s="270"/>
      <c r="UG170" s="270"/>
      <c r="UH170" s="270"/>
      <c r="UI170" s="270"/>
      <c r="UJ170" s="270"/>
      <c r="UK170" s="270"/>
      <c r="UL170" s="270"/>
      <c r="UM170" s="270"/>
      <c r="UN170" s="270"/>
      <c r="UO170" s="270"/>
      <c r="UP170" s="270"/>
      <c r="UQ170" s="270"/>
      <c r="UR170" s="270"/>
      <c r="US170" s="270"/>
      <c r="UT170" s="270"/>
      <c r="UU170" s="270"/>
      <c r="UV170" s="270"/>
      <c r="UW170" s="270"/>
      <c r="UX170" s="270"/>
      <c r="UY170" s="270"/>
      <c r="UZ170" s="270"/>
      <c r="VA170" s="270"/>
      <c r="VB170" s="270"/>
      <c r="VC170" s="270"/>
      <c r="VD170" s="270"/>
      <c r="VE170" s="270"/>
      <c r="VF170" s="270"/>
      <c r="VG170" s="270"/>
      <c r="VH170" s="270"/>
      <c r="VI170" s="270"/>
      <c r="VJ170" s="270"/>
      <c r="VK170" s="270"/>
      <c r="VL170" s="270"/>
      <c r="VM170" s="270"/>
      <c r="VN170" s="270"/>
      <c r="VO170" s="270"/>
      <c r="VP170" s="270"/>
      <c r="VQ170" s="270"/>
      <c r="VR170" s="270"/>
      <c r="VS170" s="270"/>
      <c r="VT170" s="270"/>
      <c r="VU170" s="270"/>
      <c r="VV170" s="270"/>
      <c r="VW170" s="270"/>
      <c r="VX170" s="270"/>
      <c r="VY170" s="270"/>
      <c r="VZ170" s="270"/>
      <c r="WA170" s="270"/>
      <c r="WB170" s="270"/>
      <c r="WC170" s="270"/>
      <c r="WD170" s="270"/>
      <c r="WE170" s="270"/>
      <c r="WF170" s="270"/>
      <c r="WG170" s="270"/>
      <c r="WH170" s="270"/>
      <c r="WI170" s="270"/>
      <c r="WJ170" s="270"/>
      <c r="WK170" s="270"/>
      <c r="WL170" s="270"/>
      <c r="WM170" s="270"/>
      <c r="WN170" s="270"/>
      <c r="WO170" s="270"/>
      <c r="WP170" s="270"/>
      <c r="WQ170" s="270"/>
      <c r="WR170" s="270"/>
      <c r="WS170" s="270"/>
      <c r="WT170" s="270"/>
      <c r="WU170" s="270"/>
      <c r="WV170" s="270"/>
      <c r="WW170" s="270"/>
      <c r="WX170" s="270"/>
      <c r="WY170" s="270"/>
      <c r="WZ170" s="270"/>
      <c r="XA170" s="270"/>
      <c r="XB170" s="270"/>
      <c r="XC170" s="270"/>
      <c r="XD170" s="270"/>
      <c r="XE170" s="270"/>
      <c r="XF170" s="270"/>
      <c r="XG170" s="270"/>
      <c r="XH170" s="270"/>
      <c r="XI170" s="270"/>
      <c r="XJ170" s="270"/>
      <c r="XK170" s="270"/>
      <c r="XL170" s="270"/>
      <c r="XM170" s="270"/>
      <c r="XN170" s="270"/>
      <c r="XO170" s="270"/>
      <c r="XP170" s="270"/>
      <c r="XQ170" s="270"/>
      <c r="XR170" s="270"/>
      <c r="XS170" s="270"/>
      <c r="XT170" s="270"/>
      <c r="XU170" s="270"/>
      <c r="XV170" s="270"/>
      <c r="XW170" s="270"/>
      <c r="XX170" s="270"/>
      <c r="XY170" s="270"/>
      <c r="XZ170" s="270"/>
      <c r="YA170" s="270"/>
      <c r="YB170" s="270"/>
      <c r="YC170" s="270"/>
      <c r="YD170" s="270"/>
      <c r="YE170" s="270"/>
      <c r="YF170" s="270"/>
      <c r="YG170" s="270"/>
      <c r="YH170" s="270"/>
      <c r="YI170" s="270"/>
      <c r="YJ170" s="270"/>
      <c r="YK170" s="270"/>
      <c r="YL170" s="270"/>
      <c r="YM170" s="270"/>
      <c r="YN170" s="270"/>
      <c r="YO170" s="270"/>
      <c r="YP170" s="270"/>
      <c r="YQ170" s="270"/>
      <c r="YR170" s="270"/>
      <c r="YS170" s="270"/>
      <c r="YT170" s="270"/>
      <c r="YU170" s="270"/>
      <c r="YV170" s="270"/>
      <c r="YW170" s="270"/>
      <c r="YX170" s="270"/>
      <c r="YY170" s="270"/>
      <c r="YZ170" s="270"/>
      <c r="ZA170" s="270"/>
      <c r="ZB170" s="270"/>
      <c r="ZC170" s="270"/>
      <c r="ZD170" s="270"/>
      <c r="ZE170" s="270"/>
      <c r="ZF170" s="270"/>
      <c r="ZG170" s="270"/>
      <c r="ZH170" s="270"/>
      <c r="ZI170" s="270"/>
      <c r="ZJ170" s="270"/>
      <c r="ZK170" s="270"/>
      <c r="ZL170" s="270"/>
      <c r="ZM170" s="270"/>
      <c r="ZN170" s="270"/>
      <c r="ZO170" s="270"/>
      <c r="ZP170" s="270"/>
      <c r="ZQ170" s="270"/>
      <c r="ZR170" s="270"/>
      <c r="ZS170" s="270"/>
      <c r="ZT170" s="270"/>
      <c r="ZU170" s="270"/>
      <c r="ZV170" s="270"/>
      <c r="ZW170" s="270"/>
      <c r="ZX170" s="270"/>
      <c r="ZY170" s="270"/>
      <c r="ZZ170" s="270"/>
      <c r="AAA170" s="270"/>
      <c r="AAB170" s="270"/>
      <c r="AAC170" s="270"/>
      <c r="AAD170" s="270"/>
      <c r="AAE170" s="270"/>
      <c r="AAF170" s="270"/>
      <c r="AAG170" s="270"/>
      <c r="AAH170" s="270"/>
      <c r="AAI170" s="270"/>
      <c r="AAJ170" s="270"/>
      <c r="AAK170" s="270"/>
      <c r="AAL170" s="270"/>
      <c r="AAM170" s="270"/>
      <c r="AAN170" s="270"/>
      <c r="AAO170" s="270"/>
      <c r="AAP170" s="270"/>
      <c r="AAQ170" s="270"/>
      <c r="AAR170" s="270"/>
      <c r="AAS170" s="270"/>
      <c r="AAT170" s="270"/>
      <c r="AAU170" s="270"/>
      <c r="AAV170" s="270"/>
      <c r="AAW170" s="270"/>
      <c r="AAX170" s="270"/>
      <c r="AAY170" s="270"/>
      <c r="AAZ170" s="270"/>
      <c r="ABA170" s="270"/>
      <c r="ABB170" s="270"/>
      <c r="ABC170" s="270"/>
      <c r="ABD170" s="270"/>
      <c r="ABE170" s="270"/>
      <c r="ABF170" s="270"/>
      <c r="ABG170" s="270"/>
      <c r="ABH170" s="270"/>
      <c r="ABI170" s="270"/>
      <c r="ABJ170" s="270"/>
      <c r="ABK170" s="270"/>
      <c r="ABL170" s="270"/>
      <c r="ABM170" s="270"/>
      <c r="ABN170" s="270"/>
      <c r="ABO170" s="270"/>
      <c r="ABP170" s="270"/>
      <c r="ABQ170" s="270"/>
      <c r="ABR170" s="270"/>
      <c r="ABS170" s="270"/>
      <c r="ABT170" s="270"/>
      <c r="ABU170" s="270"/>
      <c r="ABV170" s="270"/>
      <c r="ABW170" s="270"/>
      <c r="ABX170" s="270"/>
      <c r="ABY170" s="270"/>
      <c r="ABZ170" s="270"/>
      <c r="ACA170" s="270"/>
      <c r="ACB170" s="270"/>
      <c r="ACC170" s="270"/>
      <c r="ACD170" s="270"/>
      <c r="ACE170" s="270"/>
      <c r="ACF170" s="270"/>
      <c r="ACG170" s="270"/>
      <c r="ACH170" s="270"/>
      <c r="ACI170" s="270"/>
      <c r="ACJ170" s="270"/>
      <c r="ACK170" s="270"/>
      <c r="ACL170" s="270"/>
      <c r="ACM170" s="270"/>
      <c r="ACN170" s="270"/>
      <c r="ACO170" s="270"/>
      <c r="ACP170" s="270"/>
      <c r="ACQ170" s="270"/>
      <c r="ACR170" s="270"/>
      <c r="ACS170" s="270"/>
      <c r="ACT170" s="270"/>
      <c r="ACU170" s="270"/>
      <c r="ACV170" s="270"/>
      <c r="ACW170" s="270"/>
      <c r="ACX170" s="270"/>
      <c r="ACY170" s="270"/>
      <c r="ACZ170" s="270"/>
      <c r="ADA170" s="270"/>
      <c r="ADB170" s="270"/>
      <c r="ADC170" s="270"/>
      <c r="ADD170" s="270"/>
      <c r="ADE170" s="270"/>
      <c r="ADF170" s="270"/>
      <c r="ADG170" s="270"/>
      <c r="ADH170" s="270"/>
      <c r="ADI170" s="270"/>
      <c r="ADJ170" s="270"/>
      <c r="ADK170" s="270"/>
      <c r="ADL170" s="270"/>
      <c r="ADM170" s="270"/>
      <c r="ADN170" s="270"/>
      <c r="ADO170" s="270"/>
      <c r="ADP170" s="270"/>
      <c r="ADQ170" s="270"/>
      <c r="ADR170" s="270"/>
      <c r="ADS170" s="270"/>
      <c r="ADT170" s="270"/>
      <c r="ADU170" s="270"/>
      <c r="ADV170" s="270"/>
      <c r="ADW170" s="270"/>
      <c r="ADX170" s="270"/>
      <c r="ADY170" s="270"/>
      <c r="ADZ170" s="270"/>
      <c r="AEA170" s="270"/>
      <c r="AEB170" s="270"/>
      <c r="AEC170" s="270"/>
      <c r="AED170" s="270"/>
      <c r="AEE170" s="270"/>
      <c r="AEF170" s="270"/>
      <c r="AEG170" s="270"/>
      <c r="AEH170" s="270"/>
      <c r="AEI170" s="270"/>
      <c r="AEJ170" s="270"/>
      <c r="AEK170" s="270"/>
      <c r="AEL170" s="270"/>
      <c r="AEM170" s="270"/>
      <c r="AEN170" s="270"/>
      <c r="AEO170" s="270"/>
      <c r="AEP170" s="270"/>
      <c r="AEQ170" s="270"/>
      <c r="AER170" s="270"/>
      <c r="AES170" s="270"/>
      <c r="AET170" s="270"/>
      <c r="AEU170" s="270"/>
      <c r="AEV170" s="270"/>
      <c r="AEW170" s="270"/>
      <c r="AEX170" s="270"/>
      <c r="AEY170" s="270"/>
      <c r="AEZ170" s="270"/>
      <c r="AFA170" s="270"/>
      <c r="AFB170" s="270"/>
      <c r="AFC170" s="270"/>
      <c r="AFD170" s="270"/>
      <c r="AFE170" s="270"/>
      <c r="AFF170" s="270"/>
      <c r="AFG170" s="270"/>
      <c r="AFH170" s="270"/>
      <c r="AFI170" s="270"/>
      <c r="AFJ170" s="270"/>
      <c r="AFK170" s="270"/>
      <c r="AFL170" s="270"/>
      <c r="AFM170" s="270"/>
      <c r="AFN170" s="270"/>
      <c r="AFO170" s="270"/>
      <c r="AFP170" s="270"/>
      <c r="AFQ170" s="270"/>
      <c r="AFR170" s="270"/>
      <c r="AFS170" s="270"/>
      <c r="AFT170" s="270"/>
      <c r="AFU170" s="270"/>
      <c r="AFV170" s="270"/>
      <c r="AFW170" s="270"/>
      <c r="AFX170" s="270"/>
      <c r="AFY170" s="270"/>
      <c r="AFZ170" s="270"/>
      <c r="AGA170" s="270"/>
      <c r="AGB170" s="270"/>
      <c r="AGC170" s="270"/>
      <c r="AGD170" s="270"/>
      <c r="AGE170" s="270"/>
      <c r="AGF170" s="270"/>
      <c r="AGG170" s="270"/>
      <c r="AGH170" s="270"/>
      <c r="AGI170" s="270"/>
      <c r="AGJ170" s="270"/>
      <c r="AGK170" s="270"/>
      <c r="AGL170" s="270"/>
      <c r="AGM170" s="270"/>
      <c r="AGN170" s="270"/>
      <c r="AGO170" s="270"/>
      <c r="AGP170" s="270"/>
      <c r="AGQ170" s="270"/>
      <c r="AGR170" s="270"/>
      <c r="AGS170" s="270"/>
      <c r="AGT170" s="270"/>
      <c r="AGU170" s="270"/>
      <c r="AGV170" s="270"/>
      <c r="AGW170" s="270"/>
      <c r="AGX170" s="270"/>
      <c r="AGY170" s="270"/>
      <c r="AGZ170" s="270"/>
      <c r="AHA170" s="270"/>
      <c r="AHB170" s="270"/>
      <c r="AHC170" s="270"/>
      <c r="AHD170" s="270"/>
      <c r="AHE170" s="270"/>
      <c r="AHF170" s="270"/>
      <c r="AHG170" s="270"/>
      <c r="AHH170" s="270"/>
      <c r="AHI170" s="270"/>
      <c r="AHJ170" s="270"/>
      <c r="AHK170" s="270"/>
      <c r="AHL170" s="270"/>
      <c r="AHM170" s="270"/>
      <c r="AHN170" s="270"/>
      <c r="AHO170" s="270"/>
      <c r="AHP170" s="270"/>
      <c r="AHQ170" s="270"/>
      <c r="AHR170" s="270"/>
      <c r="AHS170" s="270"/>
      <c r="AHT170" s="270"/>
      <c r="AHU170" s="270"/>
      <c r="AHV170" s="270"/>
      <c r="AHW170" s="270"/>
      <c r="AHX170" s="270"/>
      <c r="AHY170" s="270"/>
      <c r="AHZ170" s="270"/>
      <c r="AIA170" s="270"/>
      <c r="AIB170" s="270"/>
      <c r="AIC170" s="270"/>
      <c r="AID170" s="270"/>
      <c r="AIE170" s="270"/>
      <c r="AIF170" s="270"/>
      <c r="AIG170" s="270"/>
      <c r="AIH170" s="270"/>
      <c r="AII170" s="270"/>
      <c r="AIJ170" s="270"/>
      <c r="AIK170" s="270"/>
      <c r="AIL170" s="270"/>
      <c r="AIM170" s="270"/>
      <c r="AIN170" s="270"/>
      <c r="AIO170" s="270"/>
      <c r="AIP170" s="270"/>
      <c r="AIQ170" s="270"/>
      <c r="AIR170" s="270"/>
      <c r="AIS170" s="270"/>
      <c r="AIT170" s="270"/>
      <c r="AIU170" s="270"/>
      <c r="AIV170" s="270"/>
      <c r="AIW170" s="270"/>
      <c r="AIX170" s="270"/>
      <c r="AIY170" s="270"/>
      <c r="AIZ170" s="270"/>
      <c r="AJA170" s="270"/>
      <c r="AJB170" s="270"/>
      <c r="AJC170" s="270"/>
      <c r="AJD170" s="270"/>
      <c r="AJE170" s="270"/>
      <c r="AJF170" s="270"/>
      <c r="AJG170" s="270"/>
      <c r="AJH170" s="270"/>
      <c r="AJI170" s="270"/>
      <c r="AJJ170" s="270"/>
      <c r="AJK170" s="270"/>
      <c r="AJL170" s="270"/>
      <c r="AJM170" s="270"/>
      <c r="AJN170" s="270"/>
      <c r="AJO170" s="270"/>
      <c r="AJP170" s="270"/>
      <c r="AJQ170" s="270"/>
      <c r="AJR170" s="270"/>
      <c r="AJS170" s="270"/>
      <c r="AJT170" s="270"/>
      <c r="AJU170" s="270"/>
      <c r="AJV170" s="270"/>
      <c r="AJW170" s="270"/>
      <c r="AJX170" s="270"/>
      <c r="AJY170" s="270"/>
      <c r="AJZ170" s="270"/>
      <c r="AKA170" s="270"/>
      <c r="AKB170" s="270"/>
      <c r="AKC170" s="270"/>
      <c r="AKD170" s="270"/>
      <c r="AKE170" s="270"/>
      <c r="AKF170" s="270"/>
      <c r="AKG170" s="270"/>
      <c r="AKH170" s="270"/>
      <c r="AKI170" s="270"/>
      <c r="AKJ170" s="270"/>
      <c r="AKK170" s="270"/>
      <c r="AKL170" s="270"/>
      <c r="AKM170" s="270"/>
      <c r="AKN170" s="270"/>
      <c r="AKO170" s="270"/>
      <c r="AKP170" s="270"/>
      <c r="AKQ170" s="270"/>
      <c r="AKR170" s="270"/>
      <c r="AKS170" s="270"/>
      <c r="AKT170" s="270"/>
      <c r="AKU170" s="270"/>
      <c r="AKV170" s="270"/>
      <c r="AKW170" s="270"/>
      <c r="AKX170" s="270"/>
      <c r="AKY170" s="270"/>
      <c r="AKZ170" s="270"/>
      <c r="ALA170" s="270"/>
      <c r="ALB170" s="270"/>
      <c r="ALC170" s="270"/>
      <c r="ALD170" s="270"/>
      <c r="ALE170" s="270"/>
      <c r="ALF170" s="270"/>
      <c r="ALG170" s="270"/>
      <c r="ALH170" s="270"/>
      <c r="ALI170" s="270"/>
      <c r="ALJ170" s="270"/>
      <c r="ALK170" s="270"/>
      <c r="ALL170" s="270"/>
      <c r="ALM170" s="270"/>
      <c r="ALN170" s="270"/>
      <c r="ALO170" s="270"/>
      <c r="ALP170" s="270"/>
      <c r="ALQ170" s="270"/>
      <c r="ALR170" s="270"/>
      <c r="ALS170" s="270"/>
      <c r="ALT170" s="270"/>
      <c r="ALU170" s="270"/>
      <c r="ALV170" s="270"/>
      <c r="ALW170" s="270"/>
      <c r="ALX170" s="270"/>
      <c r="ALY170" s="270"/>
      <c r="ALZ170" s="270"/>
      <c r="AMA170" s="270"/>
      <c r="AMB170" s="270"/>
      <c r="AMC170" s="270"/>
      <c r="AMD170" s="270"/>
      <c r="AME170" s="270"/>
      <c r="AMF170" s="270"/>
      <c r="AMG170" s="270"/>
      <c r="AMH170" s="270"/>
      <c r="AMI170" s="270"/>
      <c r="AMJ170" s="270"/>
      <c r="AMK170" s="270"/>
      <c r="AML170" s="270"/>
      <c r="AMM170" s="270"/>
    </row>
    <row r="171" spans="1:1028" s="270" customFormat="1" x14ac:dyDescent="0.35">
      <c r="A171" s="238"/>
      <c r="B171" s="267"/>
      <c r="C171" s="267"/>
      <c r="D171" s="173"/>
      <c r="E171" s="221"/>
      <c r="F171" s="173"/>
      <c r="G171" s="173"/>
      <c r="H171" s="173"/>
      <c r="I171" s="239"/>
      <c r="J171" s="268">
        <v>103</v>
      </c>
      <c r="K171" s="212" t="s">
        <v>55</v>
      </c>
      <c r="L171" s="213">
        <f>(L158+L159+L160+L161+L162+L163+L164+L165+L166+L167+L168+L169)/12</f>
        <v>98.332592174054071</v>
      </c>
      <c r="M171" s="213">
        <f>(L171)/1</f>
        <v>98.332592174054071</v>
      </c>
      <c r="N171" s="240"/>
      <c r="O171" s="269"/>
    </row>
    <row r="172" spans="1:1028" s="141" customFormat="1" ht="39" customHeight="1" x14ac:dyDescent="0.35">
      <c r="A172" s="634" t="s">
        <v>234</v>
      </c>
      <c r="B172" s="567">
        <v>2456007951</v>
      </c>
      <c r="C172" s="567" t="s">
        <v>156</v>
      </c>
      <c r="D172" s="617" t="s">
        <v>180</v>
      </c>
      <c r="E172" s="617" t="s">
        <v>155</v>
      </c>
      <c r="F172" s="281" t="s">
        <v>51</v>
      </c>
      <c r="G172" s="225" t="s">
        <v>113</v>
      </c>
      <c r="H172" s="232" t="s">
        <v>112</v>
      </c>
      <c r="I172" s="300">
        <v>6836</v>
      </c>
      <c r="J172" s="279">
        <v>7632</v>
      </c>
      <c r="K172" s="300">
        <v>7252.5</v>
      </c>
      <c r="L172" s="251">
        <f t="shared" ref="L172:L173" si="16">K172/I172*100</f>
        <v>106.09274429490931</v>
      </c>
      <c r="M172" s="649">
        <f>M175</f>
        <v>103.04637214745466</v>
      </c>
      <c r="N172" s="650" t="s">
        <v>230</v>
      </c>
      <c r="O172" s="228" t="s">
        <v>145</v>
      </c>
    </row>
    <row r="173" spans="1:1028" s="237" customFormat="1" ht="80.400000000000006" customHeight="1" x14ac:dyDescent="0.35">
      <c r="A173" s="635"/>
      <c r="B173" s="568"/>
      <c r="C173" s="568"/>
      <c r="D173" s="618"/>
      <c r="E173" s="618"/>
      <c r="F173" s="281" t="s">
        <v>51</v>
      </c>
      <c r="G173" s="176" t="s">
        <v>111</v>
      </c>
      <c r="H173" s="206" t="s">
        <v>109</v>
      </c>
      <c r="I173" s="300">
        <v>50</v>
      </c>
      <c r="J173" s="301">
        <v>103</v>
      </c>
      <c r="K173" s="301">
        <v>50</v>
      </c>
      <c r="L173" s="251">
        <f t="shared" si="16"/>
        <v>100</v>
      </c>
      <c r="M173" s="649"/>
      <c r="N173" s="651"/>
      <c r="O173" s="223" t="s">
        <v>69</v>
      </c>
      <c r="P173" s="234"/>
      <c r="Q173" s="235"/>
      <c r="R173" s="234"/>
      <c r="S173" s="234"/>
      <c r="T173" s="234"/>
      <c r="U173" s="234"/>
      <c r="V173" s="235"/>
      <c r="W173" s="234"/>
      <c r="X173" s="234"/>
      <c r="Y173" s="234"/>
      <c r="Z173" s="234"/>
      <c r="AA173" s="235"/>
      <c r="AB173" s="234"/>
      <c r="AC173" s="234"/>
      <c r="AD173" s="234"/>
      <c r="AE173" s="234"/>
      <c r="AF173" s="235"/>
      <c r="AG173" s="234"/>
      <c r="AH173" s="234"/>
      <c r="AI173" s="234"/>
      <c r="AJ173" s="234"/>
      <c r="AK173" s="235"/>
      <c r="AL173" s="234"/>
      <c r="AM173" s="234"/>
      <c r="AN173" s="234"/>
      <c r="AO173" s="234"/>
      <c r="AP173" s="235"/>
      <c r="AQ173" s="234"/>
      <c r="AR173" s="234"/>
      <c r="AS173" s="234"/>
      <c r="AT173" s="234"/>
      <c r="AU173" s="235"/>
      <c r="AV173" s="234"/>
      <c r="AW173" s="234"/>
      <c r="AX173" s="234"/>
      <c r="AY173" s="234"/>
      <c r="AZ173" s="235"/>
      <c r="BA173" s="234"/>
      <c r="BB173" s="234"/>
      <c r="BC173" s="234"/>
      <c r="BD173" s="234"/>
      <c r="BE173" s="235"/>
      <c r="BF173" s="234"/>
      <c r="BG173" s="234"/>
      <c r="BH173" s="234"/>
      <c r="BI173" s="234"/>
      <c r="BJ173" s="235"/>
      <c r="BK173" s="234"/>
      <c r="BL173" s="234"/>
      <c r="BM173" s="234"/>
      <c r="BN173" s="234"/>
      <c r="BO173" s="235"/>
      <c r="BP173" s="234"/>
      <c r="BQ173" s="234"/>
      <c r="BR173" s="234"/>
      <c r="BS173" s="234"/>
      <c r="BT173" s="235"/>
      <c r="BU173" s="234"/>
      <c r="BV173" s="234"/>
      <c r="BW173" s="234"/>
      <c r="BX173" s="234"/>
      <c r="BY173" s="235"/>
      <c r="BZ173" s="234"/>
      <c r="CA173" s="234"/>
      <c r="CB173" s="234"/>
      <c r="CC173" s="234"/>
      <c r="CD173" s="235"/>
      <c r="CE173" s="234"/>
      <c r="CF173" s="234"/>
      <c r="CG173" s="234"/>
      <c r="CH173" s="236"/>
    </row>
    <row r="174" spans="1:1028" s="217" customFormat="1" ht="15" customHeight="1" x14ac:dyDescent="0.35">
      <c r="A174" s="238"/>
      <c r="B174" s="238"/>
      <c r="C174" s="238"/>
      <c r="D174" s="173"/>
      <c r="E174" s="221"/>
      <c r="F174" s="173"/>
      <c r="G174" s="173"/>
      <c r="H174" s="173"/>
      <c r="I174" s="239"/>
      <c r="J174" s="239"/>
      <c r="K174" s="212" t="s">
        <v>54</v>
      </c>
      <c r="L174" s="213"/>
      <c r="M174" s="213"/>
      <c r="N174" s="240"/>
      <c r="O174" s="233"/>
      <c r="P174" s="646"/>
      <c r="Q174" s="214"/>
      <c r="R174" s="215"/>
      <c r="S174" s="214"/>
      <c r="T174" s="214"/>
      <c r="U174" s="214"/>
      <c r="V174" s="214"/>
      <c r="W174" s="215"/>
      <c r="X174" s="214"/>
      <c r="Y174" s="214"/>
      <c r="Z174" s="214"/>
      <c r="AA174" s="214"/>
      <c r="AB174" s="215"/>
      <c r="AC174" s="214"/>
      <c r="AD174" s="214"/>
      <c r="AE174" s="214"/>
      <c r="AF174" s="214"/>
      <c r="AG174" s="215"/>
      <c r="AH174" s="214"/>
      <c r="AI174" s="214"/>
      <c r="AJ174" s="214"/>
      <c r="AK174" s="214"/>
      <c r="AL174" s="215"/>
      <c r="AM174" s="214"/>
      <c r="AN174" s="214"/>
      <c r="AO174" s="214"/>
      <c r="AP174" s="214"/>
      <c r="AQ174" s="215"/>
      <c r="AR174" s="214"/>
      <c r="AS174" s="214"/>
      <c r="AT174" s="214"/>
      <c r="AU174" s="214"/>
      <c r="AV174" s="215"/>
      <c r="AW174" s="214"/>
      <c r="AX174" s="214"/>
      <c r="AY174" s="214"/>
      <c r="AZ174" s="214"/>
      <c r="BA174" s="215"/>
      <c r="BB174" s="214"/>
      <c r="BC174" s="214"/>
      <c r="BD174" s="214"/>
      <c r="BE174" s="214"/>
      <c r="BF174" s="215"/>
      <c r="BG174" s="214"/>
      <c r="BH174" s="214"/>
      <c r="BI174" s="214"/>
      <c r="BJ174" s="214"/>
      <c r="BK174" s="215"/>
      <c r="BL174" s="214"/>
      <c r="BM174" s="214"/>
      <c r="BN174" s="214"/>
      <c r="BO174" s="214"/>
      <c r="BP174" s="215"/>
      <c r="BQ174" s="214"/>
      <c r="BR174" s="214"/>
      <c r="BS174" s="214"/>
      <c r="BT174" s="214"/>
      <c r="BU174" s="215"/>
      <c r="BV174" s="214"/>
      <c r="BW174" s="214"/>
      <c r="BX174" s="214"/>
      <c r="BY174" s="214"/>
      <c r="BZ174" s="215"/>
      <c r="CA174" s="214"/>
      <c r="CB174" s="214"/>
      <c r="CC174" s="214"/>
      <c r="CD174" s="214"/>
      <c r="CE174" s="215"/>
      <c r="CF174" s="214"/>
      <c r="CG174" s="214"/>
      <c r="CH174" s="214"/>
      <c r="CI174" s="216"/>
    </row>
    <row r="175" spans="1:1028" s="243" customFormat="1" ht="15" customHeight="1" x14ac:dyDescent="0.35">
      <c r="A175" s="241"/>
      <c r="B175" s="241"/>
      <c r="C175" s="241"/>
      <c r="D175" s="230"/>
      <c r="E175" s="231"/>
      <c r="F175" s="230"/>
      <c r="G175" s="230"/>
      <c r="H175" s="230"/>
      <c r="I175" s="239"/>
      <c r="J175" s="239"/>
      <c r="K175" s="212" t="s">
        <v>55</v>
      </c>
      <c r="L175" s="213">
        <f>(L172+L173)/2</f>
        <v>103.04637214745466</v>
      </c>
      <c r="M175" s="213">
        <f>(L175)/1</f>
        <v>103.04637214745466</v>
      </c>
      <c r="N175" s="240"/>
      <c r="O175" s="242"/>
      <c r="P175" s="646"/>
    </row>
    <row r="176" spans="1:1028" s="243" customFormat="1" ht="19.5" customHeight="1" x14ac:dyDescent="0.35">
      <c r="A176" s="93" t="s">
        <v>58</v>
      </c>
      <c r="B176" s="93"/>
      <c r="C176" s="93"/>
      <c r="D176" s="94"/>
      <c r="E176" s="94" t="s">
        <v>59</v>
      </c>
      <c r="F176" s="94"/>
      <c r="G176" s="94"/>
      <c r="H176" s="94"/>
      <c r="I176" s="95"/>
      <c r="J176" s="95"/>
      <c r="K176" s="94"/>
      <c r="L176" s="95"/>
      <c r="M176" s="178"/>
      <c r="N176" s="604"/>
      <c r="O176" s="178"/>
      <c r="P176" s="646"/>
    </row>
    <row r="177" spans="1:87" s="220" customFormat="1" x14ac:dyDescent="0.35">
      <c r="A177" s="93" t="s">
        <v>60</v>
      </c>
      <c r="B177" s="93"/>
      <c r="C177" s="93"/>
      <c r="D177" s="94"/>
      <c r="E177" s="94" t="s">
        <v>59</v>
      </c>
      <c r="F177" s="94"/>
      <c r="G177" s="94"/>
      <c r="H177" s="94"/>
      <c r="I177" s="95"/>
      <c r="J177" s="95"/>
      <c r="K177" s="94"/>
      <c r="L177" s="95">
        <f>(L173+L172+L167+L166+L165+L164+L163+L162+L161+L160+L159+L158)/12</f>
        <v>99.162926882539367</v>
      </c>
      <c r="M177" s="178"/>
      <c r="N177" s="605"/>
      <c r="O177" s="178"/>
      <c r="P177" s="646"/>
      <c r="Q177" s="211"/>
      <c r="R177" s="218"/>
      <c r="S177" s="211"/>
      <c r="T177" s="211"/>
      <c r="U177" s="211"/>
      <c r="V177" s="211"/>
      <c r="W177" s="218"/>
      <c r="X177" s="211"/>
      <c r="Y177" s="211"/>
      <c r="Z177" s="211"/>
      <c r="AA177" s="211"/>
      <c r="AB177" s="218"/>
      <c r="AC177" s="211"/>
      <c r="AD177" s="211"/>
      <c r="AE177" s="211"/>
      <c r="AF177" s="211"/>
      <c r="AG177" s="218"/>
      <c r="AH177" s="211"/>
      <c r="AI177" s="211"/>
      <c r="AJ177" s="211"/>
      <c r="AK177" s="211"/>
      <c r="AL177" s="218"/>
      <c r="AM177" s="211"/>
      <c r="AN177" s="211"/>
      <c r="AO177" s="211"/>
      <c r="AP177" s="211"/>
      <c r="AQ177" s="218"/>
      <c r="AR177" s="211"/>
      <c r="AS177" s="211"/>
      <c r="AT177" s="211"/>
      <c r="AU177" s="211"/>
      <c r="AV177" s="218"/>
      <c r="AW177" s="211"/>
      <c r="AX177" s="211"/>
      <c r="AY177" s="211"/>
      <c r="AZ177" s="211"/>
      <c r="BA177" s="218"/>
      <c r="BB177" s="211"/>
      <c r="BC177" s="211"/>
      <c r="BD177" s="211"/>
      <c r="BE177" s="211"/>
      <c r="BF177" s="218"/>
      <c r="BG177" s="211"/>
      <c r="BH177" s="211"/>
      <c r="BI177" s="211"/>
      <c r="BJ177" s="211"/>
      <c r="BK177" s="218"/>
      <c r="BL177" s="211"/>
      <c r="BM177" s="211"/>
      <c r="BN177" s="211"/>
      <c r="BO177" s="211"/>
      <c r="BP177" s="218"/>
      <c r="BQ177" s="211"/>
      <c r="BR177" s="211"/>
      <c r="BS177" s="211"/>
      <c r="BT177" s="211"/>
      <c r="BU177" s="218"/>
      <c r="BV177" s="211"/>
      <c r="BW177" s="211"/>
      <c r="BX177" s="211"/>
      <c r="BY177" s="211"/>
      <c r="BZ177" s="218"/>
      <c r="CA177" s="211"/>
      <c r="CB177" s="211"/>
      <c r="CC177" s="211"/>
      <c r="CD177" s="211"/>
      <c r="CE177" s="218"/>
      <c r="CF177" s="211"/>
      <c r="CG177" s="211"/>
      <c r="CH177" s="211"/>
      <c r="CI177" s="219"/>
    </row>
    <row r="178" spans="1:87" s="220" customFormat="1" x14ac:dyDescent="0.35">
      <c r="A178" s="96" t="s">
        <v>61</v>
      </c>
      <c r="B178" s="96"/>
      <c r="C178" s="96"/>
      <c r="D178" s="94"/>
      <c r="E178" s="94" t="s">
        <v>59</v>
      </c>
      <c r="F178" s="94"/>
      <c r="G178" s="94"/>
      <c r="H178" s="94"/>
      <c r="I178" s="95"/>
      <c r="J178" s="95"/>
      <c r="K178" s="94"/>
      <c r="L178" s="95"/>
      <c r="M178" s="431">
        <f>(M158+M172)/2</f>
        <v>100.68948216075437</v>
      </c>
      <c r="N178" s="606"/>
      <c r="O178" s="178"/>
      <c r="P178" s="646"/>
      <c r="Q178" s="211"/>
      <c r="R178" s="218"/>
      <c r="S178" s="211"/>
      <c r="T178" s="211"/>
      <c r="U178" s="211"/>
      <c r="V178" s="211"/>
      <c r="W178" s="218"/>
      <c r="X178" s="211"/>
      <c r="Y178" s="211"/>
      <c r="Z178" s="211"/>
      <c r="AA178" s="211"/>
      <c r="AB178" s="218"/>
      <c r="AC178" s="211"/>
      <c r="AD178" s="211"/>
      <c r="AE178" s="211"/>
      <c r="AF178" s="211"/>
      <c r="AG178" s="218"/>
      <c r="AH178" s="211"/>
      <c r="AI178" s="211"/>
      <c r="AJ178" s="211"/>
      <c r="AK178" s="211"/>
      <c r="AL178" s="218"/>
      <c r="AM178" s="211"/>
      <c r="AN178" s="211"/>
      <c r="AO178" s="211"/>
      <c r="AP178" s="211"/>
      <c r="AQ178" s="218"/>
      <c r="AR178" s="211"/>
      <c r="AS178" s="211"/>
      <c r="AT178" s="211"/>
      <c r="AU178" s="211"/>
      <c r="AV178" s="218"/>
      <c r="AW178" s="211"/>
      <c r="AX178" s="211"/>
      <c r="AY178" s="211"/>
      <c r="AZ178" s="211"/>
      <c r="BA178" s="218"/>
      <c r="BB178" s="211"/>
      <c r="BC178" s="211"/>
      <c r="BD178" s="211"/>
      <c r="BE178" s="211"/>
      <c r="BF178" s="218"/>
      <c r="BG178" s="211"/>
      <c r="BH178" s="211"/>
      <c r="BI178" s="211"/>
      <c r="BJ178" s="211"/>
      <c r="BK178" s="218"/>
      <c r="BL178" s="211"/>
      <c r="BM178" s="211"/>
      <c r="BN178" s="211"/>
      <c r="BO178" s="211"/>
      <c r="BP178" s="218"/>
      <c r="BQ178" s="211"/>
      <c r="BR178" s="211"/>
      <c r="BS178" s="211"/>
      <c r="BT178" s="211"/>
      <c r="BU178" s="218"/>
      <c r="BV178" s="211"/>
      <c r="BW178" s="211"/>
      <c r="BX178" s="211"/>
      <c r="BY178" s="211"/>
      <c r="BZ178" s="218"/>
      <c r="CA178" s="211"/>
      <c r="CB178" s="211"/>
      <c r="CC178" s="211"/>
      <c r="CD178" s="211"/>
      <c r="CE178" s="218"/>
      <c r="CF178" s="211"/>
      <c r="CG178" s="211"/>
      <c r="CH178" s="211"/>
      <c r="CI178" s="219"/>
    </row>
    <row r="179" spans="1:87" s="180" customFormat="1" ht="75.75" customHeight="1" x14ac:dyDescent="0.4">
      <c r="A179" s="308" t="s">
        <v>168</v>
      </c>
      <c r="B179" s="308"/>
      <c r="C179" s="308"/>
      <c r="D179" s="309"/>
      <c r="E179" s="308"/>
      <c r="F179" s="308"/>
      <c r="G179" s="308"/>
      <c r="H179" s="308"/>
      <c r="I179" s="310"/>
      <c r="J179" s="310"/>
      <c r="K179" s="310"/>
      <c r="L179" s="311"/>
      <c r="M179" s="311" t="s">
        <v>36</v>
      </c>
      <c r="N179" s="141"/>
      <c r="O179" s="245"/>
      <c r="P179" s="81"/>
    </row>
    <row r="180" spans="1:87" s="180" customFormat="1" x14ac:dyDescent="0.35">
      <c r="A180" s="141"/>
      <c r="B180" s="141"/>
      <c r="C180" s="141"/>
      <c r="D180" s="141"/>
      <c r="E180" s="141"/>
      <c r="F180" s="141"/>
      <c r="G180" s="141"/>
      <c r="H180" s="141"/>
      <c r="I180" s="81"/>
      <c r="J180" s="81"/>
      <c r="K180" s="81"/>
      <c r="L180" s="137"/>
      <c r="M180" s="137"/>
      <c r="N180" s="141"/>
      <c r="O180" s="141"/>
      <c r="P180" s="81"/>
    </row>
    <row r="181" spans="1:87" s="180" customFormat="1" x14ac:dyDescent="0.35">
      <c r="A181" s="141"/>
      <c r="B181" s="141"/>
      <c r="C181" s="141"/>
      <c r="D181" s="141"/>
      <c r="E181" s="141"/>
      <c r="F181" s="141"/>
      <c r="G181" s="141"/>
      <c r="H181" s="141"/>
      <c r="I181" s="81"/>
      <c r="J181" s="81"/>
      <c r="K181" s="144">
        <f>K173+K167+K165+K163+K161+K159</f>
        <v>242</v>
      </c>
      <c r="L181" s="137"/>
      <c r="M181" s="137"/>
      <c r="N181" s="141"/>
      <c r="O181" s="141"/>
      <c r="P181" s="81"/>
    </row>
    <row r="182" spans="1:87" ht="29.25" customHeight="1" x14ac:dyDescent="0.35">
      <c r="A182" s="141" t="s">
        <v>70</v>
      </c>
      <c r="D182" s="137" t="e">
        <f>(L23+L56+#REF!+#REF!+#REF!)/5</f>
        <v>#REF!</v>
      </c>
    </row>
    <row r="183" spans="1:87" ht="13.5" customHeight="1" x14ac:dyDescent="0.35">
      <c r="A183" s="141" t="s">
        <v>71</v>
      </c>
      <c r="D183" s="137" t="e">
        <f>(L177+L156+#REF!+#REF!+#REF!+L156+L177)/7</f>
        <v>#REF!</v>
      </c>
    </row>
    <row r="184" spans="1:87" ht="18" customHeight="1" x14ac:dyDescent="0.35">
      <c r="A184" s="96" t="s">
        <v>61</v>
      </c>
      <c r="B184" s="126"/>
      <c r="C184" s="126"/>
      <c r="D184" s="137" t="e">
        <f>(M25+M58+#REF!+#REF!+#REF!+M178+M157)/7</f>
        <v>#REF!</v>
      </c>
      <c r="G184" s="137"/>
    </row>
    <row r="188" spans="1:87" x14ac:dyDescent="0.35">
      <c r="M188" s="137" t="s">
        <v>72</v>
      </c>
    </row>
  </sheetData>
  <mergeCells count="147">
    <mergeCell ref="N4:O4"/>
    <mergeCell ref="F5:M5"/>
    <mergeCell ref="N73:N80"/>
    <mergeCell ref="N101:N108"/>
    <mergeCell ref="P174:P178"/>
    <mergeCell ref="N155:N157"/>
    <mergeCell ref="N176:N178"/>
    <mergeCell ref="P151:P155"/>
    <mergeCell ref="M151:M152"/>
    <mergeCell ref="M172:M173"/>
    <mergeCell ref="N172:N173"/>
    <mergeCell ref="G2:M4"/>
    <mergeCell ref="M7:M16"/>
    <mergeCell ref="P7:P18"/>
    <mergeCell ref="N120:N122"/>
    <mergeCell ref="N13:N16"/>
    <mergeCell ref="P71:P91"/>
    <mergeCell ref="O123:O126"/>
    <mergeCell ref="P127:P147"/>
    <mergeCell ref="M158:M169"/>
    <mergeCell ref="N148:N150"/>
    <mergeCell ref="N42:N44"/>
    <mergeCell ref="O129:O145"/>
    <mergeCell ref="F131:F132"/>
    <mergeCell ref="B172:B173"/>
    <mergeCell ref="A172:A173"/>
    <mergeCell ref="A151:A154"/>
    <mergeCell ref="B151:B154"/>
    <mergeCell ref="D151:D154"/>
    <mergeCell ref="E151:E154"/>
    <mergeCell ref="C172:C173"/>
    <mergeCell ref="C158:C167"/>
    <mergeCell ref="C151:C154"/>
    <mergeCell ref="B158:B167"/>
    <mergeCell ref="E158:E159"/>
    <mergeCell ref="E160:E161"/>
    <mergeCell ref="E162:E163"/>
    <mergeCell ref="E164:E165"/>
    <mergeCell ref="A158:A169"/>
    <mergeCell ref="D160:D169"/>
    <mergeCell ref="E168:E169"/>
    <mergeCell ref="D7:D8"/>
    <mergeCell ref="D13:D16"/>
    <mergeCell ref="D11:D12"/>
    <mergeCell ref="D172:D173"/>
    <mergeCell ref="E172:E173"/>
    <mergeCell ref="D158:D159"/>
    <mergeCell ref="F123:F124"/>
    <mergeCell ref="F103:F104"/>
    <mergeCell ref="P26:P53"/>
    <mergeCell ref="D36:D39"/>
    <mergeCell ref="E36:E39"/>
    <mergeCell ref="D59:D60"/>
    <mergeCell ref="E59:E60"/>
    <mergeCell ref="N56:N58"/>
    <mergeCell ref="P59:P60"/>
    <mergeCell ref="M36:M39"/>
    <mergeCell ref="M42:M53"/>
    <mergeCell ref="M26:M33"/>
    <mergeCell ref="N36:N39"/>
    <mergeCell ref="M59:M60"/>
    <mergeCell ref="O61:O64"/>
    <mergeCell ref="F95:F96"/>
    <mergeCell ref="M95:M98"/>
    <mergeCell ref="O95:O98"/>
    <mergeCell ref="A7:A20"/>
    <mergeCell ref="M19:M20"/>
    <mergeCell ref="F61:F62"/>
    <mergeCell ref="F112:F113"/>
    <mergeCell ref="O67:O70"/>
    <mergeCell ref="N92:N94"/>
    <mergeCell ref="E19:E20"/>
    <mergeCell ref="A61:A91"/>
    <mergeCell ref="B61:B90"/>
    <mergeCell ref="M61:M64"/>
    <mergeCell ref="A59:A60"/>
    <mergeCell ref="N23:N25"/>
    <mergeCell ref="E7:E16"/>
    <mergeCell ref="N26:N30"/>
    <mergeCell ref="N83:N89"/>
    <mergeCell ref="D73:D80"/>
    <mergeCell ref="M73:M81"/>
    <mergeCell ref="O73:O89"/>
    <mergeCell ref="F75:F76"/>
    <mergeCell ref="C83:C91"/>
    <mergeCell ref="D83:D91"/>
    <mergeCell ref="M83:M89"/>
    <mergeCell ref="F84:F85"/>
    <mergeCell ref="E73:E80"/>
    <mergeCell ref="A123:A147"/>
    <mergeCell ref="B7:B16"/>
    <mergeCell ref="D42:D53"/>
    <mergeCell ref="E42:E53"/>
    <mergeCell ref="D26:D29"/>
    <mergeCell ref="C26:C33"/>
    <mergeCell ref="C34:C41"/>
    <mergeCell ref="C42:C53"/>
    <mergeCell ref="C7:C16"/>
    <mergeCell ref="D19:D20"/>
    <mergeCell ref="E26:E33"/>
    <mergeCell ref="D30:D33"/>
    <mergeCell ref="D9:D10"/>
    <mergeCell ref="A26:A53"/>
    <mergeCell ref="B26:B55"/>
    <mergeCell ref="A95:A119"/>
    <mergeCell ref="B95:B118"/>
    <mergeCell ref="C95:C100"/>
    <mergeCell ref="D95:D100"/>
    <mergeCell ref="E95:E98"/>
    <mergeCell ref="C61:C66"/>
    <mergeCell ref="D61:D66"/>
    <mergeCell ref="E61:E64"/>
    <mergeCell ref="C73:C80"/>
    <mergeCell ref="P99:P119"/>
    <mergeCell ref="C101:C108"/>
    <mergeCell ref="D101:D108"/>
    <mergeCell ref="E101:E108"/>
    <mergeCell ref="M101:M109"/>
    <mergeCell ref="O101:O117"/>
    <mergeCell ref="C111:C119"/>
    <mergeCell ref="D111:D119"/>
    <mergeCell ref="E111:E117"/>
    <mergeCell ref="M111:M117"/>
    <mergeCell ref="B123:B146"/>
    <mergeCell ref="C123:C128"/>
    <mergeCell ref="D123:D128"/>
    <mergeCell ref="E123:E126"/>
    <mergeCell ref="M123:M126"/>
    <mergeCell ref="E81:E90"/>
    <mergeCell ref="C67:C72"/>
    <mergeCell ref="D67:D72"/>
    <mergeCell ref="E67:E70"/>
    <mergeCell ref="F67:F68"/>
    <mergeCell ref="M67:M70"/>
    <mergeCell ref="N158:N160"/>
    <mergeCell ref="N162:N163"/>
    <mergeCell ref="C129:C136"/>
    <mergeCell ref="D129:D136"/>
    <mergeCell ref="M129:M137"/>
    <mergeCell ref="E166:E167"/>
    <mergeCell ref="C139:C147"/>
    <mergeCell ref="M139:M145"/>
    <mergeCell ref="F140:F141"/>
    <mergeCell ref="N142:N145"/>
    <mergeCell ref="E129:E136"/>
    <mergeCell ref="D139:D145"/>
    <mergeCell ref="E139:E145"/>
  </mergeCells>
  <pageMargins left="0.70866141732283472" right="0.70866141732283472" top="0.98425196850393704" bottom="0.19685039370078741" header="0.51181102362204722" footer="0.51181102362204722"/>
  <pageSetup paperSize="9" scale="46" firstPageNumber="0" fitToHeight="0" orientation="landscape" horizontalDpi="300" verticalDpi="300" r:id="rId1"/>
  <rowBreaks count="1" manualBreakCount="1">
    <brk id="25" max="15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7"/>
  <sheetViews>
    <sheetView tabSelected="1" view="pageBreakPreview" topLeftCell="A16" zoomScale="89" zoomScaleNormal="100" zoomScaleSheetLayoutView="89" workbookViewId="0">
      <pane xSplit="1" topLeftCell="B1" activePane="topRight" state="frozen"/>
      <selection pane="topRight" activeCell="B17" sqref="B17"/>
    </sheetView>
  </sheetViews>
  <sheetFormatPr defaultColWidth="9.109375" defaultRowHeight="15.6" x14ac:dyDescent="0.3"/>
  <cols>
    <col min="1" max="1" width="3.5546875" style="124" customWidth="1"/>
    <col min="2" max="2" width="43" style="82" customWidth="1"/>
    <col min="3" max="3" width="12" style="83" customWidth="1"/>
    <col min="4" max="4" width="14.21875" style="83" customWidth="1"/>
    <col min="5" max="5" width="11.5546875" style="83" customWidth="1"/>
    <col min="6" max="6" width="9.33203125" style="83" customWidth="1"/>
    <col min="7" max="8" width="9.109375" style="83"/>
    <col min="9" max="9" width="13.109375" style="83" bestFit="1" customWidth="1"/>
    <col min="10" max="16384" width="9.109375" style="83"/>
  </cols>
  <sheetData>
    <row r="1" spans="1:7" ht="109.8" customHeight="1" x14ac:dyDescent="0.3">
      <c r="D1" s="661" t="s">
        <v>248</v>
      </c>
      <c r="E1" s="661"/>
      <c r="F1" s="661"/>
    </row>
    <row r="2" spans="1:7" x14ac:dyDescent="0.3">
      <c r="B2" s="82" t="s">
        <v>73</v>
      </c>
      <c r="C2" s="83" t="s">
        <v>237</v>
      </c>
      <c r="F2" s="662"/>
      <c r="G2" s="662"/>
    </row>
    <row r="4" spans="1:7" ht="31.2" x14ac:dyDescent="0.3">
      <c r="B4" s="90" t="s">
        <v>88</v>
      </c>
      <c r="C4" s="91" t="s">
        <v>79</v>
      </c>
      <c r="D4" s="91" t="s">
        <v>75</v>
      </c>
    </row>
    <row r="5" spans="1:7" ht="28.5" customHeight="1" x14ac:dyDescent="0.3">
      <c r="A5" s="124" t="s">
        <v>129</v>
      </c>
      <c r="B5" s="87" t="s">
        <v>80</v>
      </c>
      <c r="C5" s="140">
        <f>'2'!M18</f>
        <v>101.1075266149596</v>
      </c>
      <c r="D5" s="133">
        <f>(C5)/1</f>
        <v>101.1075266149596</v>
      </c>
      <c r="E5" s="663"/>
      <c r="F5" s="664"/>
    </row>
    <row r="6" spans="1:7" ht="33" customHeight="1" x14ac:dyDescent="0.3">
      <c r="A6" s="124" t="s">
        <v>129</v>
      </c>
      <c r="B6" s="87" t="s">
        <v>80</v>
      </c>
      <c r="C6" s="140">
        <f>'2'!M22</f>
        <v>100.0998003992016</v>
      </c>
      <c r="D6" s="133">
        <f>(C6)/1</f>
        <v>100.0998003992016</v>
      </c>
    </row>
    <row r="7" spans="1:7" x14ac:dyDescent="0.3">
      <c r="B7" s="88" t="s">
        <v>76</v>
      </c>
      <c r="C7" s="133">
        <f>(C5+C6)/2</f>
        <v>100.6036635070806</v>
      </c>
      <c r="D7" s="133">
        <f>C7</f>
        <v>100.6036635070806</v>
      </c>
      <c r="G7" s="474"/>
    </row>
    <row r="8" spans="1:7" ht="3" customHeight="1" x14ac:dyDescent="0.3">
      <c r="B8" s="505"/>
      <c r="C8" s="89"/>
      <c r="D8" s="89"/>
      <c r="E8" s="89"/>
      <c r="F8" s="89"/>
      <c r="G8" s="89"/>
    </row>
    <row r="9" spans="1:7" hidden="1" x14ac:dyDescent="0.3">
      <c r="B9" s="506"/>
    </row>
    <row r="10" spans="1:7" ht="31.2" x14ac:dyDescent="0.3">
      <c r="B10" s="90" t="s">
        <v>88</v>
      </c>
      <c r="C10" s="91" t="s">
        <v>77</v>
      </c>
      <c r="D10" s="91" t="s">
        <v>75</v>
      </c>
    </row>
    <row r="11" spans="1:7" ht="46.8" x14ac:dyDescent="0.3">
      <c r="A11" s="124" t="s">
        <v>129</v>
      </c>
      <c r="B11" s="87" t="s">
        <v>78</v>
      </c>
      <c r="C11" s="436">
        <f>'2'!M35</f>
        <v>103.29320349511836</v>
      </c>
      <c r="D11" s="437">
        <f>(C11)/1</f>
        <v>103.29320349511836</v>
      </c>
    </row>
    <row r="12" spans="1:7" ht="31.2" x14ac:dyDescent="0.3">
      <c r="A12" s="124" t="s">
        <v>130</v>
      </c>
      <c r="B12" s="87" t="s">
        <v>87</v>
      </c>
      <c r="C12" s="436">
        <f>'2'!M41</f>
        <v>103.6575</v>
      </c>
      <c r="D12" s="437">
        <f>(C12)/1</f>
        <v>103.6575</v>
      </c>
    </row>
    <row r="13" spans="1:7" ht="62.4" x14ac:dyDescent="0.3">
      <c r="A13" s="124" t="s">
        <v>130</v>
      </c>
      <c r="B13" s="87" t="s">
        <v>89</v>
      </c>
      <c r="C13" s="438">
        <f>'2'!M55</f>
        <v>93.338364857371687</v>
      </c>
      <c r="D13" s="439">
        <f>(C13)/1</f>
        <v>93.338364857371687</v>
      </c>
    </row>
    <row r="14" spans="1:7" x14ac:dyDescent="0.3">
      <c r="B14" s="88" t="s">
        <v>76</v>
      </c>
      <c r="C14" s="133">
        <f>(C11+C12+C13)/3</f>
        <v>100.09635611749668</v>
      </c>
      <c r="D14" s="133">
        <f>C14</f>
        <v>100.09635611749668</v>
      </c>
    </row>
    <row r="15" spans="1:7" ht="3" customHeight="1" x14ac:dyDescent="0.3">
      <c r="B15" s="505"/>
      <c r="C15" s="89"/>
      <c r="D15" s="89"/>
    </row>
    <row r="16" spans="1:7" s="86" customFormat="1" ht="62.4" x14ac:dyDescent="0.3">
      <c r="A16" s="125"/>
      <c r="B16" s="84" t="s">
        <v>88</v>
      </c>
      <c r="C16" s="91" t="s">
        <v>221</v>
      </c>
      <c r="D16" s="91" t="s">
        <v>81</v>
      </c>
      <c r="E16" s="91" t="s">
        <v>84</v>
      </c>
      <c r="F16" s="91" t="s">
        <v>75</v>
      </c>
    </row>
    <row r="17" spans="1:6" ht="62.4" x14ac:dyDescent="0.3">
      <c r="A17" s="124" t="s">
        <v>129</v>
      </c>
      <c r="B17" s="87" t="s">
        <v>223</v>
      </c>
      <c r="C17" s="132">
        <f>'2'!M66</f>
        <v>104.47154471544715</v>
      </c>
      <c r="D17" s="132"/>
      <c r="E17" s="132"/>
      <c r="F17" s="133">
        <f>(C17+D17+E17)/1</f>
        <v>104.47154471544715</v>
      </c>
    </row>
    <row r="18" spans="1:6" ht="62.4" x14ac:dyDescent="0.3">
      <c r="A18" s="124" t="s">
        <v>129</v>
      </c>
      <c r="B18" s="87" t="s">
        <v>222</v>
      </c>
      <c r="C18" s="134">
        <f>'2'!M72</f>
        <v>100.43415340086831</v>
      </c>
      <c r="D18" s="134">
        <f>'2'!M100</f>
        <v>99.736147757255935</v>
      </c>
      <c r="E18" s="134">
        <f>'2'!M128</f>
        <v>100</v>
      </c>
      <c r="F18" s="135">
        <f>(D18+C18+E18)/3</f>
        <v>100.05676705270808</v>
      </c>
    </row>
    <row r="19" spans="1:6" ht="30.75" customHeight="1" x14ac:dyDescent="0.3">
      <c r="A19" s="124" t="s">
        <v>129</v>
      </c>
      <c r="B19" s="131" t="s">
        <v>224</v>
      </c>
      <c r="C19" s="132">
        <f>'2'!M82</f>
        <v>103.58803986710964</v>
      </c>
      <c r="D19" s="132">
        <f>'2'!M110</f>
        <v>103.33333333333334</v>
      </c>
      <c r="E19" s="132">
        <f>'2'!M138</f>
        <v>103.33333333333334</v>
      </c>
      <c r="F19" s="133">
        <f>(C19+D19+E19)/3</f>
        <v>103.41823551125879</v>
      </c>
    </row>
    <row r="20" spans="1:6" ht="34.5" customHeight="1" x14ac:dyDescent="0.3">
      <c r="A20" s="124" t="s">
        <v>129</v>
      </c>
      <c r="B20" s="131" t="s">
        <v>225</v>
      </c>
      <c r="C20" s="132">
        <f>'2'!M91</f>
        <v>100.2547065337763</v>
      </c>
      <c r="D20" s="132">
        <f>'2'!M119</f>
        <v>103.33333333333334</v>
      </c>
      <c r="E20" s="132">
        <f>'2'!M147</f>
        <v>103.33333333333334</v>
      </c>
      <c r="F20" s="133">
        <f>(C20+D20+E20)/3</f>
        <v>102.30712440014766</v>
      </c>
    </row>
    <row r="21" spans="1:6" x14ac:dyDescent="0.3">
      <c r="B21" s="88" t="s">
        <v>76</v>
      </c>
      <c r="C21" s="136">
        <f>(C17+C18+C19+C20)/4</f>
        <v>102.18711112930036</v>
      </c>
      <c r="D21" s="136">
        <f>(D18+D19+D20)/3</f>
        <v>102.13427147464087</v>
      </c>
      <c r="E21" s="136">
        <f>(E18+E19+E20)/3</f>
        <v>102.22222222222223</v>
      </c>
      <c r="F21" s="136">
        <f>(F17+F20+F18+F19)/4</f>
        <v>102.56341791989043</v>
      </c>
    </row>
    <row r="22" spans="1:6" ht="6" customHeight="1" x14ac:dyDescent="0.3">
      <c r="B22" s="505"/>
      <c r="C22" s="89"/>
    </row>
    <row r="23" spans="1:6" s="86" customFormat="1" ht="31.2" x14ac:dyDescent="0.3">
      <c r="A23" s="125"/>
      <c r="B23" s="84" t="s">
        <v>74</v>
      </c>
      <c r="C23" s="91" t="s">
        <v>82</v>
      </c>
      <c r="D23" s="91" t="s">
        <v>83</v>
      </c>
      <c r="E23" s="85" t="s">
        <v>75</v>
      </c>
    </row>
    <row r="24" spans="1:6" ht="62.4" x14ac:dyDescent="0.3">
      <c r="A24" s="124" t="s">
        <v>129</v>
      </c>
      <c r="B24" s="87" t="s">
        <v>131</v>
      </c>
      <c r="C24" s="132">
        <f>'2'!M171</f>
        <v>98.332592174054071</v>
      </c>
      <c r="D24" s="132">
        <f>'2'!M154</f>
        <v>98.862335516610614</v>
      </c>
      <c r="E24" s="133">
        <f>(C24+D24)/2</f>
        <v>98.597463845332342</v>
      </c>
    </row>
    <row r="25" spans="1:6" ht="31.2" x14ac:dyDescent="0.3">
      <c r="A25" s="124" t="s">
        <v>129</v>
      </c>
      <c r="B25" s="87" t="s">
        <v>122</v>
      </c>
      <c r="C25" s="132">
        <f>'2'!M175</f>
        <v>103.04637214745466</v>
      </c>
      <c r="D25" s="132"/>
      <c r="E25" s="133">
        <f>(C25+D25)/1</f>
        <v>103.04637214745466</v>
      </c>
    </row>
    <row r="26" spans="1:6" x14ac:dyDescent="0.3">
      <c r="B26" s="88" t="s">
        <v>76</v>
      </c>
      <c r="C26" s="133">
        <f>(C24+C25)/2</f>
        <v>100.68948216075437</v>
      </c>
      <c r="D26" s="133">
        <f>(D24+D25)</f>
        <v>98.862335516610614</v>
      </c>
      <c r="E26" s="133">
        <f>(C26+D26)/2</f>
        <v>99.775908838682483</v>
      </c>
    </row>
    <row r="27" spans="1:6" ht="58.2" customHeight="1" x14ac:dyDescent="0.35">
      <c r="B27" s="141" t="s">
        <v>238</v>
      </c>
      <c r="C27" s="143"/>
      <c r="D27" s="143"/>
      <c r="E27" s="143"/>
      <c r="F27" s="143"/>
    </row>
  </sheetData>
  <mergeCells count="3">
    <mergeCell ref="D1:F1"/>
    <mergeCell ref="F2:G2"/>
    <mergeCell ref="E5:F5"/>
  </mergeCells>
  <pageMargins left="1.1023622047244095" right="0.70866141732283472" top="0.35433070866141736" bottom="0.15748031496062992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не печатать</vt:lpstr>
      <vt:lpstr>1</vt:lpstr>
      <vt:lpstr>Лист1</vt:lpstr>
      <vt:lpstr>2</vt:lpstr>
      <vt:lpstr>3</vt:lpstr>
      <vt:lpstr>'1'!Область_печати</vt:lpstr>
      <vt:lpstr>'2'!Область_печати</vt:lpstr>
      <vt:lpstr>'3'!Область_печати</vt:lpstr>
      <vt:lpstr>Лист1!Область_печати</vt:lpstr>
      <vt:lpstr>'не печатать'!Область_печати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dc:description/>
  <cp:lastModifiedBy>User</cp:lastModifiedBy>
  <cp:revision>14</cp:revision>
  <cp:lastPrinted>2022-01-25T02:51:34Z</cp:lastPrinted>
  <dcterms:created xsi:type="dcterms:W3CDTF">2017-02-04T13:02:19Z</dcterms:created>
  <dcterms:modified xsi:type="dcterms:W3CDTF">2022-01-25T02:53:42Z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