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ЭтаКнига" defaultThemeVersion="124226"/>
  <xr:revisionPtr revIDLastSave="0" documentId="13_ncr:1_{75AFFDF9-2177-446A-86A6-87AE15781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ШКОЛЫ 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56" l="1"/>
  <c r="N61" i="56"/>
  <c r="G61" i="56"/>
  <c r="M47" i="56"/>
  <c r="O34" i="56"/>
  <c r="E61" i="56" l="1"/>
  <c r="G58" i="56" l="1"/>
  <c r="O58" i="56" s="1"/>
  <c r="G37" i="56" l="1"/>
  <c r="O37" i="56" s="1"/>
  <c r="G36" i="56"/>
  <c r="O36" i="56" s="1"/>
  <c r="G35" i="56"/>
  <c r="O35" i="56" s="1"/>
  <c r="G68" i="56"/>
  <c r="G33" i="56" l="1"/>
  <c r="G32" i="56"/>
  <c r="G43" i="56" l="1"/>
  <c r="O27" i="56"/>
  <c r="G18" i="56"/>
  <c r="G60" i="56"/>
  <c r="O60" i="56" s="1"/>
  <c r="G56" i="56" l="1"/>
  <c r="O56" i="56" s="1"/>
  <c r="G55" i="56"/>
  <c r="O55" i="56" s="1"/>
  <c r="E47" i="56" l="1"/>
  <c r="G40" i="56" l="1"/>
  <c r="E69" i="56" l="1"/>
  <c r="O33" i="56" l="1"/>
  <c r="O32" i="56" l="1"/>
  <c r="G46" i="56"/>
  <c r="G45" i="56"/>
  <c r="G44" i="56"/>
  <c r="G42" i="56" l="1"/>
  <c r="G41" i="56"/>
  <c r="G39" i="56"/>
  <c r="G38" i="56"/>
  <c r="G47" i="56" l="1"/>
  <c r="O18" i="56"/>
  <c r="O76" i="56"/>
  <c r="K31" i="56" l="1"/>
  <c r="K47" i="56"/>
  <c r="K57" i="56"/>
  <c r="G59" i="56" l="1"/>
  <c r="O59" i="56" s="1"/>
  <c r="O61" i="56" s="1"/>
  <c r="G51" i="56"/>
  <c r="O51" i="56" s="1"/>
  <c r="G52" i="56"/>
  <c r="O52" i="56" s="1"/>
  <c r="G53" i="56"/>
  <c r="O53" i="56" s="1"/>
  <c r="G54" i="56"/>
  <c r="O54" i="56" s="1"/>
  <c r="G28" i="56"/>
  <c r="O28" i="56" s="1"/>
  <c r="G29" i="56"/>
  <c r="O29" i="56" s="1"/>
  <c r="H47" i="56" l="1"/>
  <c r="I47" i="56"/>
  <c r="J47" i="56"/>
  <c r="N47" i="56"/>
  <c r="O46" i="56"/>
  <c r="O44" i="56"/>
  <c r="O45" i="56"/>
  <c r="O38" i="56"/>
  <c r="O39" i="56"/>
  <c r="O43" i="56"/>
  <c r="O42" i="56"/>
  <c r="O41" i="56"/>
  <c r="O40" i="56"/>
  <c r="N70" i="56" l="1"/>
  <c r="M70" i="56"/>
  <c r="L70" i="56"/>
  <c r="K70" i="56"/>
  <c r="J70" i="56"/>
  <c r="I70" i="56"/>
  <c r="H70" i="56"/>
  <c r="E70" i="56"/>
  <c r="N19" i="56"/>
  <c r="N20" i="56" s="1"/>
  <c r="M19" i="56"/>
  <c r="M20" i="56" s="1"/>
  <c r="L19" i="56"/>
  <c r="L20" i="56" s="1"/>
  <c r="K19" i="56"/>
  <c r="K20" i="56" s="1"/>
  <c r="J19" i="56"/>
  <c r="J20" i="56" s="1"/>
  <c r="I19" i="56"/>
  <c r="I20" i="56" s="1"/>
  <c r="H19" i="56"/>
  <c r="H20" i="56" s="1"/>
  <c r="E19" i="56"/>
  <c r="E20" i="56" s="1"/>
  <c r="G19" i="56"/>
  <c r="G20" i="56" s="1"/>
  <c r="O21" i="56" s="1"/>
  <c r="N77" i="56"/>
  <c r="N78" i="56" s="1"/>
  <c r="M77" i="56"/>
  <c r="M78" i="56" s="1"/>
  <c r="L77" i="56"/>
  <c r="L78" i="56" s="1"/>
  <c r="K77" i="56"/>
  <c r="K78" i="56" s="1"/>
  <c r="J77" i="56"/>
  <c r="J78" i="56" s="1"/>
  <c r="I77" i="56"/>
  <c r="I78" i="56" s="1"/>
  <c r="H77" i="56"/>
  <c r="H78" i="56" s="1"/>
  <c r="E77" i="56"/>
  <c r="E78" i="56" s="1"/>
  <c r="G77" i="56"/>
  <c r="G78" i="56" s="1"/>
  <c r="N69" i="56"/>
  <c r="M69" i="56"/>
  <c r="L69" i="56"/>
  <c r="K69" i="56"/>
  <c r="J69" i="56"/>
  <c r="I69" i="56"/>
  <c r="H69" i="56"/>
  <c r="G69" i="56"/>
  <c r="N86" i="56"/>
  <c r="N87" i="56" s="1"/>
  <c r="M86" i="56"/>
  <c r="M87" i="56" s="1"/>
  <c r="L86" i="56"/>
  <c r="L87" i="56" s="1"/>
  <c r="K86" i="56"/>
  <c r="K87" i="56" s="1"/>
  <c r="J86" i="56"/>
  <c r="J87" i="56" s="1"/>
  <c r="I86" i="56"/>
  <c r="I87" i="56" s="1"/>
  <c r="H86" i="56"/>
  <c r="H87" i="56" s="1"/>
  <c r="E86" i="56"/>
  <c r="E87" i="56" s="1"/>
  <c r="G85" i="56"/>
  <c r="O85" i="56" s="1"/>
  <c r="G84" i="56"/>
  <c r="N57" i="56"/>
  <c r="M57" i="56"/>
  <c r="L57" i="56"/>
  <c r="J57" i="56"/>
  <c r="I57" i="56"/>
  <c r="H57" i="56"/>
  <c r="E57" i="56"/>
  <c r="G50" i="56"/>
  <c r="N49" i="56"/>
  <c r="M49" i="56"/>
  <c r="L49" i="56"/>
  <c r="K49" i="56"/>
  <c r="K62" i="56" s="1"/>
  <c r="J49" i="56"/>
  <c r="I49" i="56"/>
  <c r="H49" i="56"/>
  <c r="E49" i="56"/>
  <c r="G48" i="56"/>
  <c r="L47" i="56"/>
  <c r="N31" i="56"/>
  <c r="M31" i="56"/>
  <c r="L31" i="56"/>
  <c r="J31" i="56"/>
  <c r="I31" i="56"/>
  <c r="H31" i="56"/>
  <c r="E31" i="56"/>
  <c r="G30" i="56"/>
  <c r="O30" i="56" s="1"/>
  <c r="E62" i="56" l="1"/>
  <c r="K94" i="56"/>
  <c r="O47" i="56"/>
  <c r="O62" i="56" s="1"/>
  <c r="G70" i="56"/>
  <c r="O19" i="56"/>
  <c r="O20" i="56" s="1"/>
  <c r="G49" i="56"/>
  <c r="J62" i="56"/>
  <c r="J94" i="56" s="1"/>
  <c r="N62" i="56"/>
  <c r="N94" i="56" s="1"/>
  <c r="I62" i="56"/>
  <c r="I94" i="56" s="1"/>
  <c r="M62" i="56"/>
  <c r="M94" i="56" s="1"/>
  <c r="G57" i="56"/>
  <c r="G86" i="56"/>
  <c r="G87" i="56" s="1"/>
  <c r="O88" i="56" s="1"/>
  <c r="G31" i="56"/>
  <c r="H62" i="56"/>
  <c r="H94" i="56" s="1"/>
  <c r="L62" i="56"/>
  <c r="L94" i="56" s="1"/>
  <c r="O77" i="56"/>
  <c r="O78" i="56" s="1"/>
  <c r="O79" i="56"/>
  <c r="O68" i="56"/>
  <c r="O84" i="56"/>
  <c r="O86" i="56" s="1"/>
  <c r="O87" i="56" s="1"/>
  <c r="O50" i="56"/>
  <c r="O57" i="56" s="1"/>
  <c r="O48" i="56"/>
  <c r="O49" i="56" s="1"/>
  <c r="O31" i="56"/>
  <c r="O13" i="56" l="1"/>
  <c r="O69" i="56"/>
  <c r="O70" i="56"/>
  <c r="O23" i="56"/>
  <c r="O22" i="56"/>
  <c r="G62" i="56"/>
  <c r="O63" i="56" s="1"/>
  <c r="O94" i="56" l="1"/>
  <c r="O24" i="56"/>
  <c r="G94" i="56"/>
  <c r="O95" i="56" s="1"/>
  <c r="O64" i="56"/>
  <c r="O71" i="56"/>
  <c r="O96" i="56" l="1"/>
  <c r="O97" i="56"/>
  <c r="O65" i="56"/>
  <c r="O90" i="56" s="1"/>
  <c r="O98" i="56" l="1"/>
  <c r="O66" i="56"/>
  <c r="O89" i="56"/>
  <c r="O91" i="56" s="1"/>
  <c r="O73" i="56"/>
  <c r="O72" i="56"/>
  <c r="O74" i="56" l="1"/>
  <c r="O81" i="56"/>
  <c r="O80" i="56"/>
  <c r="O82" i="56" l="1"/>
</calcChain>
</file>

<file path=xl/sharedStrings.xml><?xml version="1.0" encoding="utf-8"?>
<sst xmlns="http://schemas.openxmlformats.org/spreadsheetml/2006/main" count="151" uniqueCount="90">
  <si>
    <t>Код</t>
  </si>
  <si>
    <t>Форма по ОКУД</t>
  </si>
  <si>
    <t>по ОКПО</t>
  </si>
  <si>
    <t>ШТАТНОЕ РАСПИСАНИЕ</t>
  </si>
  <si>
    <t>Должность (специальность, профессия), разряд , класс (категория) квалификация</t>
  </si>
  <si>
    <t>Количество штатных единиц</t>
  </si>
  <si>
    <t>Примечание</t>
  </si>
  <si>
    <t>Наи-мено-вание</t>
  </si>
  <si>
    <t>код</t>
  </si>
  <si>
    <t xml:space="preserve"> </t>
  </si>
  <si>
    <t>Унифицированная форма Т-3</t>
  </si>
  <si>
    <t>Утверждена постановлением Госкомстата России от 05 января 2004 №1</t>
  </si>
  <si>
    <t>0301017</t>
  </si>
  <si>
    <t>номер документа</t>
  </si>
  <si>
    <t>дата документа</t>
  </si>
  <si>
    <t>Структурное подразделение</t>
  </si>
  <si>
    <t>Надбавки, руб.</t>
  </si>
  <si>
    <t>Стимулирующие выплаты за выслугу лет, руб.</t>
  </si>
  <si>
    <t>УТВЕРЖДЕНО :</t>
  </si>
  <si>
    <t>Штат в количестве</t>
  </si>
  <si>
    <t>единиц</t>
  </si>
  <si>
    <t>Стимулирующие выплаты за интенсивность и высокие результаты работы,                                                    руб.</t>
  </si>
  <si>
    <t>Стимулирующие выплаты за квалификацию,                                               руб.</t>
  </si>
  <si>
    <t>Компенсационные выплаты за работу в особых условиях труда,                                                     руб</t>
  </si>
  <si>
    <t>Тарифная ставка (оклад) и пр.,                                                                          руб.</t>
  </si>
  <si>
    <t>Заработная плата по нагрузке,                                                                                 руб.</t>
  </si>
  <si>
    <t>Иные стимулирующие выплаты,                                                                              руб.</t>
  </si>
  <si>
    <t>Итого</t>
  </si>
  <si>
    <t>Категория</t>
  </si>
  <si>
    <t>б/к</t>
  </si>
  <si>
    <t>Фонд материальной помощи 1%</t>
  </si>
  <si>
    <t>ВСЕГО ФОТ</t>
  </si>
  <si>
    <t>МРОТ</t>
  </si>
  <si>
    <t>Итого АУП:</t>
  </si>
  <si>
    <t>Итого педработники:</t>
  </si>
  <si>
    <t>Компенсационные выплаты 20 %</t>
  </si>
  <si>
    <t>Компенсационные выплаты за осуществление дополнительной работы, не входящей в круг основных должностных обязанностей, руб</t>
  </si>
  <si>
    <t>Доплата до МРОТ,                                                        руб.</t>
  </si>
  <si>
    <t>(полное название учреждения)</t>
  </si>
  <si>
    <t>Премиальный фонд 5%</t>
  </si>
  <si>
    <t xml:space="preserve">Всего в месяц, руб </t>
  </si>
  <si>
    <t>Приложение № 2</t>
  </si>
  <si>
    <t>( ФИО )</t>
  </si>
  <si>
    <t>Итого УВП:</t>
  </si>
  <si>
    <t>(название должности)</t>
  </si>
  <si>
    <t>(подпись)</t>
  </si>
  <si>
    <t>(м.п.)</t>
  </si>
  <si>
    <t>Итого специалисты и служащие:</t>
  </si>
  <si>
    <t>Итого рабочие:</t>
  </si>
  <si>
    <t>Педагог дополнительного образования</t>
  </si>
  <si>
    <t>Советник директора по воспитанию и взаимодействию с детскими общественными объединениями</t>
  </si>
  <si>
    <t>Всего</t>
  </si>
  <si>
    <t>Учитель</t>
  </si>
  <si>
    <t>Учитель-логопед</t>
  </si>
  <si>
    <t>Учитель-дефектолог</t>
  </si>
  <si>
    <t>Педагог-библиотекарь</t>
  </si>
  <si>
    <t>Педагог-психолог</t>
  </si>
  <si>
    <t>Социальный педагог</t>
  </si>
  <si>
    <t>Методист</t>
  </si>
  <si>
    <t>Тьютор</t>
  </si>
  <si>
    <t>Гардеробщик</t>
  </si>
  <si>
    <t xml:space="preserve">Заместитель директора по учебно-воспитательной работе </t>
  </si>
  <si>
    <t>Заместитель директора по воспитательной работе</t>
  </si>
  <si>
    <t>Главный  бухгалтер</t>
  </si>
  <si>
    <t>Рабочий по комплексному обслуживанию здания</t>
  </si>
  <si>
    <t>Секретарь руководителя</t>
  </si>
  <si>
    <t>Экономист</t>
  </si>
  <si>
    <t>Специалист по кадрам</t>
  </si>
  <si>
    <t>Техник-программист</t>
  </si>
  <si>
    <t>Лаборант</t>
  </si>
  <si>
    <t>Старший вожатый</t>
  </si>
  <si>
    <t>Бухгалтер</t>
  </si>
  <si>
    <t>Директор</t>
  </si>
  <si>
    <t>М.П. Глебездина</t>
  </si>
  <si>
    <t>Главный бухгалтер</t>
  </si>
  <si>
    <t>Е.П. Кирсанова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</si>
  <si>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</si>
  <si>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Заместитель директора по АХЧ</t>
  </si>
  <si>
    <t>3 раз.</t>
  </si>
  <si>
    <t>1раз.</t>
  </si>
  <si>
    <t>1 кат.</t>
  </si>
  <si>
    <t>выс кат.</t>
  </si>
  <si>
    <t xml:space="preserve">Преподаватель-организатор основ безопасности и защиты Родины </t>
  </si>
  <si>
    <t>Дворник</t>
  </si>
  <si>
    <t>01.09.2025г</t>
  </si>
  <si>
    <t>на период  1 года                   с  " 01   "  сентября 2025 г.</t>
  </si>
  <si>
    <t>1</t>
  </si>
  <si>
    <t>Приказом организации от   "29"    августа                          2025       г № 377</t>
  </si>
  <si>
    <t>Учитель внеуроч. деят.</t>
  </si>
  <si>
    <t>Уборщик производственных и служебных помещений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</si>
</sst>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2" xfId="0" applyNumberFormat="1" applyFont="1" applyBorder="1" applyAlignment="1">
      <alignment wrapText="1"/>
    </xf>
    <xf numFmtId="2" fontId="1" fillId="0" borderId="0" xfId="0" applyNumberFormat="1" applyFont="1" applyAlignment="1">
      <alignment wrapText="1"/>
    </xf>
    <xf numFmtId="0" fontId="6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2" borderId="0" xfId="0" applyFont="1" applyFill="1"/>
    <xf numFmtId="1" fontId="4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/>
    </xf>
    <xf numFmtId="164" fontId="9" fillId="0" borderId="1" xfId="1" applyFont="1" applyFill="1" applyBorder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2" fontId="1" fillId="0" borderId="2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" fontId="5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center"/>
    </xf>
    <xf numFmtId="164" fontId="9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" fontId="1" fillId="0" borderId="0" xfId="0" applyNumberFormat="1" applyFont="1"/>
    <xf numFmtId="164" fontId="3" fillId="0" borderId="0" xfId="0" applyNumberFormat="1" applyFont="1"/>
    <xf numFmtId="0" fontId="13" fillId="0" borderId="0" xfId="0" applyFont="1"/>
    <xf numFmtId="1" fontId="10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2" fontId="14" fillId="0" borderId="1" xfId="0" applyNumberFormat="1" applyFont="1" applyBorder="1" applyAlignment="1">
      <alignment horizontal="center"/>
    </xf>
    <xf numFmtId="0" fontId="4" fillId="0" borderId="0" xfId="0" applyFont="1"/>
    <xf numFmtId="4" fontId="15" fillId="0" borderId="1" xfId="0" applyNumberFormat="1" applyFont="1" applyBorder="1" applyAlignment="1">
      <alignment horizontal="center"/>
    </xf>
    <xf numFmtId="4" fontId="11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164" fontId="9" fillId="3" borderId="1" xfId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106"/>
  <sheetViews>
    <sheetView tabSelected="1" topLeftCell="C75" workbookViewId="0">
      <selection activeCell="I100" sqref="I100"/>
    </sheetView>
  </sheetViews>
  <sheetFormatPr defaultColWidth="9.140625" defaultRowHeight="15" x14ac:dyDescent="0.25"/>
  <cols>
    <col min="1" max="1" width="4.28515625" style="3" customWidth="1"/>
    <col min="2" max="2" width="6.7109375" style="3" customWidth="1"/>
    <col min="3" max="3" width="29.85546875" style="3" customWidth="1"/>
    <col min="4" max="4" width="8.85546875" style="3" customWidth="1"/>
    <col min="5" max="5" width="11.28515625" style="3" customWidth="1"/>
    <col min="6" max="6" width="11.7109375" style="3" customWidth="1"/>
    <col min="7" max="7" width="15.28515625" style="3" customWidth="1"/>
    <col min="8" max="8" width="11.5703125" style="3" customWidth="1"/>
    <col min="9" max="9" width="14.140625" style="3" customWidth="1"/>
    <col min="10" max="10" width="13" style="3" customWidth="1"/>
    <col min="11" max="11" width="14.5703125" style="3" customWidth="1"/>
    <col min="12" max="12" width="12.140625" style="3" customWidth="1"/>
    <col min="13" max="13" width="16.42578125" style="3" customWidth="1"/>
    <col min="14" max="14" width="12.42578125" style="3" customWidth="1"/>
    <col min="15" max="15" width="15.85546875" style="3" customWidth="1"/>
    <col min="16" max="16" width="22.140625" style="3" customWidth="1"/>
    <col min="17" max="17" width="13" style="1" customWidth="1"/>
    <col min="18" max="18" width="13.5703125" style="1" customWidth="1"/>
    <col min="19" max="19" width="13.42578125" style="1" customWidth="1"/>
    <col min="20" max="20" width="13.85546875" style="1" customWidth="1"/>
    <col min="21" max="21" width="13.7109375" style="1" customWidth="1"/>
    <col min="22" max="22" width="15.85546875" style="1" customWidth="1"/>
    <col min="23" max="23" width="11.5703125" style="1" bestFit="1" customWidth="1"/>
    <col min="24" max="16384" width="9.140625" style="1"/>
  </cols>
  <sheetData>
    <row r="1" spans="1:16" ht="10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75"/>
      <c r="P1" s="75"/>
    </row>
    <row r="2" spans="1:16" ht="2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6" t="s">
        <v>41</v>
      </c>
      <c r="P2" s="76"/>
    </row>
    <row r="3" spans="1:16" ht="10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41"/>
      <c r="P3" s="41"/>
    </row>
    <row r="4" spans="1:1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77" t="s">
        <v>10</v>
      </c>
      <c r="P4" s="77"/>
    </row>
    <row r="5" spans="1:16" ht="37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77" t="s">
        <v>11</v>
      </c>
      <c r="P5" s="77"/>
    </row>
    <row r="6" spans="1:16" ht="13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8"/>
      <c r="P6" s="78"/>
    </row>
    <row r="7" spans="1:16" x14ac:dyDescent="0.25">
      <c r="A7" s="27"/>
      <c r="B7" s="27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26"/>
      <c r="O7" s="1"/>
      <c r="P7" s="7" t="s">
        <v>0</v>
      </c>
    </row>
    <row r="8" spans="1:16" x14ac:dyDescent="0.25">
      <c r="A8" s="27"/>
      <c r="B8" s="27"/>
      <c r="C8" s="67" t="s">
        <v>76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26"/>
      <c r="O8" s="6" t="s">
        <v>1</v>
      </c>
      <c r="P8" s="8" t="s">
        <v>12</v>
      </c>
    </row>
    <row r="9" spans="1:16" x14ac:dyDescent="0.25">
      <c r="A9" s="1"/>
      <c r="B9" s="1"/>
      <c r="C9" s="1"/>
      <c r="D9" s="1"/>
      <c r="E9" s="64" t="s">
        <v>38</v>
      </c>
      <c r="F9" s="64"/>
      <c r="G9" s="64"/>
      <c r="H9" s="64"/>
      <c r="I9" s="64"/>
      <c r="J9" s="64"/>
      <c r="K9" s="64"/>
      <c r="L9" s="1"/>
      <c r="M9" s="1"/>
      <c r="N9" s="1"/>
      <c r="O9" s="6" t="s">
        <v>2</v>
      </c>
      <c r="P9" s="7"/>
    </row>
    <row r="10" spans="1:16" ht="13.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9"/>
    </row>
    <row r="11" spans="1:16" x14ac:dyDescent="0.25">
      <c r="A11" s="1"/>
      <c r="B11" s="68" t="s">
        <v>3</v>
      </c>
      <c r="C11" s="68"/>
      <c r="D11" s="68"/>
      <c r="E11" s="68"/>
      <c r="F11" s="69" t="s">
        <v>13</v>
      </c>
      <c r="G11" s="69"/>
      <c r="H11" s="69" t="s">
        <v>14</v>
      </c>
      <c r="I11" s="69"/>
      <c r="J11" s="1"/>
      <c r="K11" s="1" t="s">
        <v>9</v>
      </c>
      <c r="L11" s="70" t="s">
        <v>18</v>
      </c>
      <c r="M11" s="70"/>
      <c r="N11" s="70"/>
      <c r="O11" s="70"/>
      <c r="P11" s="70"/>
    </row>
    <row r="12" spans="1:16" x14ac:dyDescent="0.25">
      <c r="A12" s="1"/>
      <c r="B12" s="26"/>
      <c r="C12" s="26"/>
      <c r="D12" s="26"/>
      <c r="E12" s="26"/>
      <c r="F12" s="79" t="s">
        <v>86</v>
      </c>
      <c r="G12" s="79"/>
      <c r="H12" s="79" t="s">
        <v>84</v>
      </c>
      <c r="I12" s="79"/>
      <c r="J12" s="1"/>
      <c r="K12" s="5"/>
      <c r="L12" s="80" t="s">
        <v>87</v>
      </c>
      <c r="M12" s="80"/>
      <c r="N12" s="80"/>
      <c r="O12" s="80"/>
      <c r="P12" s="80"/>
    </row>
    <row r="13" spans="1:16" ht="15" customHeight="1" x14ac:dyDescent="0.25">
      <c r="A13" s="1"/>
      <c r="B13" s="81" t="s">
        <v>85</v>
      </c>
      <c r="C13" s="81"/>
      <c r="D13" s="81"/>
      <c r="E13" s="81"/>
      <c r="F13" s="41"/>
      <c r="G13" s="41"/>
      <c r="H13" s="41"/>
      <c r="I13" s="1"/>
      <c r="J13" s="1"/>
      <c r="K13" s="1"/>
      <c r="L13" s="82" t="s">
        <v>19</v>
      </c>
      <c r="M13" s="82"/>
      <c r="N13" s="82"/>
      <c r="O13" s="23">
        <f>E94</f>
        <v>94.831000000000003</v>
      </c>
      <c r="P13" s="5" t="s">
        <v>20</v>
      </c>
    </row>
    <row r="14" spans="1:1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0"/>
      <c r="L14" s="10"/>
      <c r="M14" s="11"/>
      <c r="N14" s="11"/>
      <c r="O14" s="11"/>
      <c r="P14" s="10"/>
    </row>
    <row r="15" spans="1:16" ht="33" customHeight="1" x14ac:dyDescent="0.25">
      <c r="A15" s="71" t="s">
        <v>15</v>
      </c>
      <c r="B15" s="71"/>
      <c r="C15" s="72" t="s">
        <v>4</v>
      </c>
      <c r="D15" s="73" t="s">
        <v>28</v>
      </c>
      <c r="E15" s="72" t="s">
        <v>5</v>
      </c>
      <c r="F15" s="72" t="s">
        <v>24</v>
      </c>
      <c r="G15" s="73" t="s">
        <v>25</v>
      </c>
      <c r="H15" s="83" t="s">
        <v>16</v>
      </c>
      <c r="I15" s="84"/>
      <c r="J15" s="84"/>
      <c r="K15" s="84"/>
      <c r="L15" s="84"/>
      <c r="M15" s="85"/>
      <c r="N15" s="73" t="s">
        <v>37</v>
      </c>
      <c r="O15" s="73" t="s">
        <v>40</v>
      </c>
      <c r="P15" s="73" t="s">
        <v>6</v>
      </c>
    </row>
    <row r="16" spans="1:16" ht="182.25" customHeight="1" x14ac:dyDescent="0.25">
      <c r="A16" s="39" t="s">
        <v>7</v>
      </c>
      <c r="B16" s="39" t="s">
        <v>8</v>
      </c>
      <c r="C16" s="72"/>
      <c r="D16" s="74"/>
      <c r="E16" s="72"/>
      <c r="F16" s="72"/>
      <c r="G16" s="74"/>
      <c r="H16" s="4" t="s">
        <v>23</v>
      </c>
      <c r="I16" s="40" t="s">
        <v>36</v>
      </c>
      <c r="J16" s="42" t="s">
        <v>22</v>
      </c>
      <c r="K16" s="40" t="s">
        <v>17</v>
      </c>
      <c r="L16" s="40" t="s">
        <v>21</v>
      </c>
      <c r="M16" s="40" t="s">
        <v>26</v>
      </c>
      <c r="N16" s="74"/>
      <c r="O16" s="74"/>
      <c r="P16" s="74"/>
    </row>
    <row r="17" spans="1:19" ht="15" customHeight="1" x14ac:dyDescent="0.25">
      <c r="A17" s="12">
        <v>1</v>
      </c>
      <c r="B17" s="12">
        <v>2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  <c r="H17" s="12">
        <v>8</v>
      </c>
      <c r="I17" s="12">
        <v>9</v>
      </c>
      <c r="J17" s="12">
        <v>10</v>
      </c>
      <c r="K17" s="12">
        <v>11</v>
      </c>
      <c r="L17" s="12">
        <v>12</v>
      </c>
      <c r="M17" s="12">
        <v>13</v>
      </c>
      <c r="N17" s="12">
        <v>14</v>
      </c>
      <c r="O17" s="12">
        <v>15</v>
      </c>
      <c r="P17" s="12">
        <v>16</v>
      </c>
    </row>
    <row r="18" spans="1:19" ht="70.5" customHeight="1" x14ac:dyDescent="0.25">
      <c r="A18" s="2"/>
      <c r="B18" s="2"/>
      <c r="C18" s="13" t="s">
        <v>50</v>
      </c>
      <c r="D18" s="18" t="s">
        <v>29</v>
      </c>
      <c r="E18" s="24">
        <v>0.5</v>
      </c>
      <c r="F18" s="16">
        <v>16022</v>
      </c>
      <c r="G18" s="16">
        <f>E18*F18</f>
        <v>8011</v>
      </c>
      <c r="H18" s="16"/>
      <c r="I18" s="16"/>
      <c r="J18" s="16"/>
      <c r="K18" s="16"/>
      <c r="L18" s="16"/>
      <c r="M18" s="16">
        <v>7829.22</v>
      </c>
      <c r="N18" s="16"/>
      <c r="O18" s="16">
        <f t="shared" ref="O18" si="0">SUM(G18:N18)</f>
        <v>15840.220000000001</v>
      </c>
      <c r="P18" s="16"/>
    </row>
    <row r="19" spans="1:19" ht="15" customHeight="1" x14ac:dyDescent="0.25">
      <c r="A19" s="2"/>
      <c r="B19" s="2"/>
      <c r="C19" s="36" t="s">
        <v>34</v>
      </c>
      <c r="D19" s="13"/>
      <c r="E19" s="24">
        <f>SUM(E18:E18)</f>
        <v>0.5</v>
      </c>
      <c r="F19" s="16"/>
      <c r="G19" s="25">
        <f t="shared" ref="G19:O19" si="1">SUM(G18:G18)</f>
        <v>8011</v>
      </c>
      <c r="H19" s="25">
        <f t="shared" si="1"/>
        <v>0</v>
      </c>
      <c r="I19" s="25">
        <f t="shared" si="1"/>
        <v>0</v>
      </c>
      <c r="J19" s="25">
        <f t="shared" si="1"/>
        <v>0</v>
      </c>
      <c r="K19" s="25">
        <f t="shared" si="1"/>
        <v>0</v>
      </c>
      <c r="L19" s="25">
        <f t="shared" si="1"/>
        <v>0</v>
      </c>
      <c r="M19" s="25">
        <f t="shared" si="1"/>
        <v>7829.22</v>
      </c>
      <c r="N19" s="25">
        <f t="shared" si="1"/>
        <v>0</v>
      </c>
      <c r="O19" s="25">
        <f t="shared" si="1"/>
        <v>15840.220000000001</v>
      </c>
      <c r="P19" s="25"/>
    </row>
    <row r="20" spans="1:19" ht="15" customHeight="1" x14ac:dyDescent="0.25">
      <c r="A20" s="2"/>
      <c r="B20" s="2"/>
      <c r="C20" s="14" t="s">
        <v>27</v>
      </c>
      <c r="D20" s="14"/>
      <c r="E20" s="20">
        <f>E19</f>
        <v>0.5</v>
      </c>
      <c r="F20" s="19"/>
      <c r="G20" s="20">
        <f>G19</f>
        <v>8011</v>
      </c>
      <c r="H20" s="20">
        <f t="shared" ref="H20:N20" si="2">H19</f>
        <v>0</v>
      </c>
      <c r="I20" s="20">
        <f t="shared" si="2"/>
        <v>0</v>
      </c>
      <c r="J20" s="20">
        <f t="shared" si="2"/>
        <v>0</v>
      </c>
      <c r="K20" s="20">
        <f t="shared" si="2"/>
        <v>0</v>
      </c>
      <c r="L20" s="20">
        <f t="shared" si="2"/>
        <v>0</v>
      </c>
      <c r="M20" s="20">
        <f t="shared" si="2"/>
        <v>7829.22</v>
      </c>
      <c r="N20" s="20">
        <f t="shared" si="2"/>
        <v>0</v>
      </c>
      <c r="O20" s="20">
        <f>SUM(O19)</f>
        <v>15840.220000000001</v>
      </c>
      <c r="P20" s="20"/>
    </row>
    <row r="21" spans="1:19" ht="15" customHeight="1" x14ac:dyDescent="0.25">
      <c r="A21" s="1"/>
      <c r="B21" s="1"/>
      <c r="C21" s="37" t="s">
        <v>35</v>
      </c>
      <c r="D21" s="28"/>
      <c r="E21" s="29"/>
      <c r="F21" s="29"/>
      <c r="G21" s="30"/>
      <c r="H21" s="30"/>
      <c r="I21" s="30"/>
      <c r="J21" s="30"/>
      <c r="K21" s="30"/>
      <c r="L21" s="30"/>
      <c r="M21" s="30"/>
      <c r="N21" s="30"/>
      <c r="O21" s="20">
        <f>ROUND(G20*20%,2)</f>
        <v>1602.2</v>
      </c>
      <c r="P21" s="30"/>
    </row>
    <row r="22" spans="1:19" ht="15" customHeight="1" x14ac:dyDescent="0.25">
      <c r="A22" s="1"/>
      <c r="B22" s="1"/>
      <c r="C22" s="37" t="s">
        <v>39</v>
      </c>
      <c r="D22" s="28"/>
      <c r="E22" s="29"/>
      <c r="F22" s="29"/>
      <c r="G22" s="30"/>
      <c r="H22" s="30"/>
      <c r="I22" s="30"/>
      <c r="J22" s="30"/>
      <c r="K22" s="30"/>
      <c r="L22" s="30"/>
      <c r="M22" s="30"/>
      <c r="N22" s="30"/>
      <c r="O22" s="20">
        <f>ROUND((O20-H20-I20-N20+O21)*5%,2)</f>
        <v>872.12</v>
      </c>
      <c r="P22" s="30"/>
    </row>
    <row r="23" spans="1:19" ht="15" customHeight="1" x14ac:dyDescent="0.25">
      <c r="C23" s="37" t="s">
        <v>30</v>
      </c>
      <c r="H23" s="30"/>
      <c r="I23" s="34"/>
      <c r="O23" s="20">
        <f>ROUND((O20-H20-I20-N20+O21)*1%,2)</f>
        <v>174.42</v>
      </c>
    </row>
    <row r="24" spans="1:19" ht="15" customHeight="1" x14ac:dyDescent="0.25">
      <c r="C24" s="14" t="s">
        <v>31</v>
      </c>
      <c r="O24" s="21">
        <f>O20-H20-I20+O21+O22+O23</f>
        <v>18488.96</v>
      </c>
    </row>
    <row r="25" spans="1:19" ht="15" customHeight="1" x14ac:dyDescent="0.25">
      <c r="H25" s="34"/>
      <c r="I25" s="34"/>
      <c r="N25" s="22" t="s">
        <v>32</v>
      </c>
      <c r="O25" s="20"/>
    </row>
    <row r="26" spans="1:19" ht="1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M26" s="11"/>
      <c r="N26" s="11"/>
      <c r="O26" s="11"/>
      <c r="P26" s="11"/>
    </row>
    <row r="27" spans="1:19" ht="30.75" customHeight="1" x14ac:dyDescent="0.25">
      <c r="A27" s="2"/>
      <c r="B27" s="2"/>
      <c r="C27" s="13" t="s">
        <v>72</v>
      </c>
      <c r="D27" s="13"/>
      <c r="E27" s="15">
        <v>1</v>
      </c>
      <c r="F27" s="16">
        <v>27774</v>
      </c>
      <c r="G27" s="16">
        <v>27774</v>
      </c>
      <c r="H27" s="16"/>
      <c r="I27" s="43"/>
      <c r="J27" s="43"/>
      <c r="K27" s="43">
        <v>5554.8</v>
      </c>
      <c r="L27" s="43"/>
      <c r="M27" s="43">
        <v>47215.8</v>
      </c>
      <c r="N27" s="16"/>
      <c r="O27" s="16">
        <f>SUM(G27:N27)</f>
        <v>80544.600000000006</v>
      </c>
      <c r="P27" s="44"/>
    </row>
    <row r="28" spans="1:19" ht="30" x14ac:dyDescent="0.25">
      <c r="A28" s="2"/>
      <c r="B28" s="2"/>
      <c r="C28" s="13" t="s">
        <v>61</v>
      </c>
      <c r="D28" s="13"/>
      <c r="E28" s="15">
        <v>2</v>
      </c>
      <c r="F28" s="16">
        <v>24997</v>
      </c>
      <c r="G28" s="16">
        <f t="shared" ref="G28:G29" si="3">ROUND(E28*F28,2)</f>
        <v>49994</v>
      </c>
      <c r="H28" s="16"/>
      <c r="I28" s="43"/>
      <c r="J28" s="43"/>
      <c r="K28" s="43">
        <v>8748.9500000000007</v>
      </c>
      <c r="L28" s="43"/>
      <c r="M28" s="43"/>
      <c r="N28" s="16"/>
      <c r="O28" s="16">
        <f>SUM(G28:N28)</f>
        <v>58742.95</v>
      </c>
      <c r="P28" s="44"/>
    </row>
    <row r="29" spans="1:19" ht="30" x14ac:dyDescent="0.25">
      <c r="A29" s="2"/>
      <c r="B29" s="2"/>
      <c r="C29" s="13" t="s">
        <v>62</v>
      </c>
      <c r="D29" s="13"/>
      <c r="E29" s="15">
        <v>1</v>
      </c>
      <c r="F29" s="16">
        <v>24997</v>
      </c>
      <c r="G29" s="16">
        <f t="shared" si="3"/>
        <v>24997</v>
      </c>
      <c r="H29" s="16"/>
      <c r="I29" s="43"/>
      <c r="J29" s="43"/>
      <c r="K29" s="43">
        <v>4999.3999999999996</v>
      </c>
      <c r="L29" s="43"/>
      <c r="M29" s="43">
        <v>2499.6999999999998</v>
      </c>
      <c r="N29" s="16"/>
      <c r="O29" s="16">
        <f t="shared" ref="O29:O30" si="4">SUM(G29:N29)</f>
        <v>32496.100000000002</v>
      </c>
      <c r="P29" s="44"/>
    </row>
    <row r="30" spans="1:19" ht="30" x14ac:dyDescent="0.25">
      <c r="A30" s="2"/>
      <c r="B30" s="2"/>
      <c r="C30" s="13" t="s">
        <v>77</v>
      </c>
      <c r="D30" s="13"/>
      <c r="E30" s="15">
        <v>1</v>
      </c>
      <c r="F30" s="16">
        <v>24997</v>
      </c>
      <c r="G30" s="16">
        <f t="shared" ref="G30" si="5">ROUND(E30*F30,2)</f>
        <v>24997</v>
      </c>
      <c r="H30" s="16"/>
      <c r="I30" s="43">
        <v>7499.1</v>
      </c>
      <c r="J30" s="43"/>
      <c r="K30" s="43">
        <v>4999.3999999999996</v>
      </c>
      <c r="L30" s="43"/>
      <c r="M30" s="43"/>
      <c r="N30" s="16"/>
      <c r="O30" s="16">
        <f t="shared" si="4"/>
        <v>37495.5</v>
      </c>
      <c r="P30" s="44"/>
    </row>
    <row r="31" spans="1:19" s="17" customFormat="1" x14ac:dyDescent="0.25">
      <c r="A31" s="2"/>
      <c r="B31" s="2"/>
      <c r="C31" s="36" t="s">
        <v>33</v>
      </c>
      <c r="D31" s="13"/>
      <c r="E31" s="24">
        <f>SUM(E27:E30)</f>
        <v>5</v>
      </c>
      <c r="F31" s="16"/>
      <c r="G31" s="25">
        <f t="shared" ref="G31:O31" si="6">SUM(G27:G30)</f>
        <v>127762</v>
      </c>
      <c r="H31" s="25">
        <f t="shared" si="6"/>
        <v>0</v>
      </c>
      <c r="I31" s="25">
        <f t="shared" si="6"/>
        <v>7499.1</v>
      </c>
      <c r="J31" s="25">
        <f t="shared" si="6"/>
        <v>0</v>
      </c>
      <c r="K31" s="25">
        <f>SUM(K27:K30)</f>
        <v>24302.550000000003</v>
      </c>
      <c r="L31" s="25">
        <f t="shared" si="6"/>
        <v>0</v>
      </c>
      <c r="M31" s="25">
        <f t="shared" si="6"/>
        <v>49715.5</v>
      </c>
      <c r="N31" s="25">
        <f t="shared" si="6"/>
        <v>0</v>
      </c>
      <c r="O31" s="49">
        <f t="shared" si="6"/>
        <v>209279.15</v>
      </c>
      <c r="P31" s="25"/>
      <c r="Q31" s="33"/>
      <c r="R31" s="1"/>
      <c r="S31" s="1"/>
    </row>
    <row r="32" spans="1:19" x14ac:dyDescent="0.25">
      <c r="A32" s="2"/>
      <c r="B32" s="2"/>
      <c r="C32" s="52" t="s">
        <v>52</v>
      </c>
      <c r="D32" s="53" t="s">
        <v>29</v>
      </c>
      <c r="E32" s="54">
        <v>5.44</v>
      </c>
      <c r="F32" s="55">
        <v>16022</v>
      </c>
      <c r="G32" s="55">
        <f t="shared" ref="G32:G40" si="7">E32*F32</f>
        <v>87159.680000000008</v>
      </c>
      <c r="H32" s="55"/>
      <c r="I32" s="55">
        <v>6801.52</v>
      </c>
      <c r="J32" s="56"/>
      <c r="K32" s="56">
        <v>4628.58</v>
      </c>
      <c r="L32" s="56"/>
      <c r="M32" s="56">
        <v>10459.31</v>
      </c>
      <c r="N32" s="56">
        <v>20306.72</v>
      </c>
      <c r="O32" s="56">
        <f t="shared" ref="O32:O37" si="8">SUM(G32:N32)</f>
        <v>129355.81000000001</v>
      </c>
      <c r="P32" s="44"/>
    </row>
    <row r="33" spans="1:16" x14ac:dyDescent="0.25">
      <c r="A33" s="2"/>
      <c r="B33" s="2"/>
      <c r="C33" s="52" t="s">
        <v>52</v>
      </c>
      <c r="D33" s="53" t="s">
        <v>80</v>
      </c>
      <c r="E33" s="54">
        <v>12.22</v>
      </c>
      <c r="F33" s="55">
        <v>16022</v>
      </c>
      <c r="G33" s="55">
        <f t="shared" si="7"/>
        <v>195788.84</v>
      </c>
      <c r="H33" s="55"/>
      <c r="I33" s="55">
        <v>19979.97</v>
      </c>
      <c r="J33" s="56">
        <v>19582.439999999999</v>
      </c>
      <c r="K33" s="56">
        <v>22786.84</v>
      </c>
      <c r="L33" s="56"/>
      <c r="M33" s="56"/>
      <c r="N33" s="56">
        <v>36108.639999999999</v>
      </c>
      <c r="O33" s="56">
        <f t="shared" si="8"/>
        <v>294246.73</v>
      </c>
      <c r="P33" s="44"/>
    </row>
    <row r="34" spans="1:16" s="17" customFormat="1" ht="16.5" customHeight="1" x14ac:dyDescent="0.25">
      <c r="A34" s="57"/>
      <c r="B34" s="57"/>
      <c r="C34" s="58" t="s">
        <v>52</v>
      </c>
      <c r="D34" s="59" t="s">
        <v>81</v>
      </c>
      <c r="E34" s="60">
        <v>27.17</v>
      </c>
      <c r="F34" s="61">
        <v>16022</v>
      </c>
      <c r="G34" s="61">
        <v>429033.57</v>
      </c>
      <c r="H34" s="61"/>
      <c r="I34" s="61">
        <v>73822.27</v>
      </c>
      <c r="J34" s="62">
        <v>107258.39</v>
      </c>
      <c r="K34" s="62">
        <v>84827.59</v>
      </c>
      <c r="L34" s="62"/>
      <c r="M34" s="62">
        <v>13707.71</v>
      </c>
      <c r="N34" s="62">
        <v>11.2</v>
      </c>
      <c r="O34" s="62">
        <f>SUM(G34:N34)-0.01</f>
        <v>708660.71999999986</v>
      </c>
      <c r="P34" s="63"/>
    </row>
    <row r="35" spans="1:16" x14ac:dyDescent="0.25">
      <c r="A35" s="2"/>
      <c r="B35" s="2"/>
      <c r="C35" s="52" t="s">
        <v>88</v>
      </c>
      <c r="D35" s="53" t="s">
        <v>29</v>
      </c>
      <c r="E35" s="54">
        <v>1.89</v>
      </c>
      <c r="F35" s="55">
        <v>16022</v>
      </c>
      <c r="G35" s="55">
        <f t="shared" ref="G35:G37" si="9">E35*F35</f>
        <v>30281.579999999998</v>
      </c>
      <c r="H35" s="55"/>
      <c r="I35" s="55"/>
      <c r="J35" s="56"/>
      <c r="K35" s="56">
        <v>1780.22</v>
      </c>
      <c r="L35" s="56"/>
      <c r="M35" s="56">
        <v>1112.6400000000001</v>
      </c>
      <c r="N35" s="56">
        <v>9212.2199999999993</v>
      </c>
      <c r="O35" s="56">
        <f t="shared" si="8"/>
        <v>42386.66</v>
      </c>
      <c r="P35" s="44"/>
    </row>
    <row r="36" spans="1:16" x14ac:dyDescent="0.25">
      <c r="A36" s="2"/>
      <c r="B36" s="2"/>
      <c r="C36" s="52" t="s">
        <v>88</v>
      </c>
      <c r="D36" s="53" t="s">
        <v>80</v>
      </c>
      <c r="E36" s="54">
        <v>0.61</v>
      </c>
      <c r="F36" s="55">
        <v>16022</v>
      </c>
      <c r="G36" s="55">
        <f t="shared" si="9"/>
        <v>9773.42</v>
      </c>
      <c r="H36" s="55"/>
      <c r="I36" s="55"/>
      <c r="J36" s="56">
        <v>979.12</v>
      </c>
      <c r="K36" s="56">
        <v>979.12</v>
      </c>
      <c r="L36" s="56"/>
      <c r="M36" s="56"/>
      <c r="N36" s="56">
        <v>1981.67</v>
      </c>
      <c r="O36" s="56">
        <f t="shared" si="8"/>
        <v>13713.330000000002</v>
      </c>
      <c r="P36" s="44"/>
    </row>
    <row r="37" spans="1:16" ht="16.5" customHeight="1" x14ac:dyDescent="0.25">
      <c r="A37" s="2"/>
      <c r="B37" s="2"/>
      <c r="C37" s="52" t="s">
        <v>88</v>
      </c>
      <c r="D37" s="53" t="s">
        <v>81</v>
      </c>
      <c r="E37" s="54">
        <v>4.17</v>
      </c>
      <c r="F37" s="55">
        <v>16022</v>
      </c>
      <c r="G37" s="55">
        <f t="shared" si="9"/>
        <v>66811.740000000005</v>
      </c>
      <c r="H37" s="55"/>
      <c r="I37" s="55">
        <v>801.1</v>
      </c>
      <c r="J37" s="56">
        <v>16674.25</v>
      </c>
      <c r="K37" s="56">
        <v>13092.75</v>
      </c>
      <c r="L37" s="56"/>
      <c r="M37" s="56">
        <v>2136.27</v>
      </c>
      <c r="N37" s="56"/>
      <c r="O37" s="56">
        <f t="shared" si="8"/>
        <v>99516.110000000015</v>
      </c>
      <c r="P37" s="44"/>
    </row>
    <row r="38" spans="1:16" ht="13.5" customHeight="1" x14ac:dyDescent="0.25">
      <c r="A38" s="2"/>
      <c r="B38" s="2"/>
      <c r="C38" s="13" t="s">
        <v>53</v>
      </c>
      <c r="D38" s="18" t="s">
        <v>29</v>
      </c>
      <c r="E38" s="15">
        <v>0.25</v>
      </c>
      <c r="F38" s="43">
        <v>16022</v>
      </c>
      <c r="G38" s="16">
        <f t="shared" si="7"/>
        <v>4005.5</v>
      </c>
      <c r="H38" s="16"/>
      <c r="I38" s="16"/>
      <c r="J38" s="16"/>
      <c r="K38" s="16">
        <v>400.55</v>
      </c>
      <c r="L38" s="16"/>
      <c r="M38" s="16"/>
      <c r="N38" s="16">
        <v>1203.95</v>
      </c>
      <c r="O38" s="16">
        <f t="shared" ref="O38:O46" si="10">SUM(G38:N38)</f>
        <v>5610</v>
      </c>
      <c r="P38" s="44"/>
    </row>
    <row r="39" spans="1:16" x14ac:dyDescent="0.25">
      <c r="A39" s="2"/>
      <c r="B39" s="2"/>
      <c r="C39" s="13" t="s">
        <v>54</v>
      </c>
      <c r="D39" s="18" t="s">
        <v>29</v>
      </c>
      <c r="E39" s="15">
        <v>0.25</v>
      </c>
      <c r="F39" s="43">
        <v>16022</v>
      </c>
      <c r="G39" s="16">
        <f t="shared" si="7"/>
        <v>4005.5</v>
      </c>
      <c r="H39" s="16"/>
      <c r="I39" s="16"/>
      <c r="J39" s="16"/>
      <c r="K39" s="16">
        <v>400.55</v>
      </c>
      <c r="L39" s="16"/>
      <c r="M39" s="16"/>
      <c r="N39" s="16">
        <v>1203.95</v>
      </c>
      <c r="O39" s="16">
        <f t="shared" si="10"/>
        <v>5610</v>
      </c>
      <c r="P39" s="44"/>
    </row>
    <row r="40" spans="1:16" ht="45" x14ac:dyDescent="0.25">
      <c r="A40" s="2"/>
      <c r="B40" s="2"/>
      <c r="C40" s="13" t="s">
        <v>82</v>
      </c>
      <c r="D40" s="18" t="s">
        <v>80</v>
      </c>
      <c r="E40" s="15">
        <v>0.78</v>
      </c>
      <c r="F40" s="43">
        <v>16022</v>
      </c>
      <c r="G40" s="16">
        <f t="shared" si="7"/>
        <v>12497.16</v>
      </c>
      <c r="H40" s="16"/>
      <c r="I40" s="16"/>
      <c r="J40" s="16">
        <v>3115.39</v>
      </c>
      <c r="K40" s="16">
        <v>2456.71</v>
      </c>
      <c r="L40" s="16"/>
      <c r="M40" s="16"/>
      <c r="N40" s="16"/>
      <c r="O40" s="16">
        <f t="shared" si="10"/>
        <v>18069.259999999998</v>
      </c>
      <c r="P40" s="44"/>
    </row>
    <row r="41" spans="1:16" x14ac:dyDescent="0.25">
      <c r="A41" s="2"/>
      <c r="B41" s="2"/>
      <c r="C41" s="13" t="s">
        <v>55</v>
      </c>
      <c r="D41" s="18" t="s">
        <v>29</v>
      </c>
      <c r="E41" s="15">
        <v>1</v>
      </c>
      <c r="F41" s="43">
        <v>16022</v>
      </c>
      <c r="G41" s="16">
        <f t="shared" ref="G41:G46" si="11">E41*F41</f>
        <v>16022</v>
      </c>
      <c r="H41" s="16"/>
      <c r="I41" s="16"/>
      <c r="J41" s="16">
        <v>3204.4</v>
      </c>
      <c r="K41" s="16">
        <v>1602.2</v>
      </c>
      <c r="L41" s="16"/>
      <c r="M41" s="16"/>
      <c r="N41" s="16">
        <v>1611.4</v>
      </c>
      <c r="O41" s="16">
        <f t="shared" si="10"/>
        <v>22440.000000000004</v>
      </c>
      <c r="P41" s="44"/>
    </row>
    <row r="42" spans="1:16" x14ac:dyDescent="0.25">
      <c r="A42" s="2"/>
      <c r="B42" s="2"/>
      <c r="C42" s="13" t="s">
        <v>56</v>
      </c>
      <c r="D42" s="18" t="s">
        <v>29</v>
      </c>
      <c r="E42" s="15">
        <v>2</v>
      </c>
      <c r="F42" s="16">
        <v>15272</v>
      </c>
      <c r="G42" s="16">
        <f t="shared" si="11"/>
        <v>30544</v>
      </c>
      <c r="H42" s="16"/>
      <c r="I42" s="16">
        <v>1527.2</v>
      </c>
      <c r="J42" s="16"/>
      <c r="K42" s="16">
        <v>1527.2</v>
      </c>
      <c r="L42" s="16"/>
      <c r="M42" s="16">
        <v>3818</v>
      </c>
      <c r="N42" s="16">
        <v>8990.7999999999993</v>
      </c>
      <c r="O42" s="16">
        <f t="shared" si="10"/>
        <v>46407.199999999997</v>
      </c>
      <c r="P42" s="44"/>
    </row>
    <row r="43" spans="1:16" x14ac:dyDescent="0.25">
      <c r="A43" s="2"/>
      <c r="B43" s="2"/>
      <c r="C43" s="13" t="s">
        <v>57</v>
      </c>
      <c r="D43" s="18" t="s">
        <v>29</v>
      </c>
      <c r="E43" s="15">
        <v>1</v>
      </c>
      <c r="F43" s="43">
        <v>14562</v>
      </c>
      <c r="G43" s="16">
        <f>E43*F43</f>
        <v>14562</v>
      </c>
      <c r="H43" s="16"/>
      <c r="I43" s="16"/>
      <c r="J43" s="16"/>
      <c r="K43" s="16"/>
      <c r="L43" s="16"/>
      <c r="M43" s="16">
        <v>3276.45</v>
      </c>
      <c r="N43" s="16">
        <v>4601.55</v>
      </c>
      <c r="O43" s="16">
        <f t="shared" si="10"/>
        <v>22440</v>
      </c>
      <c r="P43" s="44"/>
    </row>
    <row r="44" spans="1:16" x14ac:dyDescent="0.25">
      <c r="A44" s="2"/>
      <c r="B44" s="2"/>
      <c r="C44" s="13" t="s">
        <v>70</v>
      </c>
      <c r="D44" s="18" t="s">
        <v>29</v>
      </c>
      <c r="E44" s="15">
        <v>1</v>
      </c>
      <c r="F44" s="43">
        <v>13886</v>
      </c>
      <c r="G44" s="16">
        <f t="shared" si="11"/>
        <v>13886</v>
      </c>
      <c r="H44" s="16"/>
      <c r="I44" s="16"/>
      <c r="J44" s="16">
        <v>1388.6000000000001</v>
      </c>
      <c r="K44" s="16">
        <v>2777.2000000000003</v>
      </c>
      <c r="L44" s="16"/>
      <c r="M44" s="16"/>
      <c r="N44" s="16">
        <v>4388.2</v>
      </c>
      <c r="O44" s="16">
        <f t="shared" si="10"/>
        <v>22440</v>
      </c>
      <c r="P44" s="44"/>
    </row>
    <row r="45" spans="1:16" x14ac:dyDescent="0.25">
      <c r="A45" s="2"/>
      <c r="B45" s="2"/>
      <c r="C45" s="13" t="s">
        <v>58</v>
      </c>
      <c r="D45" s="18" t="s">
        <v>81</v>
      </c>
      <c r="E45" s="15">
        <v>1</v>
      </c>
      <c r="F45" s="43">
        <v>15272</v>
      </c>
      <c r="G45" s="16">
        <f t="shared" si="11"/>
        <v>15272</v>
      </c>
      <c r="H45" s="16"/>
      <c r="I45" s="16"/>
      <c r="J45" s="16">
        <v>3818</v>
      </c>
      <c r="K45" s="16">
        <v>3054.4</v>
      </c>
      <c r="L45" s="16"/>
      <c r="M45" s="16"/>
      <c r="N45" s="16">
        <v>295.60000000000002</v>
      </c>
      <c r="O45" s="16">
        <f t="shared" si="10"/>
        <v>22440</v>
      </c>
      <c r="P45" s="44"/>
    </row>
    <row r="46" spans="1:16" x14ac:dyDescent="0.25">
      <c r="A46" s="2"/>
      <c r="B46" s="2"/>
      <c r="C46" s="13" t="s">
        <v>59</v>
      </c>
      <c r="D46" s="18" t="s">
        <v>29</v>
      </c>
      <c r="E46" s="15">
        <v>1.5</v>
      </c>
      <c r="F46" s="43">
        <v>16022</v>
      </c>
      <c r="G46" s="16">
        <f t="shared" si="11"/>
        <v>24033</v>
      </c>
      <c r="H46" s="16"/>
      <c r="I46" s="16">
        <v>11215.4</v>
      </c>
      <c r="J46" s="16"/>
      <c r="K46" s="16">
        <v>1201.6499999999999</v>
      </c>
      <c r="L46" s="16"/>
      <c r="M46" s="16"/>
      <c r="N46" s="16">
        <v>6418</v>
      </c>
      <c r="O46" s="16">
        <f t="shared" si="10"/>
        <v>42868.05</v>
      </c>
      <c r="P46" s="44"/>
    </row>
    <row r="47" spans="1:16" ht="14.25" customHeight="1" x14ac:dyDescent="0.25">
      <c r="A47" s="2"/>
      <c r="B47" s="2"/>
      <c r="C47" s="36" t="s">
        <v>34</v>
      </c>
      <c r="D47" s="18"/>
      <c r="E47" s="24">
        <f>SUM(E32:E46)</f>
        <v>60.28</v>
      </c>
      <c r="F47" s="16"/>
      <c r="G47" s="25">
        <f>SUM(G32:G46)</f>
        <v>953675.99000000011</v>
      </c>
      <c r="H47" s="25">
        <f>SUM(H32:H46)</f>
        <v>0</v>
      </c>
      <c r="I47" s="25">
        <f>SUM(I32:I46)</f>
        <v>114147.46</v>
      </c>
      <c r="J47" s="25">
        <f>SUM(J32:J46)</f>
        <v>156020.59000000003</v>
      </c>
      <c r="K47" s="25">
        <f>SUM(K32:K46)</f>
        <v>141515.56000000003</v>
      </c>
      <c r="L47" s="25">
        <f>SUM(L32:L34)</f>
        <v>0</v>
      </c>
      <c r="M47" s="25">
        <f>SUM(M32:M45)</f>
        <v>34510.379999999997</v>
      </c>
      <c r="N47" s="25">
        <f>SUM(N32:N46)</f>
        <v>96333.9</v>
      </c>
      <c r="O47" s="49">
        <f>SUM(O32:O46)</f>
        <v>1496203.8699999999</v>
      </c>
      <c r="P47" s="25"/>
    </row>
    <row r="48" spans="1:16" x14ac:dyDescent="0.25">
      <c r="A48" s="2"/>
      <c r="B48" s="2"/>
      <c r="C48" s="13"/>
      <c r="D48" s="18"/>
      <c r="E48" s="15"/>
      <c r="F48" s="16"/>
      <c r="G48" s="16">
        <f t="shared" ref="G48" si="12">ROUND(E48*F48,2)</f>
        <v>0</v>
      </c>
      <c r="H48" s="16"/>
      <c r="I48" s="16"/>
      <c r="J48" s="16"/>
      <c r="K48" s="16"/>
      <c r="L48" s="16"/>
      <c r="M48" s="16"/>
      <c r="N48" s="16"/>
      <c r="O48" s="16">
        <f t="shared" ref="O48" si="13">SUM(G48:N48)</f>
        <v>0</v>
      </c>
      <c r="P48" s="25"/>
    </row>
    <row r="49" spans="1:17" x14ac:dyDescent="0.25">
      <c r="A49" s="2"/>
      <c r="B49" s="2"/>
      <c r="C49" s="36" t="s">
        <v>43</v>
      </c>
      <c r="D49" s="13"/>
      <c r="E49" s="24">
        <f>SUM(E48:E48)</f>
        <v>0</v>
      </c>
      <c r="F49" s="16"/>
      <c r="G49" s="25">
        <f t="shared" ref="G49:O49" si="14">SUM(G48:G48)</f>
        <v>0</v>
      </c>
      <c r="H49" s="25">
        <f t="shared" si="14"/>
        <v>0</v>
      </c>
      <c r="I49" s="25">
        <f t="shared" si="14"/>
        <v>0</v>
      </c>
      <c r="J49" s="25">
        <f t="shared" si="14"/>
        <v>0</v>
      </c>
      <c r="K49" s="25">
        <f t="shared" si="14"/>
        <v>0</v>
      </c>
      <c r="L49" s="25">
        <f t="shared" si="14"/>
        <v>0</v>
      </c>
      <c r="M49" s="25">
        <f t="shared" si="14"/>
        <v>0</v>
      </c>
      <c r="N49" s="25">
        <f t="shared" si="14"/>
        <v>0</v>
      </c>
      <c r="O49" s="25">
        <f t="shared" si="14"/>
        <v>0</v>
      </c>
      <c r="P49" s="25"/>
    </row>
    <row r="50" spans="1:17" x14ac:dyDescent="0.25">
      <c r="A50" s="2"/>
      <c r="B50" s="2"/>
      <c r="C50" s="13" t="s">
        <v>63</v>
      </c>
      <c r="D50" s="18"/>
      <c r="E50" s="15">
        <v>1</v>
      </c>
      <c r="F50" s="16">
        <v>24997</v>
      </c>
      <c r="G50" s="16">
        <f t="shared" ref="G50:G54" si="15">ROUND(E50*F50,2)</f>
        <v>24997</v>
      </c>
      <c r="H50" s="16"/>
      <c r="I50" s="16">
        <v>26246.85</v>
      </c>
      <c r="J50" s="16"/>
      <c r="K50" s="16">
        <v>4999.4000000000005</v>
      </c>
      <c r="L50" s="16"/>
      <c r="M50" s="16"/>
      <c r="N50" s="16"/>
      <c r="O50" s="16">
        <f t="shared" ref="O50:O54" si="16">SUM(G50:N50)</f>
        <v>56243.25</v>
      </c>
      <c r="P50" s="16"/>
    </row>
    <row r="51" spans="1:17" x14ac:dyDescent="0.25">
      <c r="A51" s="2"/>
      <c r="B51" s="2"/>
      <c r="C51" s="13" t="s">
        <v>71</v>
      </c>
      <c r="D51" s="18" t="s">
        <v>29</v>
      </c>
      <c r="E51" s="15">
        <v>1.5</v>
      </c>
      <c r="F51" s="16">
        <v>7437</v>
      </c>
      <c r="G51" s="16">
        <f t="shared" si="15"/>
        <v>11155.5</v>
      </c>
      <c r="H51" s="16"/>
      <c r="I51" s="16">
        <v>3718.5</v>
      </c>
      <c r="J51" s="16"/>
      <c r="K51" s="43">
        <v>557.77499999999998</v>
      </c>
      <c r="L51" s="43"/>
      <c r="M51" s="43"/>
      <c r="N51" s="43">
        <v>21946.720000000001</v>
      </c>
      <c r="O51" s="16">
        <f t="shared" si="16"/>
        <v>37378.495000000003</v>
      </c>
      <c r="P51" s="16"/>
    </row>
    <row r="52" spans="1:17" x14ac:dyDescent="0.25">
      <c r="A52" s="2"/>
      <c r="B52" s="2"/>
      <c r="C52" s="13" t="s">
        <v>66</v>
      </c>
      <c r="D52" s="18" t="s">
        <v>29</v>
      </c>
      <c r="E52" s="15">
        <v>1</v>
      </c>
      <c r="F52" s="16">
        <v>7437</v>
      </c>
      <c r="G52" s="16">
        <f t="shared" si="15"/>
        <v>7437</v>
      </c>
      <c r="H52" s="16"/>
      <c r="I52" s="16"/>
      <c r="J52" s="16"/>
      <c r="K52" s="43"/>
      <c r="L52" s="43"/>
      <c r="M52" s="43"/>
      <c r="N52" s="43">
        <v>15003</v>
      </c>
      <c r="O52" s="16">
        <f t="shared" si="16"/>
        <v>22440</v>
      </c>
      <c r="P52" s="16"/>
    </row>
    <row r="53" spans="1:17" x14ac:dyDescent="0.25">
      <c r="A53" s="2"/>
      <c r="B53" s="2"/>
      <c r="C53" s="13" t="s">
        <v>65</v>
      </c>
      <c r="D53" s="18"/>
      <c r="E53" s="15">
        <v>1</v>
      </c>
      <c r="F53" s="16">
        <v>6438</v>
      </c>
      <c r="G53" s="16">
        <f t="shared" si="15"/>
        <v>6438</v>
      </c>
      <c r="H53" s="16"/>
      <c r="I53" s="16"/>
      <c r="J53" s="16"/>
      <c r="K53" s="43"/>
      <c r="L53" s="43"/>
      <c r="M53" s="43"/>
      <c r="N53" s="43">
        <v>16002</v>
      </c>
      <c r="O53" s="16">
        <f t="shared" si="16"/>
        <v>22440</v>
      </c>
      <c r="P53" s="16"/>
    </row>
    <row r="54" spans="1:17" x14ac:dyDescent="0.25">
      <c r="A54" s="2"/>
      <c r="B54" s="2"/>
      <c r="C54" s="13" t="s">
        <v>67</v>
      </c>
      <c r="D54" s="18"/>
      <c r="E54" s="15">
        <v>0.5</v>
      </c>
      <c r="F54" s="16">
        <v>7437</v>
      </c>
      <c r="G54" s="16">
        <f t="shared" si="15"/>
        <v>3718.5</v>
      </c>
      <c r="H54" s="16"/>
      <c r="I54" s="16"/>
      <c r="J54" s="16"/>
      <c r="K54" s="43"/>
      <c r="L54" s="43"/>
      <c r="M54" s="43"/>
      <c r="N54" s="43">
        <v>7501.5</v>
      </c>
      <c r="O54" s="16">
        <f t="shared" si="16"/>
        <v>11220</v>
      </c>
      <c r="P54" s="16"/>
    </row>
    <row r="55" spans="1:17" x14ac:dyDescent="0.25">
      <c r="A55" s="2"/>
      <c r="B55" s="2"/>
      <c r="C55" s="13" t="s">
        <v>68</v>
      </c>
      <c r="D55" s="18"/>
      <c r="E55" s="15">
        <v>1</v>
      </c>
      <c r="F55" s="16">
        <v>6438</v>
      </c>
      <c r="G55" s="16">
        <f t="shared" ref="G55:G56" si="17">ROUND(E55*F55,2)</f>
        <v>6438</v>
      </c>
      <c r="H55" s="16"/>
      <c r="I55" s="16"/>
      <c r="J55" s="16"/>
      <c r="K55" s="43"/>
      <c r="L55" s="43"/>
      <c r="M55" s="43"/>
      <c r="N55" s="43">
        <v>16002</v>
      </c>
      <c r="O55" s="16">
        <f t="shared" ref="O55:O56" si="18">SUM(G55:N55)</f>
        <v>22440</v>
      </c>
      <c r="P55" s="16"/>
    </row>
    <row r="56" spans="1:17" x14ac:dyDescent="0.25">
      <c r="A56" s="2"/>
      <c r="B56" s="2"/>
      <c r="C56" s="13" t="s">
        <v>69</v>
      </c>
      <c r="D56" s="18"/>
      <c r="E56" s="15">
        <v>1</v>
      </c>
      <c r="F56" s="16">
        <v>6438</v>
      </c>
      <c r="G56" s="16">
        <f t="shared" si="17"/>
        <v>6438</v>
      </c>
      <c r="H56" s="16"/>
      <c r="I56" s="16"/>
      <c r="J56" s="16"/>
      <c r="K56" s="43"/>
      <c r="L56" s="43"/>
      <c r="M56" s="43"/>
      <c r="N56" s="43">
        <v>16002</v>
      </c>
      <c r="O56" s="16">
        <f t="shared" si="18"/>
        <v>22440</v>
      </c>
      <c r="P56" s="16"/>
    </row>
    <row r="57" spans="1:17" ht="30" x14ac:dyDescent="0.25">
      <c r="A57" s="2"/>
      <c r="B57" s="2"/>
      <c r="C57" s="36" t="s">
        <v>47</v>
      </c>
      <c r="D57" s="13"/>
      <c r="E57" s="24">
        <f>SUM(E50:E56)</f>
        <v>7</v>
      </c>
      <c r="F57" s="16"/>
      <c r="G57" s="25">
        <f t="shared" ref="G57:O57" si="19">SUM(G50:G56)</f>
        <v>66622</v>
      </c>
      <c r="H57" s="25">
        <f t="shared" si="19"/>
        <v>0</v>
      </c>
      <c r="I57" s="25">
        <f t="shared" si="19"/>
        <v>29965.35</v>
      </c>
      <c r="J57" s="25">
        <f t="shared" si="19"/>
        <v>0</v>
      </c>
      <c r="K57" s="25">
        <f>SUM(K50:K56)</f>
        <v>5557.1750000000002</v>
      </c>
      <c r="L57" s="25">
        <f t="shared" si="19"/>
        <v>0</v>
      </c>
      <c r="M57" s="25">
        <f t="shared" si="19"/>
        <v>0</v>
      </c>
      <c r="N57" s="25">
        <f t="shared" si="19"/>
        <v>92457.22</v>
      </c>
      <c r="O57" s="49">
        <f t="shared" si="19"/>
        <v>194601.745</v>
      </c>
      <c r="P57" s="25"/>
    </row>
    <row r="58" spans="1:17" ht="30" x14ac:dyDescent="0.25">
      <c r="A58" s="2"/>
      <c r="B58" s="2"/>
      <c r="C58" s="13" t="s">
        <v>89</v>
      </c>
      <c r="D58" s="18" t="s">
        <v>79</v>
      </c>
      <c r="E58" s="15">
        <v>12</v>
      </c>
      <c r="F58" s="16">
        <v>4809</v>
      </c>
      <c r="G58" s="16">
        <f t="shared" ref="G58" si="20">ROUND(E58*F58,2)</f>
        <v>57708</v>
      </c>
      <c r="H58" s="16"/>
      <c r="I58" s="16"/>
      <c r="J58" s="16"/>
      <c r="K58" s="16"/>
      <c r="L58" s="16"/>
      <c r="M58" s="16"/>
      <c r="N58" s="16">
        <v>211572</v>
      </c>
      <c r="O58" s="16">
        <f t="shared" ref="O58" si="21">SUM(G58:N58)</f>
        <v>269280</v>
      </c>
      <c r="P58" s="25"/>
    </row>
    <row r="59" spans="1:17" x14ac:dyDescent="0.25">
      <c r="A59" s="2"/>
      <c r="B59" s="2"/>
      <c r="C59" s="13" t="s">
        <v>60</v>
      </c>
      <c r="D59" s="18" t="s">
        <v>79</v>
      </c>
      <c r="E59" s="15">
        <v>2</v>
      </c>
      <c r="F59" s="16">
        <v>4809</v>
      </c>
      <c r="G59" s="16">
        <f t="shared" ref="G59:G60" si="22">ROUND(E59*F59,2)</f>
        <v>9618</v>
      </c>
      <c r="H59" s="16"/>
      <c r="I59" s="16"/>
      <c r="J59" s="16"/>
      <c r="K59" s="16"/>
      <c r="L59" s="16"/>
      <c r="M59" s="16"/>
      <c r="N59" s="16">
        <v>35262</v>
      </c>
      <c r="O59" s="16">
        <f t="shared" ref="O59:O60" si="23">SUM(G59:N59)</f>
        <v>44880</v>
      </c>
      <c r="P59" s="48"/>
    </row>
    <row r="60" spans="1:17" x14ac:dyDescent="0.25">
      <c r="A60" s="2"/>
      <c r="B60" s="2"/>
      <c r="C60" s="13" t="s">
        <v>83</v>
      </c>
      <c r="D60" s="18" t="s">
        <v>79</v>
      </c>
      <c r="E60" s="15">
        <v>5</v>
      </c>
      <c r="F60" s="16">
        <v>4809</v>
      </c>
      <c r="G60" s="16">
        <f t="shared" si="22"/>
        <v>24045</v>
      </c>
      <c r="H60" s="16"/>
      <c r="I60" s="16"/>
      <c r="J60" s="16"/>
      <c r="K60" s="16"/>
      <c r="L60" s="16"/>
      <c r="M60" s="16"/>
      <c r="N60" s="16">
        <v>88155</v>
      </c>
      <c r="O60" s="16">
        <f t="shared" si="23"/>
        <v>112200</v>
      </c>
      <c r="P60" s="48"/>
    </row>
    <row r="61" spans="1:17" x14ac:dyDescent="0.25">
      <c r="A61" s="2"/>
      <c r="B61" s="2"/>
      <c r="C61" s="36" t="s">
        <v>48</v>
      </c>
      <c r="D61" s="13"/>
      <c r="E61" s="24">
        <f>SUM(E58:E60)</f>
        <v>19</v>
      </c>
      <c r="F61" s="16"/>
      <c r="G61" s="25">
        <f>SUM(G58:G60)</f>
        <v>91371</v>
      </c>
      <c r="H61" s="25"/>
      <c r="I61" s="25"/>
      <c r="J61" s="25"/>
      <c r="K61" s="25"/>
      <c r="L61" s="25"/>
      <c r="M61" s="25"/>
      <c r="N61" s="25">
        <f>SUM(N58:N60)</f>
        <v>334989</v>
      </c>
      <c r="O61" s="50">
        <f>SUM(O58:O60)</f>
        <v>426360</v>
      </c>
      <c r="P61" s="25"/>
    </row>
    <row r="62" spans="1:17" x14ac:dyDescent="0.25">
      <c r="A62" s="2"/>
      <c r="B62" s="2"/>
      <c r="C62" s="14" t="s">
        <v>27</v>
      </c>
      <c r="D62" s="14"/>
      <c r="E62" s="20">
        <f>E31+E47+E49+E57+E61</f>
        <v>91.28</v>
      </c>
      <c r="F62" s="19"/>
      <c r="G62" s="20">
        <f t="shared" ref="G62:N62" si="24">G31+G47+G49+G57+G61</f>
        <v>1239430.9900000002</v>
      </c>
      <c r="H62" s="20">
        <f t="shared" si="24"/>
        <v>0</v>
      </c>
      <c r="I62" s="20">
        <f t="shared" si="24"/>
        <v>151611.91</v>
      </c>
      <c r="J62" s="20">
        <f t="shared" si="24"/>
        <v>156020.59000000003</v>
      </c>
      <c r="K62" s="20">
        <f t="shared" si="24"/>
        <v>171375.28500000003</v>
      </c>
      <c r="L62" s="20">
        <f t="shared" si="24"/>
        <v>0</v>
      </c>
      <c r="M62" s="20">
        <f t="shared" si="24"/>
        <v>84225.88</v>
      </c>
      <c r="N62" s="20">
        <f t="shared" si="24"/>
        <v>523780.12</v>
      </c>
      <c r="O62" s="20">
        <f>O31+O47+O49+O57+O61</f>
        <v>2326444.7649999997</v>
      </c>
      <c r="P62" s="20"/>
      <c r="Q62" s="33"/>
    </row>
    <row r="63" spans="1:17" x14ac:dyDescent="0.25">
      <c r="A63" s="1"/>
      <c r="B63" s="1"/>
      <c r="C63" s="37" t="s">
        <v>35</v>
      </c>
      <c r="D63" s="28"/>
      <c r="E63" s="29"/>
      <c r="F63" s="29"/>
      <c r="G63" s="30"/>
      <c r="H63" s="30"/>
      <c r="I63" s="30"/>
      <c r="J63" s="30"/>
      <c r="K63" s="30"/>
      <c r="L63" s="30"/>
      <c r="M63" s="30"/>
      <c r="N63" s="30"/>
      <c r="O63" s="20">
        <f>ROUND(G62*20%,2)</f>
        <v>247886.2</v>
      </c>
      <c r="P63" s="30"/>
    </row>
    <row r="64" spans="1:17" x14ac:dyDescent="0.25">
      <c r="A64" s="1"/>
      <c r="B64" s="1"/>
      <c r="C64" s="37" t="s">
        <v>39</v>
      </c>
      <c r="D64" s="28"/>
      <c r="E64" s="29"/>
      <c r="F64" s="29"/>
      <c r="G64" s="30"/>
      <c r="H64" s="30"/>
      <c r="I64" s="30"/>
      <c r="J64" s="30"/>
      <c r="K64" s="30"/>
      <c r="L64" s="30"/>
      <c r="M64" s="30"/>
      <c r="N64" s="30"/>
      <c r="O64" s="20">
        <f>ROUND((O62-H62-I62-N62+O63)*5%,2)</f>
        <v>94946.95</v>
      </c>
      <c r="P64" s="30"/>
    </row>
    <row r="65" spans="1:16" x14ac:dyDescent="0.25">
      <c r="C65" s="37" t="s">
        <v>30</v>
      </c>
      <c r="O65" s="20">
        <f>ROUND((O62-H62-I62-N62+O63)*1%,2)</f>
        <v>18989.39</v>
      </c>
    </row>
    <row r="66" spans="1:16" x14ac:dyDescent="0.25">
      <c r="C66" s="14" t="s">
        <v>31</v>
      </c>
      <c r="O66" s="21">
        <f>O62-H62-I62+O63+O64+O65</f>
        <v>2536655.395</v>
      </c>
    </row>
    <row r="67" spans="1:16" x14ac:dyDescent="0.25">
      <c r="N67" s="22" t="s">
        <v>32</v>
      </c>
      <c r="O67" s="20"/>
    </row>
    <row r="68" spans="1:16" s="47" customFormat="1" ht="30" x14ac:dyDescent="0.25">
      <c r="A68" s="45"/>
      <c r="B68" s="45"/>
      <c r="C68" s="13" t="s">
        <v>49</v>
      </c>
      <c r="D68" s="18" t="s">
        <v>29</v>
      </c>
      <c r="E68" s="46">
        <v>1.55</v>
      </c>
      <c r="F68" s="43">
        <v>14562</v>
      </c>
      <c r="G68" s="43">
        <f>E68*F68</f>
        <v>22571.100000000002</v>
      </c>
      <c r="H68" s="43"/>
      <c r="I68" s="43"/>
      <c r="J68" s="43"/>
      <c r="K68" s="43">
        <v>2444.8000000000002</v>
      </c>
      <c r="L68" s="43"/>
      <c r="M68" s="43">
        <v>889.9</v>
      </c>
      <c r="N68" s="43"/>
      <c r="O68" s="43">
        <f t="shared" ref="O68" si="25">SUM(G68:N68)</f>
        <v>25905.800000000003</v>
      </c>
      <c r="P68" s="43"/>
    </row>
    <row r="69" spans="1:16" x14ac:dyDescent="0.25">
      <c r="A69" s="2"/>
      <c r="B69" s="2"/>
      <c r="C69" s="36" t="s">
        <v>34</v>
      </c>
      <c r="D69" s="13"/>
      <c r="E69" s="24">
        <f>SUM(E68:E68)</f>
        <v>1.55</v>
      </c>
      <c r="F69" s="16"/>
      <c r="G69" s="25">
        <f t="shared" ref="G69:O69" si="26">SUM(G68:G68)</f>
        <v>22571.100000000002</v>
      </c>
      <c r="H69" s="25">
        <f t="shared" si="26"/>
        <v>0</v>
      </c>
      <c r="I69" s="25">
        <f t="shared" si="26"/>
        <v>0</v>
      </c>
      <c r="J69" s="25">
        <f t="shared" si="26"/>
        <v>0</v>
      </c>
      <c r="K69" s="25">
        <f t="shared" si="26"/>
        <v>2444.8000000000002</v>
      </c>
      <c r="L69" s="25">
        <f t="shared" si="26"/>
        <v>0</v>
      </c>
      <c r="M69" s="25">
        <f t="shared" si="26"/>
        <v>889.9</v>
      </c>
      <c r="N69" s="25">
        <f t="shared" si="26"/>
        <v>0</v>
      </c>
      <c r="O69" s="25">
        <f t="shared" si="26"/>
        <v>25905.800000000003</v>
      </c>
      <c r="P69" s="25"/>
    </row>
    <row r="70" spans="1:16" x14ac:dyDescent="0.25">
      <c r="A70" s="2"/>
      <c r="B70" s="2"/>
      <c r="C70" s="14" t="s">
        <v>27</v>
      </c>
      <c r="D70" s="14"/>
      <c r="E70" s="20">
        <f>SUM(E68)</f>
        <v>1.55</v>
      </c>
      <c r="F70" s="19"/>
      <c r="G70" s="20">
        <f t="shared" ref="G70:O70" si="27">SUM(G68)</f>
        <v>22571.100000000002</v>
      </c>
      <c r="H70" s="20">
        <f t="shared" si="27"/>
        <v>0</v>
      </c>
      <c r="I70" s="20">
        <f t="shared" si="27"/>
        <v>0</v>
      </c>
      <c r="J70" s="20">
        <f t="shared" si="27"/>
        <v>0</v>
      </c>
      <c r="K70" s="20">
        <f t="shared" si="27"/>
        <v>2444.8000000000002</v>
      </c>
      <c r="L70" s="20">
        <f t="shared" si="27"/>
        <v>0</v>
      </c>
      <c r="M70" s="20">
        <f t="shared" si="27"/>
        <v>889.9</v>
      </c>
      <c r="N70" s="20">
        <f t="shared" si="27"/>
        <v>0</v>
      </c>
      <c r="O70" s="51">
        <f t="shared" si="27"/>
        <v>25905.800000000003</v>
      </c>
      <c r="P70" s="20"/>
    </row>
    <row r="71" spans="1:16" x14ac:dyDescent="0.25">
      <c r="A71" s="1"/>
      <c r="B71" s="1"/>
      <c r="C71" s="37" t="s">
        <v>35</v>
      </c>
      <c r="D71" s="28"/>
      <c r="E71" s="29"/>
      <c r="F71" s="29"/>
      <c r="G71" s="30"/>
      <c r="H71" s="30"/>
      <c r="I71" s="30"/>
      <c r="J71" s="30"/>
      <c r="K71" s="30"/>
      <c r="L71" s="30"/>
      <c r="M71" s="30"/>
      <c r="N71" s="30"/>
      <c r="O71" s="20">
        <f>ROUND(G70*20%,2)</f>
        <v>4514.22</v>
      </c>
      <c r="P71" s="30"/>
    </row>
    <row r="72" spans="1:16" x14ac:dyDescent="0.25">
      <c r="A72" s="1"/>
      <c r="B72" s="1"/>
      <c r="C72" s="37" t="s">
        <v>39</v>
      </c>
      <c r="D72" s="28"/>
      <c r="E72" s="29"/>
      <c r="F72" s="29"/>
      <c r="G72" s="30"/>
      <c r="H72" s="30"/>
      <c r="I72" s="30"/>
      <c r="J72" s="30"/>
      <c r="K72" s="30"/>
      <c r="L72" s="30"/>
      <c r="M72" s="30"/>
      <c r="N72" s="30"/>
      <c r="O72" s="20">
        <f>ROUND((O70-H70-I70-N70+O71)*5%,2)</f>
        <v>1521</v>
      </c>
      <c r="P72" s="30"/>
    </row>
    <row r="73" spans="1:16" x14ac:dyDescent="0.25">
      <c r="C73" s="37" t="s">
        <v>30</v>
      </c>
      <c r="O73" s="20">
        <f>ROUND((O70-H70-I70-N70+O71)*1%,2)</f>
        <v>304.2</v>
      </c>
    </row>
    <row r="74" spans="1:16" x14ac:dyDescent="0.25">
      <c r="C74" s="14" t="s">
        <v>31</v>
      </c>
      <c r="O74" s="21">
        <f>O70-H70-I70+O71+O72+O73</f>
        <v>32245.220000000005</v>
      </c>
    </row>
    <row r="75" spans="1:16" x14ac:dyDescent="0.25">
      <c r="N75" s="22" t="s">
        <v>32</v>
      </c>
      <c r="O75" s="20"/>
    </row>
    <row r="76" spans="1:16" ht="60" x14ac:dyDescent="0.25">
      <c r="A76" s="2"/>
      <c r="B76" s="2"/>
      <c r="C76" s="13" t="s">
        <v>50</v>
      </c>
      <c r="D76" s="18" t="s">
        <v>29</v>
      </c>
      <c r="E76" s="24">
        <v>1E-3</v>
      </c>
      <c r="F76" s="16">
        <v>16022</v>
      </c>
      <c r="G76" s="16">
        <v>318.60000000000002</v>
      </c>
      <c r="H76" s="16"/>
      <c r="I76" s="16"/>
      <c r="J76" s="16"/>
      <c r="K76" s="16"/>
      <c r="L76" s="16"/>
      <c r="M76" s="16"/>
      <c r="N76" s="16">
        <v>1.4</v>
      </c>
      <c r="O76" s="16">
        <f>SUM(G76:N76)</f>
        <v>320</v>
      </c>
      <c r="P76" s="16"/>
    </row>
    <row r="77" spans="1:16" x14ac:dyDescent="0.25">
      <c r="A77" s="2"/>
      <c r="B77" s="2"/>
      <c r="C77" s="36" t="s">
        <v>34</v>
      </c>
      <c r="D77" s="13"/>
      <c r="E77" s="24">
        <f>SUM(E76:E76)</f>
        <v>1E-3</v>
      </c>
      <c r="F77" s="16"/>
      <c r="G77" s="25">
        <f t="shared" ref="G77:O77" si="28">SUM(G76:G76)</f>
        <v>318.60000000000002</v>
      </c>
      <c r="H77" s="25">
        <f t="shared" si="28"/>
        <v>0</v>
      </c>
      <c r="I77" s="25">
        <f t="shared" si="28"/>
        <v>0</v>
      </c>
      <c r="J77" s="25">
        <f t="shared" si="28"/>
        <v>0</v>
      </c>
      <c r="K77" s="25">
        <f t="shared" si="28"/>
        <v>0</v>
      </c>
      <c r="L77" s="25">
        <f t="shared" si="28"/>
        <v>0</v>
      </c>
      <c r="M77" s="25">
        <f t="shared" si="28"/>
        <v>0</v>
      </c>
      <c r="N77" s="25">
        <f t="shared" si="28"/>
        <v>1.4</v>
      </c>
      <c r="O77" s="49">
        <f t="shared" si="28"/>
        <v>320</v>
      </c>
      <c r="P77" s="25"/>
    </row>
    <row r="78" spans="1:16" x14ac:dyDescent="0.25">
      <c r="A78" s="2"/>
      <c r="B78" s="2"/>
      <c r="C78" s="14" t="s">
        <v>27</v>
      </c>
      <c r="D78" s="14"/>
      <c r="E78" s="20">
        <f>SUM(E77)</f>
        <v>1E-3</v>
      </c>
      <c r="F78" s="19"/>
      <c r="G78" s="20">
        <f t="shared" ref="G78:O78" si="29">SUM(G77)</f>
        <v>318.60000000000002</v>
      </c>
      <c r="H78" s="20">
        <f t="shared" si="29"/>
        <v>0</v>
      </c>
      <c r="I78" s="20">
        <f t="shared" si="29"/>
        <v>0</v>
      </c>
      <c r="J78" s="20">
        <f t="shared" si="29"/>
        <v>0</v>
      </c>
      <c r="K78" s="20">
        <f t="shared" si="29"/>
        <v>0</v>
      </c>
      <c r="L78" s="20">
        <f t="shared" si="29"/>
        <v>0</v>
      </c>
      <c r="M78" s="20">
        <f t="shared" si="29"/>
        <v>0</v>
      </c>
      <c r="N78" s="20">
        <f t="shared" si="29"/>
        <v>1.4</v>
      </c>
      <c r="O78" s="20">
        <f t="shared" si="29"/>
        <v>320</v>
      </c>
      <c r="P78" s="20"/>
    </row>
    <row r="79" spans="1:16" x14ac:dyDescent="0.25">
      <c r="A79" s="1"/>
      <c r="B79" s="1"/>
      <c r="C79" s="37" t="s">
        <v>35</v>
      </c>
      <c r="D79" s="28"/>
      <c r="E79" s="29"/>
      <c r="F79" s="29"/>
      <c r="G79" s="30"/>
      <c r="H79" s="30"/>
      <c r="I79" s="30"/>
      <c r="J79" s="30"/>
      <c r="K79" s="30"/>
      <c r="L79" s="30"/>
      <c r="M79" s="30"/>
      <c r="N79" s="30"/>
      <c r="O79" s="20">
        <f>ROUND(G78*20%,2)</f>
        <v>63.72</v>
      </c>
      <c r="P79" s="30"/>
    </row>
    <row r="80" spans="1:16" x14ac:dyDescent="0.25">
      <c r="A80" s="1"/>
      <c r="B80" s="1"/>
      <c r="C80" s="37" t="s">
        <v>39</v>
      </c>
      <c r="D80" s="28"/>
      <c r="E80" s="29"/>
      <c r="F80" s="29"/>
      <c r="G80" s="30"/>
      <c r="H80" s="30"/>
      <c r="I80" s="30"/>
      <c r="J80" s="30"/>
      <c r="K80" s="30"/>
      <c r="L80" s="30"/>
      <c r="M80" s="30"/>
      <c r="N80" s="30"/>
      <c r="O80" s="20">
        <f>ROUND((O78-H78-I78-N78+O79)*5%,2)</f>
        <v>19.12</v>
      </c>
      <c r="P80" s="30"/>
    </row>
    <row r="81" spans="1:16" x14ac:dyDescent="0.25">
      <c r="C81" s="37" t="s">
        <v>30</v>
      </c>
      <c r="O81" s="20">
        <f>ROUND((O78-H78-I78-N78+O79)*1%,2)</f>
        <v>3.82</v>
      </c>
    </row>
    <row r="82" spans="1:16" x14ac:dyDescent="0.25">
      <c r="C82" s="14" t="s">
        <v>31</v>
      </c>
      <c r="O82" s="21">
        <f>O78-H78-I78+O79+O80+O81</f>
        <v>406.66</v>
      </c>
    </row>
    <row r="83" spans="1:16" x14ac:dyDescent="0.25">
      <c r="N83" s="22" t="s">
        <v>32</v>
      </c>
      <c r="O83" s="20"/>
    </row>
    <row r="84" spans="1:16" ht="30" x14ac:dyDescent="0.25">
      <c r="A84" s="2"/>
      <c r="B84" s="2"/>
      <c r="C84" s="13" t="s">
        <v>64</v>
      </c>
      <c r="D84" s="18" t="s">
        <v>78</v>
      </c>
      <c r="E84" s="15">
        <v>1.5</v>
      </c>
      <c r="F84" s="16">
        <v>5386</v>
      </c>
      <c r="G84" s="16">
        <f t="shared" ref="G84:G85" si="30">ROUND(E84*F84,2)</f>
        <v>8079</v>
      </c>
      <c r="H84" s="16"/>
      <c r="I84" s="16"/>
      <c r="J84" s="16"/>
      <c r="K84" s="16"/>
      <c r="L84" s="16"/>
      <c r="M84" s="16"/>
      <c r="N84" s="16">
        <v>25581</v>
      </c>
      <c r="O84" s="16">
        <f t="shared" ref="O84" si="31">SUM(G84:N84)</f>
        <v>33660</v>
      </c>
      <c r="P84" s="16"/>
    </row>
    <row r="85" spans="1:16" x14ac:dyDescent="0.25">
      <c r="A85" s="2"/>
      <c r="B85" s="2"/>
      <c r="C85" s="13"/>
      <c r="D85" s="18"/>
      <c r="E85" s="24"/>
      <c r="F85" s="16"/>
      <c r="G85" s="16">
        <f t="shared" si="30"/>
        <v>0</v>
      </c>
      <c r="H85" s="16"/>
      <c r="I85" s="16"/>
      <c r="J85" s="16"/>
      <c r="K85" s="16"/>
      <c r="L85" s="16"/>
      <c r="M85" s="16"/>
      <c r="N85" s="16"/>
      <c r="O85" s="16">
        <f t="shared" ref="O85" si="32">SUM(G85:N85)</f>
        <v>0</v>
      </c>
      <c r="P85" s="16"/>
    </row>
    <row r="86" spans="1:16" x14ac:dyDescent="0.25">
      <c r="A86" s="2"/>
      <c r="B86" s="2"/>
      <c r="C86" s="36" t="s">
        <v>48</v>
      </c>
      <c r="D86" s="13"/>
      <c r="E86" s="24">
        <f>SUM(E84:E85)</f>
        <v>1.5</v>
      </c>
      <c r="F86" s="16"/>
      <c r="G86" s="25">
        <f t="shared" ref="G86:O86" si="33">SUM(G84:G85)</f>
        <v>8079</v>
      </c>
      <c r="H86" s="25">
        <f t="shared" si="33"/>
        <v>0</v>
      </c>
      <c r="I86" s="25">
        <f t="shared" si="33"/>
        <v>0</v>
      </c>
      <c r="J86" s="25">
        <f t="shared" si="33"/>
        <v>0</v>
      </c>
      <c r="K86" s="25">
        <f t="shared" si="33"/>
        <v>0</v>
      </c>
      <c r="L86" s="25">
        <f t="shared" si="33"/>
        <v>0</v>
      </c>
      <c r="M86" s="25">
        <f t="shared" si="33"/>
        <v>0</v>
      </c>
      <c r="N86" s="25">
        <f t="shared" si="33"/>
        <v>25581</v>
      </c>
      <c r="O86" s="49">
        <f t="shared" si="33"/>
        <v>33660</v>
      </c>
      <c r="P86" s="25"/>
    </row>
    <row r="87" spans="1:16" x14ac:dyDescent="0.25">
      <c r="A87" s="2"/>
      <c r="B87" s="2"/>
      <c r="C87" s="14" t="s">
        <v>27</v>
      </c>
      <c r="D87" s="14"/>
      <c r="E87" s="20">
        <f>SUM(E86)</f>
        <v>1.5</v>
      </c>
      <c r="F87" s="19"/>
      <c r="G87" s="20">
        <f t="shared" ref="G87:O87" si="34">SUM(G86)</f>
        <v>8079</v>
      </c>
      <c r="H87" s="20">
        <f t="shared" si="34"/>
        <v>0</v>
      </c>
      <c r="I87" s="20">
        <f t="shared" si="34"/>
        <v>0</v>
      </c>
      <c r="J87" s="20">
        <f t="shared" si="34"/>
        <v>0</v>
      </c>
      <c r="K87" s="20">
        <f t="shared" si="34"/>
        <v>0</v>
      </c>
      <c r="L87" s="20">
        <f t="shared" si="34"/>
        <v>0</v>
      </c>
      <c r="M87" s="20">
        <f t="shared" si="34"/>
        <v>0</v>
      </c>
      <c r="N87" s="20">
        <f t="shared" si="34"/>
        <v>25581</v>
      </c>
      <c r="O87" s="20">
        <f t="shared" si="34"/>
        <v>33660</v>
      </c>
      <c r="P87" s="20"/>
    </row>
    <row r="88" spans="1:16" x14ac:dyDescent="0.25">
      <c r="A88" s="1"/>
      <c r="B88" s="1"/>
      <c r="C88" s="37" t="s">
        <v>35</v>
      </c>
      <c r="D88" s="28"/>
      <c r="E88" s="29"/>
      <c r="F88" s="29"/>
      <c r="G88" s="30"/>
      <c r="H88" s="30"/>
      <c r="I88" s="30"/>
      <c r="J88" s="30"/>
      <c r="K88" s="30"/>
      <c r="L88" s="30"/>
      <c r="M88" s="30"/>
      <c r="N88" s="30"/>
      <c r="O88" s="20">
        <f>ROUND(G87*20%,2)</f>
        <v>1615.8</v>
      </c>
      <c r="P88" s="30"/>
    </row>
    <row r="89" spans="1:16" x14ac:dyDescent="0.25">
      <c r="A89" s="1"/>
      <c r="B89" s="1"/>
      <c r="C89" s="37" t="s">
        <v>39</v>
      </c>
      <c r="D89" s="28"/>
      <c r="E89" s="29"/>
      <c r="F89" s="29"/>
      <c r="G89" s="30"/>
      <c r="H89" s="30"/>
      <c r="I89" s="30"/>
      <c r="J89" s="30"/>
      <c r="K89" s="30"/>
      <c r="L89" s="30"/>
      <c r="M89" s="30"/>
      <c r="N89" s="30"/>
      <c r="O89" s="20">
        <f>ROUND((O87-H87-I87-N87+O88)*5%,2)</f>
        <v>484.74</v>
      </c>
      <c r="P89" s="30"/>
    </row>
    <row r="90" spans="1:16" x14ac:dyDescent="0.25">
      <c r="C90" s="37" t="s">
        <v>30</v>
      </c>
      <c r="O90" s="20">
        <f>ROUND((O87-H87-I87-N87+O88)*1%,2)</f>
        <v>96.95</v>
      </c>
    </row>
    <row r="91" spans="1:16" x14ac:dyDescent="0.25">
      <c r="C91" s="14" t="s">
        <v>31</v>
      </c>
      <c r="O91" s="21">
        <f>O87-H87-I87+O88+O89+O90</f>
        <v>35857.49</v>
      </c>
    </row>
    <row r="92" spans="1:16" x14ac:dyDescent="0.25">
      <c r="N92" s="22" t="s">
        <v>32</v>
      </c>
      <c r="O92" s="20"/>
    </row>
    <row r="93" spans="1:16" x14ac:dyDescent="0.25">
      <c r="N93" s="32"/>
      <c r="O93" s="30"/>
    </row>
    <row r="94" spans="1:16" x14ac:dyDescent="0.25">
      <c r="A94" s="2"/>
      <c r="B94" s="2"/>
      <c r="C94" s="14" t="s">
        <v>51</v>
      </c>
      <c r="D94" s="14"/>
      <c r="E94" s="20">
        <f>E20+E62+E70+E87+E78</f>
        <v>94.831000000000003</v>
      </c>
      <c r="F94" s="20"/>
      <c r="G94" s="20">
        <f t="shared" ref="G94:O94" si="35">G20+G62+G70+G87+G78</f>
        <v>1278410.6900000004</v>
      </c>
      <c r="H94" s="20">
        <f t="shared" si="35"/>
        <v>0</v>
      </c>
      <c r="I94" s="20">
        <f t="shared" si="35"/>
        <v>151611.91</v>
      </c>
      <c r="J94" s="20">
        <f t="shared" si="35"/>
        <v>156020.59000000003</v>
      </c>
      <c r="K94" s="20">
        <f t="shared" si="35"/>
        <v>173820.08500000002</v>
      </c>
      <c r="L94" s="20">
        <f t="shared" si="35"/>
        <v>0</v>
      </c>
      <c r="M94" s="20">
        <f t="shared" si="35"/>
        <v>92945</v>
      </c>
      <c r="N94" s="20">
        <f t="shared" si="35"/>
        <v>549362.52</v>
      </c>
      <c r="O94" s="20">
        <f t="shared" si="35"/>
        <v>2402170.7849999997</v>
      </c>
      <c r="P94" s="20"/>
    </row>
    <row r="95" spans="1:16" x14ac:dyDescent="0.25">
      <c r="A95" s="1"/>
      <c r="B95" s="1"/>
      <c r="C95" s="37" t="s">
        <v>35</v>
      </c>
      <c r="D95" s="28"/>
      <c r="E95" s="29"/>
      <c r="F95" s="29"/>
      <c r="G95" s="30"/>
      <c r="H95" s="30"/>
      <c r="I95" s="30"/>
      <c r="J95" s="30"/>
      <c r="K95" s="30"/>
      <c r="L95" s="30"/>
      <c r="M95" s="30"/>
      <c r="N95" s="30"/>
      <c r="O95" s="20">
        <f>ROUND(G94*20%,2)</f>
        <v>255682.14</v>
      </c>
      <c r="P95" s="30"/>
    </row>
    <row r="96" spans="1:16" x14ac:dyDescent="0.25">
      <c r="A96" s="1"/>
      <c r="B96" s="1"/>
      <c r="C96" s="37" t="s">
        <v>39</v>
      </c>
      <c r="D96" s="28"/>
      <c r="E96" s="29"/>
      <c r="F96" s="29"/>
      <c r="G96" s="30"/>
      <c r="H96" s="30"/>
      <c r="I96" s="30"/>
      <c r="J96" s="30"/>
      <c r="K96" s="30"/>
      <c r="L96" s="30"/>
      <c r="M96" s="30"/>
      <c r="N96" s="30"/>
      <c r="O96" s="20">
        <f>ROUND((O94-H94-I94-N94+O95)*5%,2)</f>
        <v>97843.92</v>
      </c>
      <c r="P96" s="30"/>
    </row>
    <row r="97" spans="2:15" x14ac:dyDescent="0.25">
      <c r="C97" s="37" t="s">
        <v>30</v>
      </c>
      <c r="O97" s="20">
        <f>ROUND((O94-H94-I94-N94+O95)*1%,2)</f>
        <v>19568.78</v>
      </c>
    </row>
    <row r="98" spans="2:15" x14ac:dyDescent="0.25">
      <c r="C98" s="14" t="s">
        <v>31</v>
      </c>
      <c r="O98" s="21">
        <f>O94-H94-I94+O95+O96+O97</f>
        <v>2623653.7149999994</v>
      </c>
    </row>
    <row r="99" spans="2:15" x14ac:dyDescent="0.25">
      <c r="N99" s="22" t="s">
        <v>32</v>
      </c>
      <c r="O99" s="20"/>
    </row>
    <row r="100" spans="2:15" x14ac:dyDescent="0.25">
      <c r="N100" s="32"/>
      <c r="O100" s="30"/>
    </row>
    <row r="102" spans="2:15" s="35" customFormat="1" ht="15.75" x14ac:dyDescent="0.25">
      <c r="C102" s="35" t="s">
        <v>72</v>
      </c>
      <c r="F102" s="66"/>
      <c r="G102" s="66"/>
      <c r="I102" s="66" t="s">
        <v>73</v>
      </c>
      <c r="J102" s="66"/>
    </row>
    <row r="103" spans="2:15" x14ac:dyDescent="0.25">
      <c r="C103" s="38" t="s">
        <v>44</v>
      </c>
      <c r="F103" s="64" t="s">
        <v>45</v>
      </c>
      <c r="G103" s="64"/>
      <c r="I103" s="64" t="s">
        <v>42</v>
      </c>
      <c r="J103" s="64"/>
    </row>
    <row r="104" spans="2:15" x14ac:dyDescent="0.25">
      <c r="B104" s="31" t="s">
        <v>46</v>
      </c>
    </row>
    <row r="105" spans="2:15" s="35" customFormat="1" ht="15.75" x14ac:dyDescent="0.25">
      <c r="C105" s="35" t="s">
        <v>74</v>
      </c>
      <c r="F105" s="66"/>
      <c r="G105" s="66"/>
      <c r="I105" s="66" t="s">
        <v>75</v>
      </c>
      <c r="J105" s="66"/>
    </row>
    <row r="106" spans="2:15" x14ac:dyDescent="0.25">
      <c r="C106" s="38" t="s">
        <v>44</v>
      </c>
      <c r="F106" s="64" t="s">
        <v>45</v>
      </c>
      <c r="G106" s="64"/>
      <c r="I106" s="64" t="s">
        <v>42</v>
      </c>
      <c r="J106" s="64"/>
    </row>
  </sheetData>
  <mergeCells count="35">
    <mergeCell ref="F103:G103"/>
    <mergeCell ref="F106:G106"/>
    <mergeCell ref="E15:E16"/>
    <mergeCell ref="F15:F16"/>
    <mergeCell ref="F12:G12"/>
    <mergeCell ref="H12:I12"/>
    <mergeCell ref="L12:P12"/>
    <mergeCell ref="B13:E13"/>
    <mergeCell ref="L13:N13"/>
    <mergeCell ref="G15:G16"/>
    <mergeCell ref="H15:M15"/>
    <mergeCell ref="N15:N16"/>
    <mergeCell ref="O15:O16"/>
    <mergeCell ref="P15:P16"/>
    <mergeCell ref="O1:P1"/>
    <mergeCell ref="O2:P2"/>
    <mergeCell ref="O4:P4"/>
    <mergeCell ref="O5:P5"/>
    <mergeCell ref="O6:P6"/>
    <mergeCell ref="I106:J106"/>
    <mergeCell ref="C7:M7"/>
    <mergeCell ref="F102:G102"/>
    <mergeCell ref="I102:J102"/>
    <mergeCell ref="I103:J103"/>
    <mergeCell ref="F105:G105"/>
    <mergeCell ref="I105:J105"/>
    <mergeCell ref="C8:M8"/>
    <mergeCell ref="E9:K9"/>
    <mergeCell ref="B11:E11"/>
    <mergeCell ref="F11:G11"/>
    <mergeCell ref="H11:I11"/>
    <mergeCell ref="L11:P11"/>
    <mergeCell ref="A15:B15"/>
    <mergeCell ref="C15:C16"/>
    <mergeCell ref="D15:D16"/>
  </mergeCells>
  <pageMargins left="0.23622047244094491" right="0.23622047244094491" top="0.74803149606299213" bottom="0.74803149606299213" header="0.31496062992125984" footer="0.31496062992125984"/>
  <pageSetup paperSize="9" scale="60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2026-02-24T13:33:29Z</dcterms:modified>
</cp:coreProperties>
</file>