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BEB4D87-D253-4705-8B72-E2ADDC6E99F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Титульный лист" sheetId="1" r:id="rId1"/>
    <sheet name="Отчет ГЗ" sheetId="2" r:id="rId2"/>
    <sheet name="Услуги" sheetId="3" r:id="rId3"/>
    <sheet name="Работы" sheetId="4" r:id="rId4"/>
    <sheet name="2 (раздел 1)" sheetId="5" r:id="rId5"/>
    <sheet name="2 (раздел 2)" sheetId="6" r:id="rId6"/>
    <sheet name="3" sheetId="7" r:id="rId7"/>
    <sheet name="4" sheetId="8" r:id="rId8"/>
    <sheet name="5" sheetId="9" r:id="rId9"/>
    <sheet name="6" sheetId="10" r:id="rId10"/>
    <sheet name="7 (1)" sheetId="11" r:id="rId11"/>
    <sheet name="7 (2)" sheetId="12" r:id="rId12"/>
    <sheet name="8" sheetId="13" r:id="rId13"/>
    <sheet name="9" sheetId="14" r:id="rId14"/>
    <sheet name="10" sheetId="15" r:id="rId15"/>
    <sheet name="11 (1)" sheetId="16" r:id="rId16"/>
    <sheet name="11 (2)" sheetId="17" r:id="rId17"/>
    <sheet name="12" sheetId="18" r:id="rId18"/>
    <sheet name="13 (1)" sheetId="19" r:id="rId19"/>
    <sheet name="13 (2)" sheetId="20" r:id="rId20"/>
    <sheet name="13 (3)" sheetId="21" r:id="rId21"/>
    <sheet name="13 (4)" sheetId="22" r:id="rId22"/>
    <sheet name="14 (1)" sheetId="23" r:id="rId23"/>
    <sheet name="14 (2)" sheetId="24" r:id="rId24"/>
    <sheet name="14 (3)" sheetId="25" r:id="rId25"/>
    <sheet name="14 (4)" sheetId="26" r:id="rId26"/>
    <sheet name="15" sheetId="27" r:id="rId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1" i="26" l="1"/>
  <c r="N21" i="26"/>
  <c r="M21" i="26"/>
  <c r="L21" i="26"/>
  <c r="K21" i="26"/>
  <c r="J21" i="26"/>
  <c r="I21" i="26"/>
  <c r="H21" i="26"/>
  <c r="G21" i="26"/>
  <c r="F21" i="26"/>
  <c r="E21" i="26"/>
  <c r="D21" i="26"/>
  <c r="C21" i="26"/>
  <c r="C20" i="26"/>
  <c r="C19" i="26"/>
  <c r="C18" i="26"/>
  <c r="C17" i="26"/>
  <c r="C16" i="26"/>
  <c r="C15" i="26"/>
  <c r="C14" i="26"/>
  <c r="C13" i="26"/>
  <c r="C12" i="26"/>
  <c r="C11" i="26"/>
  <c r="C10" i="26"/>
  <c r="C9" i="26"/>
  <c r="C8" i="26"/>
  <c r="C7" i="26"/>
  <c r="Z22" i="25"/>
  <c r="Y22" i="25"/>
  <c r="X22" i="25"/>
  <c r="W22" i="25"/>
  <c r="V22" i="25"/>
  <c r="U22" i="25"/>
  <c r="T22" i="25"/>
  <c r="R22" i="25"/>
  <c r="Q22" i="25"/>
  <c r="P22" i="25"/>
  <c r="O22" i="25"/>
  <c r="N22" i="25"/>
  <c r="M22" i="25"/>
  <c r="L22" i="25"/>
  <c r="J22" i="25"/>
  <c r="I22" i="25"/>
  <c r="H22" i="25"/>
  <c r="G22" i="25"/>
  <c r="F22" i="25"/>
  <c r="E22" i="25"/>
  <c r="C22" i="25"/>
  <c r="T21" i="25"/>
  <c r="S21" i="25"/>
  <c r="L21" i="25"/>
  <c r="K21" i="25"/>
  <c r="D21" i="25"/>
  <c r="C21" i="25"/>
  <c r="T20" i="25"/>
  <c r="S20" i="25"/>
  <c r="L20" i="25"/>
  <c r="K20" i="25"/>
  <c r="D20" i="25"/>
  <c r="C20" i="25"/>
  <c r="T19" i="25"/>
  <c r="S19" i="25"/>
  <c r="L19" i="25"/>
  <c r="K19" i="25"/>
  <c r="D19" i="25"/>
  <c r="C19" i="25"/>
  <c r="T18" i="25"/>
  <c r="S18" i="25"/>
  <c r="L18" i="25"/>
  <c r="K18" i="25"/>
  <c r="D18" i="25"/>
  <c r="C18" i="25"/>
  <c r="T17" i="25"/>
  <c r="S17" i="25"/>
  <c r="L17" i="25"/>
  <c r="K17" i="25"/>
  <c r="D17" i="25"/>
  <c r="C17" i="25"/>
  <c r="T16" i="25"/>
  <c r="S16" i="25"/>
  <c r="L16" i="25"/>
  <c r="K16" i="25"/>
  <c r="D16" i="25"/>
  <c r="C16" i="25"/>
  <c r="T15" i="25"/>
  <c r="S15" i="25"/>
  <c r="L15" i="25"/>
  <c r="K15" i="25"/>
  <c r="D15" i="25"/>
  <c r="C15" i="25"/>
  <c r="T14" i="25"/>
  <c r="S14" i="25"/>
  <c r="L14" i="25"/>
  <c r="K14" i="25"/>
  <c r="D14" i="25"/>
  <c r="C14" i="25"/>
  <c r="T13" i="25"/>
  <c r="S13" i="25"/>
  <c r="L13" i="25"/>
  <c r="K13" i="25"/>
  <c r="D13" i="25"/>
  <c r="C13" i="25"/>
  <c r="T12" i="25"/>
  <c r="S12" i="25"/>
  <c r="L12" i="25"/>
  <c r="K12" i="25"/>
  <c r="D12" i="25"/>
  <c r="C12" i="25"/>
  <c r="T11" i="25"/>
  <c r="S11" i="25"/>
  <c r="L11" i="25"/>
  <c r="K11" i="25"/>
  <c r="D11" i="25"/>
  <c r="C11" i="25"/>
  <c r="T10" i="25"/>
  <c r="S10" i="25"/>
  <c r="L10" i="25"/>
  <c r="K10" i="25"/>
  <c r="D10" i="25"/>
  <c r="C10" i="25"/>
  <c r="T9" i="25"/>
  <c r="S9" i="25"/>
  <c r="L9" i="25"/>
  <c r="K9" i="25"/>
  <c r="D9" i="25"/>
  <c r="C9" i="25"/>
  <c r="T8" i="25"/>
  <c r="S8" i="25"/>
  <c r="S22" i="25" s="1"/>
  <c r="L8" i="25"/>
  <c r="K8" i="25"/>
  <c r="K22" i="25" s="1"/>
  <c r="D8" i="25"/>
  <c r="D22" i="25" s="1"/>
  <c r="C8" i="25"/>
  <c r="K20" i="24"/>
  <c r="J20" i="24"/>
  <c r="I20" i="24"/>
  <c r="H20" i="24"/>
  <c r="F20" i="24"/>
  <c r="E20" i="24"/>
  <c r="D20" i="24"/>
  <c r="G19" i="24"/>
  <c r="C19" i="24"/>
  <c r="G18" i="24"/>
  <c r="C18" i="24"/>
  <c r="G17" i="24"/>
  <c r="C17" i="24"/>
  <c r="G16" i="24"/>
  <c r="C16" i="24"/>
  <c r="G15" i="24"/>
  <c r="C15" i="24"/>
  <c r="G14" i="24"/>
  <c r="C14" i="24"/>
  <c r="G13" i="24"/>
  <c r="C13" i="24"/>
  <c r="G12" i="24"/>
  <c r="C12" i="24"/>
  <c r="G11" i="24"/>
  <c r="C11" i="24"/>
  <c r="G10" i="24"/>
  <c r="C10" i="24"/>
  <c r="G9" i="24"/>
  <c r="C9" i="24"/>
  <c r="G8" i="24"/>
  <c r="C8" i="24"/>
  <c r="G7" i="24"/>
  <c r="C7" i="24"/>
  <c r="G6" i="24"/>
  <c r="G20" i="24" s="1"/>
  <c r="C6" i="24"/>
  <c r="C20" i="24" s="1"/>
  <c r="J31" i="23"/>
  <c r="I31" i="23"/>
  <c r="H31" i="23"/>
  <c r="G31" i="23"/>
  <c r="F31" i="23"/>
  <c r="E31" i="23"/>
  <c r="C31" i="23"/>
  <c r="D30" i="23"/>
  <c r="C30" i="23"/>
  <c r="D29" i="23"/>
  <c r="C29" i="23"/>
  <c r="D28" i="23"/>
  <c r="C28" i="23"/>
  <c r="D27" i="23"/>
  <c r="C27" i="23"/>
  <c r="D26" i="23"/>
  <c r="C26" i="23"/>
  <c r="D25" i="23"/>
  <c r="C25" i="23"/>
  <c r="D24" i="23"/>
  <c r="C24" i="23"/>
  <c r="D23" i="23"/>
  <c r="C23" i="23"/>
  <c r="D22" i="23"/>
  <c r="C22" i="23"/>
  <c r="D21" i="23"/>
  <c r="C21" i="23"/>
  <c r="D20" i="23"/>
  <c r="C20" i="23"/>
  <c r="D19" i="23"/>
  <c r="C19" i="23"/>
  <c r="D18" i="23"/>
  <c r="C18" i="23"/>
  <c r="D17" i="23"/>
  <c r="D31" i="23" s="1"/>
  <c r="C17" i="23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E34" i="19"/>
  <c r="C34" i="19" s="1"/>
  <c r="E33" i="19"/>
  <c r="C33" i="19"/>
  <c r="E32" i="19"/>
  <c r="C32" i="19" s="1"/>
  <c r="E31" i="19"/>
  <c r="C31" i="19" s="1"/>
  <c r="E30" i="19"/>
  <c r="C30" i="19"/>
  <c r="E29" i="19"/>
  <c r="C29" i="19"/>
  <c r="E28" i="19"/>
  <c r="C28" i="19"/>
  <c r="E27" i="19"/>
  <c r="C27" i="19"/>
  <c r="E26" i="19"/>
  <c r="C26" i="19" s="1"/>
  <c r="E25" i="19"/>
  <c r="C25" i="19"/>
  <c r="E24" i="19"/>
  <c r="C24" i="19" s="1"/>
  <c r="E23" i="19"/>
  <c r="C23" i="19" s="1"/>
  <c r="E22" i="19"/>
  <c r="C22" i="19"/>
  <c r="E21" i="19"/>
  <c r="C21" i="19"/>
  <c r="E20" i="19"/>
  <c r="C20" i="19"/>
  <c r="E19" i="19"/>
  <c r="C19" i="19"/>
  <c r="E18" i="19"/>
  <c r="C18" i="19" s="1"/>
  <c r="V21" i="15"/>
  <c r="U21" i="15"/>
  <c r="T21" i="15"/>
  <c r="R21" i="15"/>
  <c r="Q21" i="15"/>
  <c r="P21" i="15"/>
  <c r="O21" i="15"/>
  <c r="M21" i="15"/>
  <c r="L21" i="15"/>
  <c r="K21" i="15"/>
  <c r="J21" i="15"/>
  <c r="S20" i="15"/>
  <c r="N20" i="15"/>
  <c r="I20" i="15"/>
  <c r="H20" i="15"/>
  <c r="S19" i="15"/>
  <c r="N19" i="15"/>
  <c r="I19" i="15"/>
  <c r="H19" i="15"/>
  <c r="S18" i="15"/>
  <c r="S21" i="15" s="1"/>
  <c r="N18" i="15"/>
  <c r="N21" i="15" s="1"/>
  <c r="I18" i="15"/>
  <c r="H18" i="15" s="1"/>
  <c r="S17" i="15"/>
  <c r="N17" i="15"/>
  <c r="I17" i="15"/>
  <c r="I21" i="15" s="1"/>
  <c r="H17" i="15"/>
  <c r="H21" i="15" s="1"/>
  <c r="AE27" i="14"/>
  <c r="AD27" i="14"/>
  <c r="AC27" i="14"/>
  <c r="AB27" i="14"/>
  <c r="AA27" i="14"/>
  <c r="Z27" i="14"/>
  <c r="Y27" i="14"/>
  <c r="X27" i="14"/>
  <c r="W27" i="14"/>
  <c r="V27" i="14"/>
  <c r="U27" i="14"/>
  <c r="T27" i="14"/>
  <c r="S27" i="14"/>
  <c r="R27" i="14"/>
  <c r="Q27" i="14"/>
  <c r="P27" i="14"/>
  <c r="O27" i="14"/>
  <c r="N27" i="14"/>
  <c r="M27" i="14"/>
  <c r="L27" i="14"/>
  <c r="K27" i="14"/>
  <c r="J27" i="14"/>
  <c r="V26" i="14"/>
  <c r="V25" i="14"/>
  <c r="V24" i="14"/>
  <c r="V23" i="14"/>
  <c r="V22" i="14"/>
  <c r="V21" i="14"/>
  <c r="V20" i="14"/>
  <c r="V19" i="14"/>
  <c r="V17" i="14"/>
  <c r="J17" i="12"/>
  <c r="I17" i="12"/>
  <c r="H17" i="12"/>
  <c r="G17" i="12"/>
  <c r="F17" i="12"/>
  <c r="E17" i="12"/>
  <c r="D17" i="12"/>
  <c r="C16" i="12"/>
  <c r="C14" i="12"/>
  <c r="C13" i="12"/>
  <c r="C11" i="12"/>
  <c r="C10" i="12"/>
  <c r="C8" i="12"/>
  <c r="C17" i="12" s="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H19" i="7"/>
  <c r="G19" i="7"/>
  <c r="F19" i="7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N88" i="4"/>
  <c r="N66" i="4"/>
  <c r="N44" i="4"/>
  <c r="N22" i="4"/>
  <c r="N15" i="4"/>
  <c r="N414" i="3"/>
  <c r="N407" i="3"/>
  <c r="N390" i="3"/>
  <c r="N383" i="3"/>
  <c r="N366" i="3"/>
  <c r="N343" i="3"/>
  <c r="N320" i="3"/>
  <c r="N297" i="3"/>
  <c r="N274" i="3"/>
  <c r="N251" i="3"/>
  <c r="N228" i="3"/>
  <c r="N205" i="3"/>
  <c r="N182" i="3"/>
  <c r="N159" i="3"/>
  <c r="N136" i="3"/>
  <c r="N113" i="3"/>
  <c r="N90" i="3"/>
  <c r="N67" i="3"/>
  <c r="N44" i="3"/>
  <c r="N21" i="3"/>
</calcChain>
</file>

<file path=xl/sharedStrings.xml><?xml version="1.0" encoding="utf-8"?>
<sst xmlns="http://schemas.openxmlformats.org/spreadsheetml/2006/main" count="4040" uniqueCount="825">
  <si>
    <t>ОТЧЕТ
о результатах деятельности государственного учреждения
и об использовании закрепленного за ним государственного имущества</t>
  </si>
  <si>
    <t>на "01" января 2026 г.</t>
  </si>
  <si>
    <t>КОДЫ</t>
  </si>
  <si>
    <t>Дата</t>
  </si>
  <si>
    <t>01.01.2026</t>
  </si>
  <si>
    <t>по Сводному реестру</t>
  </si>
  <si>
    <t>082Ц0428</t>
  </si>
  <si>
    <t>Учреждение</t>
  </si>
  <si>
    <t>Краевое государственное бюджетное профессиональное образовательное учреждение "Хабаровский краевой колледж искусств"</t>
  </si>
  <si>
    <t>ИНН</t>
  </si>
  <si>
    <t>2721025990</t>
  </si>
  <si>
    <t>Тип учреждения</t>
  </si>
  <si>
    <t>02</t>
  </si>
  <si>
    <t>КПП</t>
  </si>
  <si>
    <t>272101001</t>
  </si>
  <si>
    <t>(казенное - "01", бюджетное - "02", автономное - "03")</t>
  </si>
  <si>
    <t>Орган, осуществляющий функции и полномочия учредителя</t>
  </si>
  <si>
    <t>Министерство культуры Хабаровского края</t>
  </si>
  <si>
    <t>БК</t>
  </si>
  <si>
    <t>004</t>
  </si>
  <si>
    <t>Публично-правовое образование</t>
  </si>
  <si>
    <t>Хабаровский край</t>
  </si>
  <si>
    <t>по ОКТМО</t>
  </si>
  <si>
    <t>08701000</t>
  </si>
  <si>
    <t>Периодичность: годовая</t>
  </si>
  <si>
    <t>Руководитель (уполномоченное лицо) Учреждения</t>
  </si>
  <si>
    <t>И.о. директора</t>
  </si>
  <si>
    <t>Михайленко Л.А.</t>
  </si>
  <si>
    <t>(должность)</t>
  </si>
  <si>
    <t>(расшифровка подписи)</t>
  </si>
  <si>
    <t>Исполнитель</t>
  </si>
  <si>
    <t>Ведущий экономист</t>
  </si>
  <si>
    <t>+7(4212) 42-12-19</t>
  </si>
  <si>
    <t>(телефон)</t>
  </si>
  <si>
    <t>"15" июня 2026 г.</t>
  </si>
  <si>
    <t>Подписано. Заверено ЭП.</t>
  </si>
  <si>
    <t>ФИО: Михайленко Лариса Алексеевна</t>
  </si>
  <si>
    <t>Должность: ИСПОЛНЯЮЩИЙ ОБЯЗАННОСТИ ДИРЕКТОРА</t>
  </si>
  <si>
    <t>Действует c 12.09.2025 14:34:45 по: 06.12.2026 14:34:45</t>
  </si>
  <si>
    <t>Серийный номер: 5BB09320914B71FA955DC5055C3961CECDD65A9E</t>
  </si>
  <si>
    <t>Издатель: Федеральное казначейство</t>
  </si>
  <si>
    <t>Время подписания: 15.06.2026 09:17:49</t>
  </si>
  <si>
    <t>ФИО: Кузнецов Дмитрий Валериевич</t>
  </si>
  <si>
    <t>Должность: Министр культуры Хабаровского края</t>
  </si>
  <si>
    <t>Действует c 07.10.2025 09:47:39 по: 31.12.2026 09:47:39</t>
  </si>
  <si>
    <t>Серийный номер: 85A496C17D49A184A0244572A449363C756E6C5D</t>
  </si>
  <si>
    <t>Время подписания: 15.06.2026 09:39:33</t>
  </si>
  <si>
    <t>ОТЧЕТ О ВЫПОЛНЕНИИ
ГОСУДАРСТВЕННОГО ЗАДАНИЯ</t>
  </si>
  <si>
    <t>на 2025 год и на плановый период 2026 и 2027 годов</t>
  </si>
  <si>
    <t>Коды</t>
  </si>
  <si>
    <t>Наименование краевого государственного учреждения (обособленного подразделения)</t>
  </si>
  <si>
    <t>Форма по ОКУД</t>
  </si>
  <si>
    <t>0506001</t>
  </si>
  <si>
    <t>Виды деятельности краевого государственного учреждения (обособленного подразделения)</t>
  </si>
  <si>
    <t>Код по сводному реестру</t>
  </si>
  <si>
    <t>Образование профессиональное среднее</t>
  </si>
  <si>
    <t>По ОКВЭД</t>
  </si>
  <si>
    <t>85.21</t>
  </si>
  <si>
    <t>Периодичность</t>
  </si>
  <si>
    <t>Итоговый за год</t>
  </si>
  <si>
    <t>Часть 1. Сведения об оказываемых государственных услугах</t>
  </si>
  <si>
    <t>Раздел  1</t>
  </si>
  <si>
    <t>1. Наименование государственной услуги</t>
  </si>
  <si>
    <t>Реализация образовательных программ среднего профессионального образования - программ подготовки специалистов среднего звена</t>
  </si>
  <si>
    <t>Код по общероссийскому базовому перечню или региональному перечню</t>
  </si>
  <si>
    <t>37.Д56.0</t>
  </si>
  <si>
    <t>2. Категории потребителей государственной услуги</t>
  </si>
  <si>
    <t>физические лица, имеющие основное общее образование</t>
  </si>
  <si>
    <t>3. Сведения о фактическом достижении показателей, характеризующих качество и (или) объем государственной услуги</t>
  </si>
  <si>
    <t>3.1. Сведения о фактическом достижении показателей, характеризующих качество государственной услуги:</t>
  </si>
  <si>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</si>
  <si>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</si>
  <si>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</si>
  <si>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</si>
  <si>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наименование показателя</t>
  </si>
  <si>
    <t>единица измерения</t>
  </si>
  <si>
    <t>значение</t>
  </si>
  <si>
    <t>допустимое (возможное) отклонение</t>
  </si>
  <si>
    <t>отклонение, превышающее допустимое (возможное) значение</t>
  </si>
  <si>
    <t>причина отклонения</t>
  </si>
  <si>
    <t>наименование</t>
  </si>
  <si>
    <t>код по ОКЕИ</t>
  </si>
  <si>
    <t>утверждено в государственном задании на год</t>
  </si>
  <si>
    <t>утверждено в государственном задании на отчетную дату</t>
  </si>
  <si>
    <t>исполнено на отчетную дату</t>
  </si>
  <si>
    <t>3.2. Сведения о фактическом достижении показателей, характеризующих объем государственной услуги:</t>
  </si>
  <si>
    <t>Показатель объема государственной услуги</t>
  </si>
  <si>
    <t>Размер платы (цена, тариф)</t>
  </si>
  <si>
    <t>852101О.99.0.ББ28ХН40000</t>
  </si>
  <si>
    <t>53.02.06 Хоровое дирижирование</t>
  </si>
  <si>
    <t>Физические лица за исключением лиц с ОВЗ и инвалидов</t>
  </si>
  <si>
    <t>Основное общее образование</t>
  </si>
  <si>
    <t>Очная</t>
  </si>
  <si>
    <t>Численность обучающихся</t>
  </si>
  <si>
    <t>Человек</t>
  </si>
  <si>
    <t>792</t>
  </si>
  <si>
    <t>Раздел  2</t>
  </si>
  <si>
    <t>852101О.99.0.ББ28ХЭ36000</t>
  </si>
  <si>
    <t>54.02.02 Декоративно-прикладное искусство и народные промыслы (по видам)</t>
  </si>
  <si>
    <t>Раздел  3</t>
  </si>
  <si>
    <t>852101О.99.0.ББ28ХС72000</t>
  </si>
  <si>
    <t>53.02.08 Музыкальное звукооператорское мастерство</t>
  </si>
  <si>
    <t>Раздел  4</t>
  </si>
  <si>
    <t>852101О.99.0.ББ28ХП56000</t>
  </si>
  <si>
    <t>53.02.07 Теория музыки</t>
  </si>
  <si>
    <t>Раздел  5</t>
  </si>
  <si>
    <t>852101О.99.0.ББ28ЦГ84000</t>
  </si>
  <si>
    <t>54.02.05 Живопись (по видам)</t>
  </si>
  <si>
    <t>Раздел  6</t>
  </si>
  <si>
    <t>852101О.99.0.ББ28ХИ08000</t>
  </si>
  <si>
    <t>53.02.04 Вокальное искусство</t>
  </si>
  <si>
    <t>Раздел  7</t>
  </si>
  <si>
    <t>852101О.99.0.ББ28ХЛ24000</t>
  </si>
  <si>
    <t>53.02.05 Сольное и хоровое народное пение</t>
  </si>
  <si>
    <t>Раздел  8</t>
  </si>
  <si>
    <t>852101О.99.0.ББ28ХЕ92000</t>
  </si>
  <si>
    <t>53.02.03 Инструментальное исполнительство (по видам инструментов)</t>
  </si>
  <si>
    <t>Раздел  9</t>
  </si>
  <si>
    <t>852101О.99.0.ББ28ХГ76000</t>
  </si>
  <si>
    <t>53.02.02 Музыкальное искусство эстрады (по видам)</t>
  </si>
  <si>
    <t>Раздел  10</t>
  </si>
  <si>
    <t>Реализация дополнительных общеразвивающих программ</t>
  </si>
  <si>
    <t>42.Г42.0</t>
  </si>
  <si>
    <t>Физические лица</t>
  </si>
  <si>
    <t>804200О.99.0.ББ52АЗ44000</t>
  </si>
  <si>
    <t>Направленность образовательной программы (художественная)</t>
  </si>
  <si>
    <t>Виды образовательных программ</t>
  </si>
  <si>
    <t>Бесплатно</t>
  </si>
  <si>
    <t>В стационарных условиях</t>
  </si>
  <si>
    <t>Количество человеко-часов</t>
  </si>
  <si>
    <t>Человеко-час</t>
  </si>
  <si>
    <t>539</t>
  </si>
  <si>
    <t>Раздел  11</t>
  </si>
  <si>
    <t>804200О.99.0.ББ52АЕ76000</t>
  </si>
  <si>
    <t>не указано</t>
  </si>
  <si>
    <t>Художественной</t>
  </si>
  <si>
    <t>Раздел  12</t>
  </si>
  <si>
    <t>Реализация дополнительных общеобразовательных предпрофессиональных программ в области искусств</t>
  </si>
  <si>
    <t>42.Д04.0</t>
  </si>
  <si>
    <t>Физические лица, имеющие необходимые для освоения соответствующей образовательной программы творческие способности и физические данные</t>
  </si>
  <si>
    <t>801012О.99.0.ББ53АА06001</t>
  </si>
  <si>
    <t>Обучающиеся за исключением обучающихся с ограниченными возможностями здоровья (ОВЗ) и детей-инвалидов</t>
  </si>
  <si>
    <t>Адаптированная</t>
  </si>
  <si>
    <t>Духовые и ударные инструменты</t>
  </si>
  <si>
    <t>Раздел  13</t>
  </si>
  <si>
    <t>802112О.99.0.ББ55АБ92000</t>
  </si>
  <si>
    <t>Народные инструменты</t>
  </si>
  <si>
    <t>Раздел  14</t>
  </si>
  <si>
    <t>802112О.99.0.ББ55АГ60000</t>
  </si>
  <si>
    <t>Музыкальный фольклор</t>
  </si>
  <si>
    <t>Раздел  15</t>
  </si>
  <si>
    <t>802112О.99.0.ББ55АА80000</t>
  </si>
  <si>
    <t>Струнные инструменты</t>
  </si>
  <si>
    <t>Раздел  16</t>
  </si>
  <si>
    <t>801012О.99.0.ББ53АА00001</t>
  </si>
  <si>
    <t>Фортепиано</t>
  </si>
  <si>
    <t>Раздел  17</t>
  </si>
  <si>
    <t>Организация и проведение мероприятий</t>
  </si>
  <si>
    <t>47.006.0</t>
  </si>
  <si>
    <t>900400О.99.0.ББ72АА00001</t>
  </si>
  <si>
    <t>Виды мероприятий</t>
  </si>
  <si>
    <t>Культурно-массовых (иной деятельности, в результате которой сохраняются, создаются, распространяются и осваиваются культурные ценности)</t>
  </si>
  <si>
    <t>Места выполнения услуги</t>
  </si>
  <si>
    <t>На территории Российской Федерации</t>
  </si>
  <si>
    <t>Количество проведенных мероприятий</t>
  </si>
  <si>
    <t>Штука</t>
  </si>
  <si>
    <t>796</t>
  </si>
  <si>
    <t>Единица</t>
  </si>
  <si>
    <t>642</t>
  </si>
  <si>
    <t>Раздел  18</t>
  </si>
  <si>
    <t>47.019.0</t>
  </si>
  <si>
    <t>900400О.99.0.ББ84АА00001</t>
  </si>
  <si>
    <t>Платно</t>
  </si>
  <si>
    <t>Часть 2. Сведения о выполняемых работах</t>
  </si>
  <si>
    <t>Раздел 1</t>
  </si>
  <si>
    <t>1. Наименование работы</t>
  </si>
  <si>
    <t>Организация проведения общественно-значимых мероприятий в сфере образования, науки и молодежной политики</t>
  </si>
  <si>
    <t>Код по региональному перечню</t>
  </si>
  <si>
    <t>0086</t>
  </si>
  <si>
    <t>2. Категория потребителей работы</t>
  </si>
  <si>
    <t>3. Сведения о фактическом достижении показателей, характеризующих качество и (или) объем работы</t>
  </si>
  <si>
    <t>3.1. Сведения о фактическом достижении показателей, характеризующих качество работы:</t>
  </si>
  <si>
    <t>Показатель, характеризующий содержание работы</t>
  </si>
  <si>
    <t>Показатель, характеризующий условия (формы)  выполнения работы</t>
  </si>
  <si>
    <t>Показатель качества работы</t>
  </si>
  <si>
    <t>949916.Р.31.1.00860001001</t>
  </si>
  <si>
    <t>Научно-практические конференции, научные конференции, методические конференции, семинары, форумы, слеты, конкурсы, мастер классы</t>
  </si>
  <si>
    <t>Доля проведенных мероприятий от общего числа запланированных</t>
  </si>
  <si>
    <t>Процент</t>
  </si>
  <si>
    <t>744</t>
  </si>
  <si>
    <t>3.2. Сведения о фактическом достижении показателей, характеризующих объем работы:</t>
  </si>
  <si>
    <t>Показатель объема работы</t>
  </si>
  <si>
    <t>Раздел 2</t>
  </si>
  <si>
    <t>Методическое обеспечение образовательной деятельности</t>
  </si>
  <si>
    <t>0087</t>
  </si>
  <si>
    <t>В интересах общества; Государственные учреждения; Муниципальные учреждения; Орган государственной власти или местного самоуправления</t>
  </si>
  <si>
    <t>X</t>
  </si>
  <si>
    <t>852000.Р.31.1.00870001001</t>
  </si>
  <si>
    <t>Количество методических сборников</t>
  </si>
  <si>
    <t>Раздел 3</t>
  </si>
  <si>
    <t>Оценка качества образования</t>
  </si>
  <si>
    <t>0094</t>
  </si>
  <si>
    <t>854000.Р.31.1.00880001001</t>
  </si>
  <si>
    <t>Экспертиза документов</t>
  </si>
  <si>
    <t>Количество экспертных заключений</t>
  </si>
  <si>
    <t>Отсутствие заявлений от преподавателей и концертмейстеров детских школ искусств и Хабаровского краевого колледжа искусств на проведение аттестации</t>
  </si>
  <si>
    <t>Раздел 4</t>
  </si>
  <si>
    <t>Содержание (эксплуатация) имущества, находящегося в государственной (муниципальной) собственности</t>
  </si>
  <si>
    <t>0154</t>
  </si>
  <si>
    <t>Физические и юридические лица (в интересах общества в целом)</t>
  </si>
  <si>
    <t>28010102300000016002101</t>
  </si>
  <si>
    <t>Обеспечение эксплуатационно-технического обслуживани объектов и помещений, а также содержание указанных объектов и помещений, оборудования и прилегающей территории в надлежащем состоянии</t>
  </si>
  <si>
    <t>По мере необходимости</t>
  </si>
  <si>
    <t>Эксплуатируемая площадь, в т.ч. зданий и прилегающей территории</t>
  </si>
  <si>
    <t>м2</t>
  </si>
  <si>
    <t>055</t>
  </si>
  <si>
    <t>Руководитель (уполномоченное лицо)</t>
  </si>
  <si>
    <t>(подпись)</t>
  </si>
  <si>
    <t>Сведения о поступлениях и выплатах учреждения</t>
  </si>
  <si>
    <t>глава по БК</t>
  </si>
  <si>
    <t>Единица измерения: руб.</t>
  </si>
  <si>
    <t>по ОКЕИ</t>
  </si>
  <si>
    <t>383</t>
  </si>
  <si>
    <t>Раздел 1. Сведения о поступлениях учреждения</t>
  </si>
  <si>
    <t>Наименование показателя</t>
  </si>
  <si>
    <t>Код строки</t>
  </si>
  <si>
    <t>Сумма поступлений</t>
  </si>
  <si>
    <t>Изменение, %</t>
  </si>
  <si>
    <t>Доля в общей сумме поступлений, %</t>
  </si>
  <si>
    <t>за 2025 год (за отчетный финансовый год)</t>
  </si>
  <si>
    <t>за 2024 год (за год,  предшествующий отчетному)</t>
  </si>
  <si>
    <t>1</t>
  </si>
  <si>
    <t>2</t>
  </si>
  <si>
    <t>3</t>
  </si>
  <si>
    <t>4</t>
  </si>
  <si>
    <t>5</t>
  </si>
  <si>
    <t>6</t>
  </si>
  <si>
    <t>Субсидии на финансовое обеспечение выполнения государственного (муниципального) задания</t>
  </si>
  <si>
    <t>0100</t>
  </si>
  <si>
    <t>Субсидии на финансовое обеспечение выполнения государственного задания из бюджета Федерального фонда обязательного медицинского страхования</t>
  </si>
  <si>
    <t>0200</t>
  </si>
  <si>
    <t>Субсидии на иные цели</t>
  </si>
  <si>
    <t>0300</t>
  </si>
  <si>
    <t>Субсидии на осуществление капитальных вложений</t>
  </si>
  <si>
    <t>0400</t>
  </si>
  <si>
    <t>Гранты в форме субсидий, всего</t>
  </si>
  <si>
    <t>0500</t>
  </si>
  <si>
    <t>в том числе: гранты в форме субсидий из федерального бюджета</t>
  </si>
  <si>
    <t>0501</t>
  </si>
  <si>
    <t>гранты в форме субсидий из бюджетов субъектов Российской Федерации и местных бюджетов</t>
  </si>
  <si>
    <t>0502</t>
  </si>
  <si>
    <t>Гранты, предоставляемые юридическими и физическими лицами (за исключением грантов в форме субсидий, предоставляемых из бюджетов бюджетной системы Российской Федерации)</t>
  </si>
  <si>
    <t>0600</t>
  </si>
  <si>
    <t>из них: гранты, предоставляемые юридическими лицами (операторами), источником финансового обеспечения которых являются субсидии и имущественные взносы, полученные из бюджетов бюджетной системы Российской Федерации</t>
  </si>
  <si>
    <t>0610</t>
  </si>
  <si>
    <t>Пожертвования и иные безвозмездные перечисления от физических и юридических лиц, в том числе иностранных организаций</t>
  </si>
  <si>
    <t>0700</t>
  </si>
  <si>
    <t>Доходы от приносящей доход деятельности, компенсаций затрат (за исключением доходов от собственности), всего</t>
  </si>
  <si>
    <t>0800</t>
  </si>
  <si>
    <t>в том числе: доходы в виде платы за оказание услуг (выполнение работ) в рамках установленного государственного задания</t>
  </si>
  <si>
    <t>0801</t>
  </si>
  <si>
    <t>доходы от оказания услуг, выполнения работ, реализации готовой продукции сверх установленного государственного задания по видам деятельности, отнесенным в соответствии с учредительными документами к основным</t>
  </si>
  <si>
    <t>0802</t>
  </si>
  <si>
    <t>доходы от платы за пользование служебными жилыми помещениями и общежитиями, включающей плату за пользование и плату за содержание жилого помещения</t>
  </si>
  <si>
    <t>0803</t>
  </si>
  <si>
    <t>доходы от оказания услуг в рамках обязательного медицинского страхования</t>
  </si>
  <si>
    <t>0804</t>
  </si>
  <si>
    <t>доходы от оказания медицинских услуг, предоставляемых женщинам в период беременности, женщинам и новорожденным в период родов и в послеродовой период</t>
  </si>
  <si>
    <t>0805</t>
  </si>
  <si>
    <t>возмещение расходов, понесенных в связи с эксплуатацией имущества, находящегося в оперативном управлении учреждения</t>
  </si>
  <si>
    <t>0806</t>
  </si>
  <si>
    <t>прочие доходы от оказания услуг, выполнения работ, компенсации затрат учреждения, включая возмещение расходов по решению судов (возмещение судебных издержек)</t>
  </si>
  <si>
    <t>0807</t>
  </si>
  <si>
    <t>Доходы от собственности, всего</t>
  </si>
  <si>
    <t>0900</t>
  </si>
  <si>
    <t>доходы в виде арендной либо иной платы за передачу в возмездное пользование государственного (муниципального) имущества</t>
  </si>
  <si>
    <t>0901</t>
  </si>
  <si>
    <t>доходы от распоряжения правами на результаты интеллектуальной деятельности и средствами индивидуализации</t>
  </si>
  <si>
    <t>0902</t>
  </si>
  <si>
    <t>проценты по депозитам учреждения в кредитных организациях</t>
  </si>
  <si>
    <t>0903</t>
  </si>
  <si>
    <t>проценты по остаткам средств на счетах учреждения в кредитных организациях</t>
  </si>
  <si>
    <t>0904</t>
  </si>
  <si>
    <t>проценты, полученные от предоставления займов</t>
  </si>
  <si>
    <t>0905</t>
  </si>
  <si>
    <t>проценты по иным финансовым инструментам</t>
  </si>
  <si>
    <t>0906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</si>
  <si>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учреждению</t>
  </si>
  <si>
    <t>0907</t>
  </si>
  <si>
    <t>прочие доходы от использования имущества, находящегося в оперативном управлении учреждения</t>
  </si>
  <si>
    <t>0908</t>
  </si>
  <si>
    <t>Поступления доходов от штрафов, пеней, неустоек, возмещения ущерба</t>
  </si>
  <si>
    <t>1000</t>
  </si>
  <si>
    <t>Поступления доходов от выбытия нефинансовых активов</t>
  </si>
  <si>
    <t>1100</t>
  </si>
  <si>
    <t>Поступления доходов от выбытия финансовых активов</t>
  </si>
  <si>
    <t>1200</t>
  </si>
  <si>
    <t>Иные поступления, всего</t>
  </si>
  <si>
    <t>1300</t>
  </si>
  <si>
    <t>из них: возврат денежных обеспечений</t>
  </si>
  <si>
    <t>1301</t>
  </si>
  <si>
    <t>возврат денежных средств с депозитных счетов</t>
  </si>
  <si>
    <t>1302</t>
  </si>
  <si>
    <t>Итого</t>
  </si>
  <si>
    <t>9000</t>
  </si>
  <si>
    <t>x</t>
  </si>
  <si>
    <t>100%</t>
  </si>
  <si>
    <t>Раздел 2. Сведения о выплатах учреждения</t>
  </si>
  <si>
    <t>Сумма выплат за отчетный период, всего</t>
  </si>
  <si>
    <t>Доля в общей сумме выплат, %</t>
  </si>
  <si>
    <t>в том числе по источникам финансового обеспечения обязательств по выплатам</t>
  </si>
  <si>
    <t>за счет средств субсидии на выполнение государственного задания</t>
  </si>
  <si>
    <t>доля в общей сумме выплат, отраженных в графе 3, %</t>
  </si>
  <si>
    <t>за счет средств субсидии на иные цели</t>
  </si>
  <si>
    <t>за счет средств гранта в форме субсидии</t>
  </si>
  <si>
    <t>ОМС</t>
  </si>
  <si>
    <t>за счет средств от приносящей доход деятельности, всего</t>
  </si>
  <si>
    <t>из них:</t>
  </si>
  <si>
    <t>из федерального бюджета</t>
  </si>
  <si>
    <t>из бюджетов субъектов Российской Федерации и местных бюджетов</t>
  </si>
  <si>
    <t>за счет средств, полученных от оказания услуг, выполнения работ, реализации продукции</t>
  </si>
  <si>
    <t>за счет безвозмездных поступлений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</si>
  <si>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</si>
  <si>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</si>
  <si>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</si>
  <si>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</si>
  <si>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</si>
  <si>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</si>
  <si>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</si>
  <si>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</si>
  <si>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</si>
  <si>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</si>
  <si>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</si>
  <si>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</si>
  <si>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</si>
  <si>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</si>
  <si>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Оплата труда и компенсационные выплаты работникам</t>
  </si>
  <si>
    <t>Взносы по обязательному социальному страхованию</t>
  </si>
  <si>
    <t>Приобретение товаров, работ, услуг, всего</t>
  </si>
  <si>
    <t>из них: услуги связи</t>
  </si>
  <si>
    <t>0301</t>
  </si>
  <si>
    <t>транспортные услуги</t>
  </si>
  <si>
    <t>0302</t>
  </si>
  <si>
    <t>коммунальные услуги</t>
  </si>
  <si>
    <t>0303</t>
  </si>
  <si>
    <t>арендная плата за пользование имуществом</t>
  </si>
  <si>
    <t>0304</t>
  </si>
  <si>
    <t>работы, услуги по содержанию имущества</t>
  </si>
  <si>
    <t>0305</t>
  </si>
  <si>
    <t>прочие работы, услуги</t>
  </si>
  <si>
    <t>0306</t>
  </si>
  <si>
    <t>нефинансовые активы</t>
  </si>
  <si>
    <t>0307</t>
  </si>
  <si>
    <t>Обслуживание долговых обязательств</t>
  </si>
  <si>
    <t>Безвозмездные перечисления организациям</t>
  </si>
  <si>
    <t>Социальное обеспечение</t>
  </si>
  <si>
    <t>Уплата налогов, сборов, прочих платежей в бюджет (за исключением взносов по обязательному социальному страхованию), всего</t>
  </si>
  <si>
    <t>из них: налог на прибыль</t>
  </si>
  <si>
    <t>0701</t>
  </si>
  <si>
    <t>налог на добавленную стоимость</t>
  </si>
  <si>
    <t>0702</t>
  </si>
  <si>
    <t>налог на имущество организаций</t>
  </si>
  <si>
    <t>0703</t>
  </si>
  <si>
    <t>земельный налог</t>
  </si>
  <si>
    <t>0704</t>
  </si>
  <si>
    <t>транспортный налог</t>
  </si>
  <si>
    <t>0705</t>
  </si>
  <si>
    <t>водный налог</t>
  </si>
  <si>
    <t>0706</t>
  </si>
  <si>
    <t>государственные пошлины</t>
  </si>
  <si>
    <t>0707</t>
  </si>
  <si>
    <t>Приобретение финансовых активов, всего:</t>
  </si>
  <si>
    <t>из них: приобретение ценных бумаг, кроме акций и иных форм участия в капитале</t>
  </si>
  <si>
    <t>приобретение акций и иные формы участия в капитале</t>
  </si>
  <si>
    <t>Иные выплаты, всего</t>
  </si>
  <si>
    <t>из них: перечисление денежных обеспечений</t>
  </si>
  <si>
    <t>перечисление денежных средств на депозитные счета</t>
  </si>
  <si>
    <t>И.А. Чехов</t>
  </si>
  <si>
    <t>79142027240</t>
  </si>
  <si>
    <t>(фамилия, инициалы)</t>
  </si>
  <si>
    <t>Сведения об оказываемых услугах, выполняемых работах сверх установленного государственного задания, а также выпускаемой продукции</t>
  </si>
  <si>
    <t>Раздел 1. Сведения об услугах, оказываемых сверх установленного государственного задания</t>
  </si>
  <si>
    <t>Наименование оказываемых услуг</t>
  </si>
  <si>
    <t>Код по ОКВЭД</t>
  </si>
  <si>
    <t>Объем оказанных услуг</t>
  </si>
  <si>
    <t>Доход от оказания услуг, рубли</t>
  </si>
  <si>
    <t>Цена (тариф)</t>
  </si>
  <si>
    <t>Справочно: реквизиты акта, которым установлена цена (тариф)</t>
  </si>
  <si>
    <t>всего</t>
  </si>
  <si>
    <t>кем издан (ФОИВ, учреждение)</t>
  </si>
  <si>
    <t>дата</t>
  </si>
  <si>
    <t>номер</t>
  </si>
  <si>
    <t>КГБ ПОУ "ХККИ"</t>
  </si>
  <si>
    <t>23.06.25</t>
  </si>
  <si>
    <t>б/н</t>
  </si>
  <si>
    <t>Деятельность по предоставлению прочих мест проживания</t>
  </si>
  <si>
    <t>55.90</t>
  </si>
  <si>
    <t>17.04.25</t>
  </si>
  <si>
    <t>160</t>
  </si>
  <si>
    <t>Деятельность в области исполнительных искусств</t>
  </si>
  <si>
    <t>90.01</t>
  </si>
  <si>
    <t>Раздел 2. Сведения о работах, выполняемых сверх установленного государственного задания</t>
  </si>
  <si>
    <t>Наименование выполняемых работ</t>
  </si>
  <si>
    <t>Объем выполненных работ</t>
  </si>
  <si>
    <t>Доход от выполнения работ, рубли</t>
  </si>
  <si>
    <t>Раздел 3. Сведения о производимой продукции</t>
  </si>
  <si>
    <t>Наименование производимой продукции</t>
  </si>
  <si>
    <t>Объем произведенной продукции</t>
  </si>
  <si>
    <t>Доход от реализации продукции, рубли</t>
  </si>
  <si>
    <t>Сведения о кредиторской задолженности и обязательствах учреждения</t>
  </si>
  <si>
    <t>Объем кредиторской задолженности на начало года</t>
  </si>
  <si>
    <t>Объем кредиторской задолженности на конец отчетного периода</t>
  </si>
  <si>
    <t>Объем отложенных обязательств учреждения</t>
  </si>
  <si>
    <t>из нее срок оплаты наступил в отчетном финансовом году</t>
  </si>
  <si>
    <t>из нее срок оплаты наступает в:</t>
  </si>
  <si>
    <t>в том числе:</t>
  </si>
  <si>
    <t>1 квартале, всего</t>
  </si>
  <si>
    <t>из нее: в январе</t>
  </si>
  <si>
    <t>2 квартале</t>
  </si>
  <si>
    <t>3 квартале</t>
  </si>
  <si>
    <t>4 квартале</t>
  </si>
  <si>
    <t>в очередном финансовом году и плановом периоде</t>
  </si>
  <si>
    <t>по оплате труда</t>
  </si>
  <si>
    <t>по претензионным требованиям</t>
  </si>
  <si>
    <t>по непоступившим расчетным документам</t>
  </si>
  <si>
    <t>иные</t>
  </si>
  <si>
    <t>По выплате заработной платы</t>
  </si>
  <si>
    <t>По выплате стипендий, пособий, пенсий</t>
  </si>
  <si>
    <t>2000</t>
  </si>
  <si>
    <t>По перечислению в бюджет, всего</t>
  </si>
  <si>
    <t>3000</t>
  </si>
  <si>
    <t>в том числе: по перечислению удержанного налога на доходы физических лиц</t>
  </si>
  <si>
    <t>3100</t>
  </si>
  <si>
    <t>по оплате страховых взносов на обязательные социальное страхование</t>
  </si>
  <si>
    <t>3200</t>
  </si>
  <si>
    <t>по оплате налогов, сборов, за исключением страховых взносов на обязательное социальное страхование</t>
  </si>
  <si>
    <t>3300</t>
  </si>
  <si>
    <t>по возврату в бюджет средств субсидий (грантов в форме субсидий)</t>
  </si>
  <si>
    <t>3400</t>
  </si>
  <si>
    <t>из них: в связи с невыполнением государственного задания</t>
  </si>
  <si>
    <t>3410</t>
  </si>
  <si>
    <t>в связи с недостижением результатов предоставления субсидий (грантов в форме субсидий)</t>
  </si>
  <si>
    <t>3420</t>
  </si>
  <si>
    <t>в связи с невыполнением условий соглашений, в том числе по софинансированию расходов</t>
  </si>
  <si>
    <t>3430</t>
  </si>
  <si>
    <t>По оплате товаров, работ, услуг, всего</t>
  </si>
  <si>
    <t>4000</t>
  </si>
  <si>
    <t>из них: по публичным договорам</t>
  </si>
  <si>
    <t>4100</t>
  </si>
  <si>
    <t>По оплате прочих расходов, всего</t>
  </si>
  <si>
    <t>5000</t>
  </si>
  <si>
    <t>из них: по выплатам, связанным с причинением вреда гражданам</t>
  </si>
  <si>
    <t>5100</t>
  </si>
  <si>
    <t>Главный бухгалтер</t>
  </si>
  <si>
    <t>Ивашова Ж.Г.</t>
  </si>
  <si>
    <t>74212305421</t>
  </si>
  <si>
    <t>Сведения о просроченной кредиторской задолженности</t>
  </si>
  <si>
    <t>Объем просроченной кредиторской задолженности на начало года</t>
  </si>
  <si>
    <t>Предельно допустимые значения просроченной кредиторской задолженности</t>
  </si>
  <si>
    <t>Объем просроченной кредиторской задолженности на конец отчетного периода</t>
  </si>
  <si>
    <t>Изменение кредиторской задолженности</t>
  </si>
  <si>
    <t>Причина образования</t>
  </si>
  <si>
    <t>Меры, принимаемые по погашению просроченной кредиторской задолженности</t>
  </si>
  <si>
    <t>из нее по исполнительным листам</t>
  </si>
  <si>
    <t>срок, дней</t>
  </si>
  <si>
    <t>в том числе по срокам</t>
  </si>
  <si>
    <t>сумма, руб.</t>
  </si>
  <si>
    <t>в процентах</t>
  </si>
  <si>
    <t>в абсолютных величинах</t>
  </si>
  <si>
    <t>менее 30 дней просрочки</t>
  </si>
  <si>
    <t>от 30 до 90 дней просрочки</t>
  </si>
  <si>
    <t>от 90 до 180 дней просрочки</t>
  </si>
  <si>
    <t>более 180 дней просрочки</t>
  </si>
  <si>
    <t>из них: в связи с невыполнением государственного (муниципального) задания</t>
  </si>
  <si>
    <t>Сведения о задолженности по ущербу, недостачам, хищениям денежных средств и материальных ценностей</t>
  </si>
  <si>
    <t>Остаток задолженности по возмещению ущерба на начало года</t>
  </si>
  <si>
    <t>Выявлено недостач, хищений, нанесения ущерба</t>
  </si>
  <si>
    <t>Возмещено недостач, хищений, нанесения ущерба</t>
  </si>
  <si>
    <t>Списано</t>
  </si>
  <si>
    <t>Остаток задолженности по возмещению ущерба на конец отчетного периода</t>
  </si>
  <si>
    <t>из него на взыскании в службе судебных приставов</t>
  </si>
  <si>
    <t>из них взыскано с виновных лиц</t>
  </si>
  <si>
    <t>страховыми организациями</t>
  </si>
  <si>
    <t>из них в связи с прекращением взыскания по исполнительным листам</t>
  </si>
  <si>
    <t>виновные лица установлены</t>
  </si>
  <si>
    <t>виновные лица не установлены</t>
  </si>
  <si>
    <t>из них по решению суда</t>
  </si>
  <si>
    <t>Недостача, хищение денежных средств, всего</t>
  </si>
  <si>
    <t>в том числе: в связи с хищением (кражами)</t>
  </si>
  <si>
    <t>0110</t>
  </si>
  <si>
    <t>из них: возбуждено уголовных дел (находится в следственных органах)</t>
  </si>
  <si>
    <t>0111</t>
  </si>
  <si>
    <t>в связи с выявлением при обработке наличных денег денежных знаков, имеющих признаки подделки</t>
  </si>
  <si>
    <t>0120</t>
  </si>
  <si>
    <t>в связи с банкротством кредитной организации</t>
  </si>
  <si>
    <t>0130</t>
  </si>
  <si>
    <t>Ущерб имуществу (за исключением денежных средств)</t>
  </si>
  <si>
    <t>в том числе: в связи с недостачами, включая хищения (кражи)</t>
  </si>
  <si>
    <t>0210</t>
  </si>
  <si>
    <t>0211</t>
  </si>
  <si>
    <t>в связи с нарушением правил хранения</t>
  </si>
  <si>
    <t>0220</t>
  </si>
  <si>
    <t>в связи нанесением ущерба техническому состоянию объекта</t>
  </si>
  <si>
    <t>0230</t>
  </si>
  <si>
    <t>В связи с нарушением условий договоров (контрактов)</t>
  </si>
  <si>
    <t>в том числе: в связи с нарушением сроков (начислено пени, штрафов, неустойки)</t>
  </si>
  <si>
    <t>0310</t>
  </si>
  <si>
    <t>в связи с невыполнением условий о возврате предоплаты (аванса)</t>
  </si>
  <si>
    <t>0320</t>
  </si>
  <si>
    <t>Сведения о численности сотрудников и оплате труда</t>
  </si>
  <si>
    <t>Раздел 1. Сведения о численности сотрудников</t>
  </si>
  <si>
    <t>Группы персонала (категория персонала)</t>
  </si>
  <si>
    <t>Штатная численность на начало года</t>
  </si>
  <si>
    <t>Средняя численность сотрудников за отчетный период</t>
  </si>
  <si>
    <t>По договорам гражданско-правового характера</t>
  </si>
  <si>
    <t>Штатная численность на конец отчетного периода</t>
  </si>
  <si>
    <t>установлено штатным расписанием</t>
  </si>
  <si>
    <t>из нее</t>
  </si>
  <si>
    <t>замещено</t>
  </si>
  <si>
    <t>вакантных должностей</t>
  </si>
  <si>
    <t>по основному месту работы</t>
  </si>
  <si>
    <t>по внутреннему совместительству (по совмещению должностей)</t>
  </si>
  <si>
    <t>по внешнему совместительству</t>
  </si>
  <si>
    <t>сотрудники учреждения</t>
  </si>
  <si>
    <t>физические лица, не являющиеся сотрудниками учреждения</t>
  </si>
  <si>
    <t>из нее по основным видам деятельности</t>
  </si>
  <si>
    <t>по основным видам деятельности</t>
  </si>
  <si>
    <t>Основной персонал, всего</t>
  </si>
  <si>
    <t>Основной персонал</t>
  </si>
  <si>
    <t>1001</t>
  </si>
  <si>
    <t>Вспомогательный персонал, всего</t>
  </si>
  <si>
    <t>Вспомогательный персонал</t>
  </si>
  <si>
    <t>2001</t>
  </si>
  <si>
    <t>Административно-управленческий персонал, всего</t>
  </si>
  <si>
    <t>Административно-управленческий персонал</t>
  </si>
  <si>
    <t>3001</t>
  </si>
  <si>
    <t>Раздел 2. Сведения об оплате труда</t>
  </si>
  <si>
    <t>Группы персонала</t>
  </si>
  <si>
    <t>Фонд начисленной оплаты труда сотрудников за отчетный период, руб.</t>
  </si>
  <si>
    <t>Начислено по договорам гражданско-правового характера, руб.</t>
  </si>
  <si>
    <t>по внутреннему совместительству (совмещению должностей)</t>
  </si>
  <si>
    <t>сотрудникам учреждения</t>
  </si>
  <si>
    <t>физическим лицам, не являющимися сотрудниками учреждения</t>
  </si>
  <si>
    <t>в том числе на условиях:</t>
  </si>
  <si>
    <t>полного рабочего времени</t>
  </si>
  <si>
    <t>неполного рабочего времени</t>
  </si>
  <si>
    <t>Сведения о счетах учреждения, открытых в кредитных организациях</t>
  </si>
  <si>
    <t>Номер счета в кредитной организации</t>
  </si>
  <si>
    <t>Вид счета</t>
  </si>
  <si>
    <t>Реквизиты акта, в соответствии с которым открыт счет</t>
  </si>
  <si>
    <t>Остаток средств на счете на начало года</t>
  </si>
  <si>
    <t>Остаток средств на счете на конец отчетного периода</t>
  </si>
  <si>
    <t>вид акта</t>
  </si>
  <si>
    <t>Счета в кредитных организациях в валюте Российской Федерации</t>
  </si>
  <si>
    <t>Всего</t>
  </si>
  <si>
    <t>Счета в кредитных организациях в иностранной валюте</t>
  </si>
  <si>
    <t>Сведения о недвижимом имуществе (кроме  земельных участков), закрепленном на праве оперативного управления</t>
  </si>
  <si>
    <t>Наименование объекта</t>
  </si>
  <si>
    <t>Адрес</t>
  </si>
  <si>
    <t>Кадастровый номер</t>
  </si>
  <si>
    <t>Код по ОКТМО</t>
  </si>
  <si>
    <t>Уникальный код объекта</t>
  </si>
  <si>
    <t>Год постройки</t>
  </si>
  <si>
    <t>Единица измерения</t>
  </si>
  <si>
    <t>Используется учреждением</t>
  </si>
  <si>
    <t>Передано во временное пользование сторонним организациям (индивидуальным предпринимателям)</t>
  </si>
  <si>
    <t>Не используется</t>
  </si>
  <si>
    <t>Фактические расходы на содержание объекта недвижимого имущества (руб. в год)</t>
  </si>
  <si>
    <t>для осуществления основной деятельности</t>
  </si>
  <si>
    <t>для иных целей</t>
  </si>
  <si>
    <t>на основании договоров аренды</t>
  </si>
  <si>
    <t>на основании договоров безвозмездного пользования</t>
  </si>
  <si>
    <t>без оформления права пользования (с почасовой оплатой)</t>
  </si>
  <si>
    <t>проводится капитальный ремонт и/или реконструкция</t>
  </si>
  <si>
    <t>в связи с аварийным состоянием</t>
  </si>
  <si>
    <t>услуги по содержанию имущества</t>
  </si>
  <si>
    <t>налог на имущество</t>
  </si>
  <si>
    <t>в рамках государственного задания</t>
  </si>
  <si>
    <t>за плату сверх государственного задания</t>
  </si>
  <si>
    <t>требуется ремонт</t>
  </si>
  <si>
    <t>ожидает списания</t>
  </si>
  <si>
    <t>возмещается пользователями имущества</t>
  </si>
  <si>
    <t>по неиспользуемому имуществу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</si>
  <si>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</si>
  <si>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</si>
  <si>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</si>
  <si>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</si>
  <si>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</si>
  <si>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</si>
  <si>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</si>
  <si>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</si>
  <si>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</si>
  <si>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</si>
  <si>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</si>
  <si>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Площадные объекты, всего</t>
  </si>
  <si>
    <t>Нежилое здание Училище искусств</t>
  </si>
  <si>
    <t>г.Хабаровск, ул.Волочаевская 162</t>
  </si>
  <si>
    <t>27:23:0030117:110</t>
  </si>
  <si>
    <t>1930</t>
  </si>
  <si>
    <t>Квартира</t>
  </si>
  <si>
    <t>г. Хабаровск,    ул. Аэродромная, д. 21, кв. 177</t>
  </si>
  <si>
    <t>27:23:0041622:393</t>
  </si>
  <si>
    <t>2018</t>
  </si>
  <si>
    <t>1002</t>
  </si>
  <si>
    <t>Гараж,склад</t>
  </si>
  <si>
    <t>г.Хабаровск, ул.Волочаевская 162, лит Б</t>
  </si>
  <si>
    <t>27:23:0030117:902</t>
  </si>
  <si>
    <t>1972</t>
  </si>
  <si>
    <t>1003</t>
  </si>
  <si>
    <t>Склад</t>
  </si>
  <si>
    <t>г.Хабаровск, ул.Краснореченская 113б,лит Б</t>
  </si>
  <si>
    <t>27:23:0050706:58</t>
  </si>
  <si>
    <t>1994</t>
  </si>
  <si>
    <t>1004</t>
  </si>
  <si>
    <t>Функциональное помещение</t>
  </si>
  <si>
    <t>г Хабаровск,      ул Краснореченская 92   Пом .I (39-54),II (34-48), III (31-44),IV ( 30-45)</t>
  </si>
  <si>
    <t>27:23:0050604:183</t>
  </si>
  <si>
    <t>1975</t>
  </si>
  <si>
    <t>1005</t>
  </si>
  <si>
    <t>Жилое здание "Общежитие", Лит.А</t>
  </si>
  <si>
    <t>г Хабаровск, ул Фурманова, д. 7а</t>
  </si>
  <si>
    <t>27:23:0050827:77</t>
  </si>
  <si>
    <t>1970</t>
  </si>
  <si>
    <t>1006</t>
  </si>
  <si>
    <t>Помещение 0 (35,40-63),I (75-86,90-91),II (66-78),III (1-68),в том числе 0( 35 ,40-63),I (75-86,90-91),II (66-78),III (45-65,67)</t>
  </si>
  <si>
    <t>г Хабаровск,  б-р Уссурийский, д. 2</t>
  </si>
  <si>
    <t>27:23:0030327:644</t>
  </si>
  <si>
    <t>1965</t>
  </si>
  <si>
    <t>1007</t>
  </si>
  <si>
    <t>Нежилое здание Профессиональный лицей  № 36</t>
  </si>
  <si>
    <t>г.Хабаровск, ул.Краснореченская 113б</t>
  </si>
  <si>
    <t>27:23:0050706:57</t>
  </si>
  <si>
    <t>1008</t>
  </si>
  <si>
    <t>Ведущий бухгалтер</t>
  </si>
  <si>
    <t>Е.Н. Широбокова</t>
  </si>
  <si>
    <t>74212306904</t>
  </si>
  <si>
    <t>Сведения о земельных участках, предоставленных на праве постоянного (бессрочного) пользования</t>
  </si>
  <si>
    <t>Справочно: используется по соглашениям об установлении сервитута</t>
  </si>
  <si>
    <t>Не используется учреждением</t>
  </si>
  <si>
    <t>Фактические расходы на содержание земельного участка (руб. в год)</t>
  </si>
  <si>
    <t>передано во временное пользование сторонним организациям</t>
  </si>
  <si>
    <t>по иным причинам</t>
  </si>
  <si>
    <t>эксплуатационные расходы</t>
  </si>
  <si>
    <t>налог на землю</t>
  </si>
  <si>
    <t>без оформления права пользования</t>
  </si>
  <si>
    <t>из них возмещается пользователями имущества</t>
  </si>
  <si>
    <t>Земельный участок</t>
  </si>
  <si>
    <t>г. Хабаровск. ул. Краснореченская, 92</t>
  </si>
  <si>
    <t>27:23:0050604:414</t>
  </si>
  <si>
    <t>г. Хабаровск ул. Волочаевская,162</t>
  </si>
  <si>
    <t>27:23:030117:0007</t>
  </si>
  <si>
    <t>г. Хабаровск. ул. Краснореченская, 113б</t>
  </si>
  <si>
    <t>27:23:050709:0003</t>
  </si>
  <si>
    <t>г. Хабаровск. ул. Фурманова 7а</t>
  </si>
  <si>
    <t>27:23:0050827:1</t>
  </si>
  <si>
    <t>Сведения о недвижимом имуществе, используемом по договору аренды</t>
  </si>
  <si>
    <t>Раздел 1. Сведения о недвижимом имуществе, используемом на праве аренды с помесячной оплатой</t>
  </si>
  <si>
    <t>Количество арендуемого имущества</t>
  </si>
  <si>
    <t>Арендодатель (ссудодатель)</t>
  </si>
  <si>
    <t>Срок пользования</t>
  </si>
  <si>
    <t>Арендная плата</t>
  </si>
  <si>
    <t>Фактические расходы на содержание арендованного имущества (руб./год)</t>
  </si>
  <si>
    <t>Направление использования арендованного имущества</t>
  </si>
  <si>
    <t>Обоснование заключения договора аренды</t>
  </si>
  <si>
    <t>код по КИСЭ</t>
  </si>
  <si>
    <t>начала</t>
  </si>
  <si>
    <t>окончания</t>
  </si>
  <si>
    <t>за единицу меры (руб./мес.)</t>
  </si>
  <si>
    <t>за объект (руб./год)</t>
  </si>
  <si>
    <t>для осуществления иной деятельности</t>
  </si>
  <si>
    <t>Линейные объекты, всего</t>
  </si>
  <si>
    <t>м</t>
  </si>
  <si>
    <t>006</t>
  </si>
  <si>
    <t>Резервуары, емкости, иные аналогичные объекты, всего</t>
  </si>
  <si>
    <t>м3</t>
  </si>
  <si>
    <t>113</t>
  </si>
  <si>
    <t>Скважины, иные аналогичные объекты, всего</t>
  </si>
  <si>
    <t>4001</t>
  </si>
  <si>
    <t>Иные объекты, включая точечные, всего</t>
  </si>
  <si>
    <t>шт.</t>
  </si>
  <si>
    <t>5001</t>
  </si>
  <si>
    <t>Раздел 2. Сведения о недвижимом имуществе, используемом на праве аренды с почасовой оплатой</t>
  </si>
  <si>
    <t>Длительность использования (час)</t>
  </si>
  <si>
    <t>Фактические расходы на содержание объекта недвижимого имущества (руб./год)</t>
  </si>
  <si>
    <t>за единицу меры (руб./час)</t>
  </si>
  <si>
    <t>за объект (руб./час)</t>
  </si>
  <si>
    <t>всего за год (руб.)</t>
  </si>
  <si>
    <t>Сведения о недвижимом имуществе, используемом по договору безвозмездного пользования (договору ссуды)</t>
  </si>
  <si>
    <t>Количество имущества</t>
  </si>
  <si>
    <t>Ссудодатель</t>
  </si>
  <si>
    <t>Направление использования объекта недвижимого имущества</t>
  </si>
  <si>
    <t>Обоснование заключения договора ссуды</t>
  </si>
  <si>
    <t>за единицу меры (руб/мес)</t>
  </si>
  <si>
    <t>Сведения об особо ценном движимом имуществе (за исключением транспортных средств)</t>
  </si>
  <si>
    <t>Раздел 1. Сведения о наличии, состоянии и использовании особо ценного движимого имущества</t>
  </si>
  <si>
    <t>Наименование показателя (группа основных средств)</t>
  </si>
  <si>
    <t>Наличие движимого имущества на конец отчетного периода</t>
  </si>
  <si>
    <t>используется учреждением</t>
  </si>
  <si>
    <t>передано в пользование</t>
  </si>
  <si>
    <t>не используется</t>
  </si>
  <si>
    <t>требует ремонта</t>
  </si>
  <si>
    <t>физически и морально изношено, ожидает согласования, списания</t>
  </si>
  <si>
    <t>в аренду</t>
  </si>
  <si>
    <t>безвозмездно</t>
  </si>
  <si>
    <t>из них требует замены</t>
  </si>
  <si>
    <t>Нежилые помещения, здания и сооружения, не отнесенные к недвижимому имуществу</t>
  </si>
  <si>
    <t>в том числе: для основной деятельности</t>
  </si>
  <si>
    <t>из них: для оказания услуг (выполнения работ) в рамках утвержденного государственного (муниципального) задания</t>
  </si>
  <si>
    <t>1110</t>
  </si>
  <si>
    <t>для иной деятельности</t>
  </si>
  <si>
    <t>Машины и оборудование</t>
  </si>
  <si>
    <t>2100</t>
  </si>
  <si>
    <t>2110</t>
  </si>
  <si>
    <t>2200</t>
  </si>
  <si>
    <t>Хозяйственный и производственный инвентарь</t>
  </si>
  <si>
    <t>3110</t>
  </si>
  <si>
    <t>Прочие основные средства</t>
  </si>
  <si>
    <t>4110</t>
  </si>
  <si>
    <t>4200</t>
  </si>
  <si>
    <t>Фактический срок использования</t>
  </si>
  <si>
    <t>от 121 месяца и более</t>
  </si>
  <si>
    <t>от 85 до 120 месяцев</t>
  </si>
  <si>
    <t>от 61 до 84 месяцев</t>
  </si>
  <si>
    <t>от 37 до 60 месяцев</t>
  </si>
  <si>
    <t>от 13 до 36 месяцев</t>
  </si>
  <si>
    <t>менее 12 месяцев</t>
  </si>
  <si>
    <t>количество, ед.</t>
  </si>
  <si>
    <t>балансовая стоимость, руб.</t>
  </si>
  <si>
    <t>Остаточная стоимость объектов особо ценного движимого имущества, в том числе с оставшимся сроком полезного использования</t>
  </si>
  <si>
    <t>от 12 до 24 месяцев</t>
  </si>
  <si>
    <t>от 25 до 36 месяцев</t>
  </si>
  <si>
    <t>от 37 до 48 месяцев</t>
  </si>
  <si>
    <t>от 49 до 60 месяцев</t>
  </si>
  <si>
    <t>от 61 до 72 месяцев</t>
  </si>
  <si>
    <t>от 73 до 84 месяцев</t>
  </si>
  <si>
    <t>от 85 до 96 месяцев</t>
  </si>
  <si>
    <t>от 97 до 108 месяцев</t>
  </si>
  <si>
    <t>от 109 до 120 месяцев</t>
  </si>
  <si>
    <t>32</t>
  </si>
  <si>
    <t>33</t>
  </si>
  <si>
    <t>Раздел 2. Сведения о расходах на содержание особо ценного движимого имущества</t>
  </si>
  <si>
    <t>Всего за отчетный период</t>
  </si>
  <si>
    <t>Расходы на содержание особо ценного движимого имущества</t>
  </si>
  <si>
    <t>на текущее обслуживание</t>
  </si>
  <si>
    <t>капитальный ремонт, включая приобретение запасных частей</t>
  </si>
  <si>
    <t>на уплату налогов</t>
  </si>
  <si>
    <t>заработная плата обслуживающего персонала</t>
  </si>
  <si>
    <t>иные расходы</t>
  </si>
  <si>
    <t>расходы на периодическое техническое (профилактическое) обслуживание</t>
  </si>
  <si>
    <t>расходы на текущий ремонт, включая приобретение запасных частей</t>
  </si>
  <si>
    <t>расходы на обязательное страхование</t>
  </si>
  <si>
    <t>расходы на добровольное страхование</t>
  </si>
  <si>
    <t>Сведения о транспортных средствах</t>
  </si>
  <si>
    <t>Раздел 1. Сведения об используемых транспортных средствах</t>
  </si>
  <si>
    <t>Транспортные средства, ед.</t>
  </si>
  <si>
    <t>в оперативном управлении учреждения</t>
  </si>
  <si>
    <t>по договорам аренды</t>
  </si>
  <si>
    <t>по договорам безвозмездного пользования</t>
  </si>
  <si>
    <t>на отчетную дату</t>
  </si>
  <si>
    <t>в среднем за год</t>
  </si>
  <si>
    <t>Наземные транспортные средства</t>
  </si>
  <si>
    <t>автомобили легковые (за исключением автомобилей скорой медицинской помощи), всего</t>
  </si>
  <si>
    <t>в том числе: средней стоимостью менее 3 млн. руб., с года выпуска которых прошло не более 3 лет</t>
  </si>
  <si>
    <t>1101</t>
  </si>
  <si>
    <t>средней стоимостью менее 3 млн. руб., с года выпуска которых прошло более 3 лет</t>
  </si>
  <si>
    <t>1102</t>
  </si>
  <si>
    <t>ср. стоимостью от 3 млн. до 5 млн. руб. включительно, с года выпуска которых прошло не более 3 лет</t>
  </si>
  <si>
    <t>1103</t>
  </si>
  <si>
    <t>ср. стоимостью от 3 млн. до 5 млн. руб. включительно, с года выпуска которых прошло более 3 лет</t>
  </si>
  <si>
    <t>1104</t>
  </si>
  <si>
    <t>ср. стоимостью от 5 млн. до 10 млн. руб. включительно, с года выпуска которых прошло не более 3 лет</t>
  </si>
  <si>
    <t>1105</t>
  </si>
  <si>
    <t>ср. стоимостью от 5 млн. до 10 млн. руб. включительно, с года выпуска которых прошло более 3 лет</t>
  </si>
  <si>
    <t>1106</t>
  </si>
  <si>
    <t>ср. стоимостью от 10 млн. до 15 млн. руб. включительно</t>
  </si>
  <si>
    <t>1107</t>
  </si>
  <si>
    <t>ср. стоимостью от 15 млн. руб.</t>
  </si>
  <si>
    <t>1108</t>
  </si>
  <si>
    <t>автомобили грузовые, за исключением специальных</t>
  </si>
  <si>
    <t>специальные грузовые автомашины</t>
  </si>
  <si>
    <t>1400</t>
  </si>
  <si>
    <t>автобусы</t>
  </si>
  <si>
    <t>1500</t>
  </si>
  <si>
    <t>тракторы самоходные комбайны</t>
  </si>
  <si>
    <t>1600</t>
  </si>
  <si>
    <t>Раздел 2. Сведения о неиспользуемых транспортных средствах, находящихся в оперативном управлении учреждения</t>
  </si>
  <si>
    <t>в связи с аварийным состоянием (требуется ремонт)</t>
  </si>
  <si>
    <t>в связи с аварийным состоянием (подлежит списанию)</t>
  </si>
  <si>
    <t>излишнее имущество (подлежит передаче в казну РФ)</t>
  </si>
  <si>
    <t>Раздел 3. Направления использования транспортных средств</t>
  </si>
  <si>
    <t>Транспортные средства, непосредственно используемые в целях оказания услуг, выполнения работ</t>
  </si>
  <si>
    <t>Транспортные средства, используемые в общехозяйственных целях</t>
  </si>
  <si>
    <t>в целях обслуживания административно-управленческого персонала</t>
  </si>
  <si>
    <t>в иных целях</t>
  </si>
  <si>
    <t>в оперативном управлении учреждения, ед.</t>
  </si>
  <si>
    <t>по договорам аренды, ед.</t>
  </si>
  <si>
    <t>по договорам безвозмездного пользования, ед.</t>
  </si>
  <si>
    <t>Раздел 4. Сведения о расходах на содержание транспортных средств</t>
  </si>
  <si>
    <t>Расходы на содержание транспортных средств</t>
  </si>
  <si>
    <t>всего за отчетный период</t>
  </si>
  <si>
    <t>на обслуживание транспортных средств</t>
  </si>
  <si>
    <t>содержание гаражей</t>
  </si>
  <si>
    <t>уплата транспортного налога</t>
  </si>
  <si>
    <t>расходы на горюче-смазочные материалы</t>
  </si>
  <si>
    <t>приобретение (замена) колес, шин, дисков</t>
  </si>
  <si>
    <t>расходы на ОСАГО</t>
  </si>
  <si>
    <t>ремонт, включая приобретение запасных частей</t>
  </si>
  <si>
    <t>техобслуживание сторонними организациями</t>
  </si>
  <si>
    <t>аренда гаражей, парковочных мест</t>
  </si>
  <si>
    <t>водителей</t>
  </si>
  <si>
    <t>обслуживающего персонала гаражей</t>
  </si>
  <si>
    <t>административного персонала гаражей</t>
  </si>
  <si>
    <t>Сведения об имуществе, за исключением земельных участков, переданном в аренду</t>
  </si>
  <si>
    <t>Вид объекта</t>
  </si>
  <si>
    <t>Объем переданного имущества</t>
  </si>
  <si>
    <t>Направление использования</t>
  </si>
  <si>
    <t>Комментарий</t>
  </si>
  <si>
    <t>г.Хабаровск,ул. Краснореченская д.113б</t>
  </si>
  <si>
    <t>Помещение в здании, строении (за исключением подвалов, чердаков)</t>
  </si>
  <si>
    <t>Размещение столовых и буфетов</t>
  </si>
  <si>
    <t>г.Хабаровск,ул. Волочаевская д.162</t>
  </si>
  <si>
    <t>Размещение торговых автоматов для продажи воды, кофе и кондитерских изделий</t>
  </si>
  <si>
    <t>Нежилое здание Профессиональный  лицей  № 36</t>
  </si>
  <si>
    <t>Иное</t>
  </si>
  <si>
    <t>Размещение стиральных машин для услуг по стирке белья обучающихся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</si>
</sst>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8"/>
      <color rgb="FF000000"/>
      <name val="Verdana"/>
    </font>
    <font>
      <b/>
      <sz val="16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00"/>
      <name val="Verdana"/>
    </font>
    <font>
      <sz val="14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sz val="8"/>
      <color rgb="FF1D1D1D"/>
      <name val="Verdana"/>
    </font>
    <font>
      <sz val="10"/>
      <color rgb="FF000000"/>
      <name val="Verdana"/>
    </font>
    <font>
      <b/>
      <sz val="10"/>
      <color rgb="FF000000"/>
      <name val="Verdana"/>
    </font>
    <font>
      <sz val="12"/>
      <color rgb="FF000000"/>
      <name val="Verdana"/>
    </font>
    <font>
      <sz val="10"/>
      <color rgb="FF000000"/>
      <name val="Verdana"/>
    </font>
    <font>
      <sz val="10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</fonts>
  <fills count="4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FDEF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3" fillId="15" borderId="13" applyBorder="0">
      <alignment horizontal="left" vertical="center" wrapText="1"/>
    </xf>
    <xf numFmtId="0" fontId="17" fillId="19" borderId="17" applyBorder="0">
      <alignment horizontal="center" wrapText="1"/>
    </xf>
    <xf numFmtId="0" fontId="18" fillId="20" borderId="18" applyBorder="0">
      <alignment horizontal="center" vertical="center" wrapText="1"/>
    </xf>
    <xf numFmtId="0" fontId="20" fillId="22" borderId="20" applyBorder="0">
      <alignment horizontal="right" vertical="center" wrapText="1"/>
    </xf>
    <xf numFmtId="0" fontId="25" fillId="27" borderId="25" applyBorder="0">
      <alignment horizontal="center" vertical="center" wrapText="1"/>
    </xf>
    <xf numFmtId="0" fontId="27" fillId="29" borderId="27" applyBorder="0">
      <alignment horizontal="center" vertical="center" wrapText="1"/>
    </xf>
  </cellStyleXfs>
  <cellXfs count="40">
    <xf numFmtId="0" fontId="0" fillId="2" borderId="0" xfId="0">
      <alignment horizontal="left" vertical="center"/>
    </xf>
    <xf numFmtId="0" fontId="8" fillId="10" borderId="8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center" wrapText="1"/>
    </xf>
    <xf numFmtId="4" fontId="4" fillId="6" borderId="4" xfId="0" applyNumberFormat="1" applyFont="1" applyFill="1" applyBorder="1" applyAlignment="1">
      <alignment horizontal="right" vertical="center" wrapText="1" indent="1"/>
    </xf>
    <xf numFmtId="0" fontId="12" fillId="14" borderId="12" xfId="0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left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right" vertical="center" wrapText="1"/>
    </xf>
    <xf numFmtId="4" fontId="23" fillId="25" borderId="23" xfId="0" applyNumberFormat="1" applyFont="1" applyFill="1" applyBorder="1" applyAlignment="1">
      <alignment horizontal="right" vertical="center" wrapText="1" inden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right" vertical="center" wrapText="1"/>
    </xf>
    <xf numFmtId="0" fontId="28" fillId="30" borderId="28" xfId="0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6" fillId="38" borderId="36" xfId="0" applyFont="1" applyFill="1" applyBorder="1" applyAlignment="1">
      <alignment horizontal="left" vertical="center" wrapText="1"/>
    </xf>
    <xf numFmtId="0" fontId="37" fillId="39" borderId="37" xfId="0" applyFont="1" applyFill="1" applyBorder="1" applyAlignment="1">
      <alignment horizontal="center" vertical="center" wrapText="1"/>
    </xf>
    <xf numFmtId="4" fontId="38" fillId="40" borderId="38" xfId="0" applyNumberFormat="1" applyFont="1" applyFill="1" applyBorder="1" applyAlignment="1">
      <alignment horizontal="right" vertical="center" wrapText="1" indent="1"/>
    </xf>
    <xf numFmtId="0" fontId="19" fillId="21" borderId="19" xfId="0" applyFont="1" applyFill="1" applyBorder="1" applyAlignment="1">
      <alignment horizontal="left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center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35" fillId="37" borderId="35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right" vertical="center" wrapText="1"/>
    </xf>
    <xf numFmtId="0" fontId="37" fillId="39" borderId="37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center" vertical="center" wrapText="1"/>
    </xf>
    <xf numFmtId="0" fontId="0" fillId="2" borderId="0" xfId="0">
      <alignment horizontal="left" vertical="center"/>
    </xf>
    <xf numFmtId="0" fontId="26" fillId="28" borderId="26" xfId="0" applyFont="1" applyFill="1" applyBorder="1" applyAlignment="1">
      <alignment horizontal="right" vertical="center" wrapText="1"/>
    </xf>
  </cellXfs>
  <cellStyles count="11">
    <cellStyle name="bold_border_center_str" xfId="9" xr:uid="{00000000-0005-0000-0000-00000C000000}"/>
    <cellStyle name="border_center_str" xfId="2" xr:uid="{00000000-0005-0000-0000-000002000000}"/>
    <cellStyle name="bottom_center_str" xfId="7" xr:uid="{00000000-0005-0000-0000-000014000000}"/>
    <cellStyle name="center_bottom_str8" xfId="6" xr:uid="{00000000-0005-0000-0000-000013000000}"/>
    <cellStyle name="left_str" xfId="5" xr:uid="{00000000-0005-0000-0000-00000F000000}"/>
    <cellStyle name="right_str" xfId="8" xr:uid="{00000000-0005-0000-0000-000016000000}"/>
    <cellStyle name="table_head" xfId="10" xr:uid="{00000000-0005-0000-0000-00001B000000}"/>
    <cellStyle name="title" xfId="1" xr:uid="{00000000-0005-0000-0000-000001000000}"/>
    <cellStyle name="title14" xfId="4" xr:uid="{00000000-0005-0000-0000-000009000000}"/>
    <cellStyle name="title8" xfId="3" xr:uid="{00000000-0005-0000-0000-000008000000}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5"/>
  <sheetViews>
    <sheetView tabSelected="1" workbookViewId="0"/>
  </sheetViews>
  <sheetFormatPr defaultRowHeight="10.5" x14ac:dyDescent="0.15"/>
  <cols>
    <col min="1" max="4" width="28.7109375" customWidth="1"/>
    <col min="5" max="5" width="22.85546875" customWidth="1"/>
    <col min="6" max="7" width="34.42578125" customWidth="1"/>
  </cols>
  <sheetData>
    <row r="1" spans="1:7" ht="20.100000000000001" customHeight="1" x14ac:dyDescent="0.15"/>
    <row r="2" spans="1:7" ht="20.100000000000001" customHeight="1" x14ac:dyDescent="0.15"/>
    <row r="3" spans="1:7" ht="120" customHeight="1" x14ac:dyDescent="0.15">
      <c r="A3" s="1" t="s">
        <v>0</v>
      </c>
      <c r="B3" s="1"/>
      <c r="C3" s="1"/>
      <c r="D3" s="1"/>
      <c r="E3" s="1"/>
      <c r="F3" s="1"/>
      <c r="G3" s="1"/>
    </row>
    <row r="4" spans="1:7" ht="30" customHeight="1" x14ac:dyDescent="0.15">
      <c r="A4" s="1" t="s">
        <v>1</v>
      </c>
      <c r="B4" s="1"/>
      <c r="C4" s="1"/>
      <c r="D4" s="1"/>
      <c r="E4" s="1"/>
      <c r="F4" s="1"/>
      <c r="G4" s="1"/>
    </row>
    <row r="5" spans="1:7" ht="20.100000000000001" customHeight="1" x14ac:dyDescent="0.15">
      <c r="G5" s="3" t="s">
        <v>2</v>
      </c>
    </row>
    <row r="6" spans="1:7" ht="39.950000000000003" customHeight="1" x14ac:dyDescent="0.15">
      <c r="F6" s="8" t="s">
        <v>3</v>
      </c>
      <c r="G6" s="3" t="s">
        <v>4</v>
      </c>
    </row>
    <row r="7" spans="1:7" ht="39.950000000000003" customHeight="1" x14ac:dyDescent="0.15">
      <c r="F7" s="8" t="s">
        <v>5</v>
      </c>
      <c r="G7" s="3" t="s">
        <v>6</v>
      </c>
    </row>
    <row r="8" spans="1:7" ht="39.950000000000003" customHeight="1" x14ac:dyDescent="0.15">
      <c r="A8" s="2" t="s">
        <v>7</v>
      </c>
      <c r="B8" s="2"/>
      <c r="C8" s="21" t="s">
        <v>8</v>
      </c>
      <c r="D8" s="21"/>
      <c r="F8" s="8" t="s">
        <v>9</v>
      </c>
      <c r="G8" s="3" t="s">
        <v>10</v>
      </c>
    </row>
    <row r="9" spans="1:7" ht="39.950000000000003" customHeight="1" x14ac:dyDescent="0.15">
      <c r="A9" s="2" t="s">
        <v>11</v>
      </c>
      <c r="B9" s="2"/>
      <c r="C9" s="21" t="s">
        <v>12</v>
      </c>
      <c r="D9" s="21"/>
      <c r="F9" s="8" t="s">
        <v>13</v>
      </c>
      <c r="G9" s="3" t="s">
        <v>14</v>
      </c>
    </row>
    <row r="10" spans="1:7" ht="20.100000000000001" customHeight="1" x14ac:dyDescent="0.15">
      <c r="A10" s="2"/>
      <c r="B10" s="2"/>
      <c r="C10" s="22" t="s">
        <v>15</v>
      </c>
      <c r="D10" s="22"/>
      <c r="F10" s="8"/>
      <c r="G10" s="3"/>
    </row>
    <row r="11" spans="1:7" ht="39.950000000000003" customHeight="1" x14ac:dyDescent="0.15">
      <c r="A11" s="2" t="s">
        <v>16</v>
      </c>
      <c r="B11" s="2"/>
      <c r="C11" s="21" t="s">
        <v>17</v>
      </c>
      <c r="D11" s="21"/>
      <c r="F11" s="8" t="s">
        <v>18</v>
      </c>
      <c r="G11" s="3" t="s">
        <v>19</v>
      </c>
    </row>
    <row r="12" spans="1:7" ht="39.950000000000003" customHeight="1" x14ac:dyDescent="0.15">
      <c r="A12" s="2" t="s">
        <v>20</v>
      </c>
      <c r="B12" s="2"/>
      <c r="C12" s="21" t="s">
        <v>21</v>
      </c>
      <c r="D12" s="21"/>
      <c r="F12" s="8" t="s">
        <v>22</v>
      </c>
      <c r="G12" s="3" t="s">
        <v>23</v>
      </c>
    </row>
    <row r="13" spans="1:7" ht="39.950000000000003" customHeight="1" x14ac:dyDescent="0.15">
      <c r="A13" s="2" t="s">
        <v>24</v>
      </c>
      <c r="B13" s="2"/>
      <c r="C13" s="2"/>
      <c r="D13" s="2"/>
    </row>
    <row r="14" spans="1:7" ht="39.950000000000003" customHeight="1" x14ac:dyDescent="0.15">
      <c r="A14" s="2" t="s">
        <v>25</v>
      </c>
      <c r="B14" s="2"/>
      <c r="C14" s="9" t="s">
        <v>26</v>
      </c>
      <c r="D14" s="9" t="s">
        <v>27</v>
      </c>
    </row>
    <row r="15" spans="1:7" ht="39.950000000000003" customHeight="1" x14ac:dyDescent="0.15">
      <c r="C15" s="8" t="s">
        <v>28</v>
      </c>
      <c r="D15" s="8" t="s">
        <v>29</v>
      </c>
    </row>
    <row r="16" spans="1:7" ht="39.950000000000003" customHeight="1" x14ac:dyDescent="0.15">
      <c r="A16" s="2" t="s">
        <v>30</v>
      </c>
      <c r="B16" s="2"/>
      <c r="C16" s="9" t="s">
        <v>31</v>
      </c>
      <c r="D16" s="9" t="s">
        <v>32</v>
      </c>
    </row>
    <row r="17" spans="1:4" ht="39.950000000000003" customHeight="1" x14ac:dyDescent="0.15">
      <c r="C17" s="8" t="s">
        <v>28</v>
      </c>
      <c r="D17" s="8" t="s">
        <v>33</v>
      </c>
    </row>
    <row r="18" spans="1:4" ht="39.950000000000003" customHeight="1" x14ac:dyDescent="0.15">
      <c r="A18" s="2" t="s">
        <v>34</v>
      </c>
      <c r="B18" s="2"/>
    </row>
    <row r="19" spans="1:4" ht="24.95" customHeight="1" x14ac:dyDescent="0.15"/>
    <row r="20" spans="1:4" ht="24.95" customHeight="1" x14ac:dyDescent="0.15">
      <c r="A20" s="23" t="s">
        <v>35</v>
      </c>
      <c r="B20" s="23"/>
      <c r="C20" s="23"/>
    </row>
    <row r="21" spans="1:4" ht="24.95" customHeight="1" x14ac:dyDescent="0.15">
      <c r="A21" s="24" t="s">
        <v>36</v>
      </c>
      <c r="B21" s="24"/>
      <c r="C21" s="24"/>
    </row>
    <row r="22" spans="1:4" ht="24.95" customHeight="1" x14ac:dyDescent="0.15">
      <c r="A22" s="24" t="s">
        <v>37</v>
      </c>
      <c r="B22" s="24"/>
      <c r="C22" s="24"/>
    </row>
    <row r="23" spans="1:4" ht="24.95" customHeight="1" x14ac:dyDescent="0.15">
      <c r="A23" s="24" t="s">
        <v>38</v>
      </c>
      <c r="B23" s="24"/>
      <c r="C23" s="24"/>
    </row>
    <row r="24" spans="1:4" ht="24.95" customHeight="1" x14ac:dyDescent="0.15">
      <c r="A24" s="24" t="s">
        <v>39</v>
      </c>
      <c r="B24" s="24"/>
      <c r="C24" s="24"/>
    </row>
    <row r="25" spans="1:4" ht="24.95" customHeight="1" x14ac:dyDescent="0.15">
      <c r="A25" s="24" t="s">
        <v>40</v>
      </c>
      <c r="B25" s="24"/>
      <c r="C25" s="24"/>
    </row>
    <row r="26" spans="1:4" ht="24.95" customHeight="1" x14ac:dyDescent="0.15">
      <c r="A26" s="25" t="s">
        <v>41</v>
      </c>
      <c r="B26" s="25"/>
      <c r="C26" s="25"/>
    </row>
    <row r="27" spans="1:4" ht="39.950000000000003" customHeight="1" x14ac:dyDescent="0.15"/>
    <row r="28" spans="1:4" ht="24.95" customHeight="1" x14ac:dyDescent="0.15"/>
    <row r="29" spans="1:4" ht="24.95" customHeight="1" x14ac:dyDescent="0.15">
      <c r="A29" s="23" t="s">
        <v>35</v>
      </c>
      <c r="B29" s="23"/>
      <c r="C29" s="23"/>
    </row>
    <row r="30" spans="1:4" ht="24.95" customHeight="1" x14ac:dyDescent="0.15">
      <c r="A30" s="24" t="s">
        <v>42</v>
      </c>
      <c r="B30" s="24"/>
      <c r="C30" s="24"/>
    </row>
    <row r="31" spans="1:4" ht="24.95" customHeight="1" x14ac:dyDescent="0.15">
      <c r="A31" s="24" t="s">
        <v>43</v>
      </c>
      <c r="B31" s="24"/>
      <c r="C31" s="24"/>
    </row>
    <row r="32" spans="1:4" ht="24.95" customHeight="1" x14ac:dyDescent="0.15">
      <c r="A32" s="24" t="s">
        <v>44</v>
      </c>
      <c r="B32" s="24"/>
      <c r="C32" s="24"/>
    </row>
    <row r="33" spans="1:3" ht="24.95" customHeight="1" x14ac:dyDescent="0.15">
      <c r="A33" s="24" t="s">
        <v>45</v>
      </c>
      <c r="B33" s="24"/>
      <c r="C33" s="24"/>
    </row>
    <row r="34" spans="1:3" ht="24.95" customHeight="1" x14ac:dyDescent="0.15">
      <c r="A34" s="24" t="s">
        <v>40</v>
      </c>
      <c r="B34" s="24"/>
      <c r="C34" s="24"/>
    </row>
    <row r="35" spans="1:3" ht="24.95" customHeight="1" x14ac:dyDescent="0.15">
      <c r="A35" s="25" t="s">
        <v>46</v>
      </c>
      <c r="B35" s="25"/>
      <c r="C35" s="25"/>
    </row>
  </sheetData>
  <sheetProtection password="9491" sheet="1" objects="1" scenarios="1"/>
  <mergeCells count="31">
    <mergeCell ref="A32:C32"/>
    <mergeCell ref="A33:C33"/>
    <mergeCell ref="A34:C34"/>
    <mergeCell ref="A35:C35"/>
    <mergeCell ref="A25:C25"/>
    <mergeCell ref="A26:C26"/>
    <mergeCell ref="A29:C29"/>
    <mergeCell ref="A30:C30"/>
    <mergeCell ref="A31:C31"/>
    <mergeCell ref="A20:C20"/>
    <mergeCell ref="A21:C21"/>
    <mergeCell ref="A22:C22"/>
    <mergeCell ref="A23:C23"/>
    <mergeCell ref="A24:C24"/>
    <mergeCell ref="A13:B13"/>
    <mergeCell ref="C13:D13"/>
    <mergeCell ref="A14:B14"/>
    <mergeCell ref="A16:B16"/>
    <mergeCell ref="A18:B18"/>
    <mergeCell ref="A10:B10"/>
    <mergeCell ref="C10:D10"/>
    <mergeCell ref="A11:B11"/>
    <mergeCell ref="C11:D11"/>
    <mergeCell ref="A12:B12"/>
    <mergeCell ref="C12:D12"/>
    <mergeCell ref="A3:G3"/>
    <mergeCell ref="A4:G4"/>
    <mergeCell ref="A8:B8"/>
    <mergeCell ref="C8:D8"/>
    <mergeCell ref="A9:B9"/>
    <mergeCell ref="C9:D9"/>
  </mergeCells>
  <phoneticPr fontId="0" type="noConversion"/>
  <pageMargins left="0.4" right="0.4" top="0.4" bottom="0.4" header="0.1" footer="0.1"/>
  <pageSetup paperSize="9" fitToHeight="0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4"/>
  <sheetViews>
    <sheetView workbookViewId="0"/>
  </sheetViews>
  <sheetFormatPr defaultRowHeight="10.5" x14ac:dyDescent="0.15"/>
  <cols>
    <col min="1" max="1" width="19.140625" customWidth="1"/>
    <col min="2" max="3" width="32.42578125" customWidth="1"/>
    <col min="4" max="4" width="19.140625" customWidth="1"/>
    <col min="5" max="5" width="24.85546875" customWidth="1"/>
    <col min="6" max="6" width="38.140625" customWidth="1"/>
  </cols>
  <sheetData>
    <row r="1" spans="1:6" ht="20.100000000000001" customHeight="1" x14ac:dyDescent="0.15"/>
    <row r="2" spans="1:6" ht="20.100000000000001" customHeight="1" x14ac:dyDescent="0.15"/>
    <row r="3" spans="1:6" ht="20.100000000000001" customHeight="1" x14ac:dyDescent="0.15"/>
    <row r="4" spans="1:6" ht="50.1" customHeight="1" x14ac:dyDescent="0.15">
      <c r="A4" s="26" t="s">
        <v>47</v>
      </c>
      <c r="B4" s="26"/>
      <c r="C4" s="26"/>
      <c r="D4" s="26"/>
      <c r="E4" s="26"/>
      <c r="F4" s="26"/>
    </row>
    <row r="5" spans="1:6" ht="30" customHeight="1" x14ac:dyDescent="0.15">
      <c r="A5" s="27" t="s">
        <v>48</v>
      </c>
      <c r="B5" s="27"/>
      <c r="C5" s="27"/>
      <c r="D5" s="27"/>
      <c r="E5" s="27"/>
      <c r="F5" s="27"/>
    </row>
    <row r="6" spans="1:6" ht="30" customHeight="1" x14ac:dyDescent="0.15">
      <c r="A6" s="27" t="s">
        <v>1</v>
      </c>
      <c r="B6" s="27"/>
      <c r="C6" s="27"/>
      <c r="D6" s="27"/>
      <c r="E6" s="27"/>
      <c r="F6" s="27"/>
    </row>
    <row r="7" spans="1:6" ht="20.100000000000001" customHeight="1" x14ac:dyDescent="0.15"/>
    <row r="8" spans="1:6" ht="20.100000000000001" customHeight="1" x14ac:dyDescent="0.15">
      <c r="F8" s="16" t="s">
        <v>49</v>
      </c>
    </row>
    <row r="9" spans="1:6" ht="50.1" customHeight="1" x14ac:dyDescent="0.15">
      <c r="A9" s="28" t="s">
        <v>50</v>
      </c>
      <c r="B9" s="28"/>
      <c r="C9" s="28"/>
      <c r="E9" s="16" t="s">
        <v>51</v>
      </c>
      <c r="F9" s="17" t="s">
        <v>52</v>
      </c>
    </row>
    <row r="10" spans="1:6" ht="60" customHeight="1" x14ac:dyDescent="0.15">
      <c r="A10" s="29" t="s">
        <v>8</v>
      </c>
      <c r="B10" s="29"/>
      <c r="C10" s="29"/>
      <c r="E10" s="16" t="s">
        <v>3</v>
      </c>
      <c r="F10" s="17" t="s">
        <v>4</v>
      </c>
    </row>
    <row r="11" spans="1:6" ht="30" customHeight="1" x14ac:dyDescent="0.15">
      <c r="A11" s="28" t="s">
        <v>53</v>
      </c>
      <c r="B11" s="28"/>
      <c r="C11" s="28"/>
      <c r="E11" s="16" t="s">
        <v>54</v>
      </c>
      <c r="F11" s="17" t="s">
        <v>6</v>
      </c>
    </row>
    <row r="12" spans="1:6" ht="24.95" customHeight="1" x14ac:dyDescent="0.15">
      <c r="A12" s="29" t="s">
        <v>55</v>
      </c>
      <c r="B12" s="29"/>
      <c r="C12" s="29"/>
      <c r="D12" s="16"/>
      <c r="E12" s="16" t="s">
        <v>56</v>
      </c>
      <c r="F12" s="17" t="s">
        <v>57</v>
      </c>
    </row>
    <row r="13" spans="1:6" ht="30" customHeight="1" x14ac:dyDescent="0.15">
      <c r="A13" s="28" t="s">
        <v>58</v>
      </c>
      <c r="B13" s="28"/>
      <c r="C13" s="28"/>
    </row>
    <row r="14" spans="1:6" ht="30" customHeight="1" x14ac:dyDescent="0.15">
      <c r="A14" s="29" t="s">
        <v>59</v>
      </c>
      <c r="B14" s="29"/>
      <c r="C14" s="29"/>
    </row>
  </sheetData>
  <sheetProtection password="9491" sheet="1" objects="1" scenarios="1"/>
  <mergeCells count="9">
    <mergeCell ref="A11:C11"/>
    <mergeCell ref="A12:C12"/>
    <mergeCell ref="A13:C13"/>
    <mergeCell ref="A14:C14"/>
    <mergeCell ref="A4:F4"/>
    <mergeCell ref="A5:F5"/>
    <mergeCell ref="A6:F6"/>
    <mergeCell ref="A9:C9"/>
    <mergeCell ref="A10:C10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&amp;K00-00925457._08.506116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418"/>
  <sheetViews>
    <sheetView workbookViewId="0"/>
  </sheetViews>
  <sheetFormatPr defaultRowHeight="10.5" x14ac:dyDescent="0.15"/>
  <cols>
    <col min="1" max="1" width="28.7109375" customWidth="1"/>
    <col min="2" max="17" width="24.85546875" customWidth="1"/>
  </cols>
  <sheetData>
    <row r="1" spans="1:17" ht="24.95" customHeight="1" x14ac:dyDescent="0.15">
      <c r="A1" s="30" t="s">
        <v>60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20.100000000000001" customHeight="1" x14ac:dyDescent="0.15"/>
    <row r="3" spans="1:17" ht="24.95" customHeight="1" x14ac:dyDescent="0.15">
      <c r="A3" s="30" t="s">
        <v>61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20.100000000000001" customHeight="1" x14ac:dyDescent="0.15"/>
    <row r="5" spans="1:17" ht="45" customHeight="1" x14ac:dyDescent="0.15">
      <c r="A5" s="31" t="s">
        <v>62</v>
      </c>
      <c r="B5" s="31"/>
      <c r="C5" s="31"/>
      <c r="D5" s="32" t="s">
        <v>63</v>
      </c>
      <c r="E5" s="32"/>
      <c r="F5" s="32"/>
      <c r="G5" s="32"/>
      <c r="H5" s="32"/>
      <c r="I5" s="32"/>
      <c r="J5" s="32"/>
      <c r="K5" s="32"/>
      <c r="N5" s="33" t="s">
        <v>64</v>
      </c>
      <c r="O5" s="33"/>
      <c r="P5" s="32" t="s">
        <v>65</v>
      </c>
      <c r="Q5" s="32"/>
    </row>
    <row r="6" spans="1:17" ht="20.100000000000001" customHeight="1" x14ac:dyDescent="0.15"/>
    <row r="7" spans="1:17" ht="45" customHeight="1" x14ac:dyDescent="0.15">
      <c r="A7" s="31" t="s">
        <v>66</v>
      </c>
      <c r="B7" s="31"/>
      <c r="C7" s="31"/>
      <c r="D7" s="32" t="s">
        <v>67</v>
      </c>
      <c r="E7" s="32"/>
      <c r="F7" s="32"/>
      <c r="G7" s="32"/>
      <c r="H7" s="32"/>
      <c r="I7" s="32"/>
      <c r="J7" s="32"/>
      <c r="K7" s="32"/>
    </row>
    <row r="8" spans="1:17" ht="20.100000000000001" customHeight="1" x14ac:dyDescent="0.15"/>
    <row r="9" spans="1:17" ht="20.100000000000001" customHeight="1" x14ac:dyDescent="0.15">
      <c r="A9" s="31" t="s">
        <v>68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</row>
    <row r="10" spans="1:17" ht="20.100000000000001" customHeight="1" x14ac:dyDescent="0.15">
      <c r="A10" s="31" t="s">
        <v>69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</row>
    <row r="11" spans="1:17" ht="35.1" customHeight="1" x14ac:dyDescent="0.15">
      <c r="A11" s="34" t="s">
        <v>70</v>
      </c>
      <c r="B11" s="34" t="s">
        <v>71</v>
      </c>
      <c r="C11" s="34"/>
      <c r="D11" s="34"/>
      <c r="E11" s="34" t="s">
        <v>72</v>
      </c>
      <c r="F11" s="34"/>
      <c r="G11" s="34" t="s">
        <v>73</v>
      </c>
      <c r="H11" s="34"/>
      <c r="I11" s="34"/>
      <c r="J11" s="34"/>
      <c r="K11" s="34"/>
      <c r="L11" s="34"/>
      <c r="M11" s="34"/>
      <c r="N11" s="34"/>
      <c r="O11" s="34"/>
    </row>
    <row r="12" spans="1:17" ht="30" customHeight="1" x14ac:dyDescent="0.15">
      <c r="A12" s="34"/>
      <c r="B12" s="34" t="s">
        <v>74</v>
      </c>
      <c r="C12" s="34" t="s">
        <v>74</v>
      </c>
      <c r="D12" s="34" t="s">
        <v>74</v>
      </c>
      <c r="E12" s="34" t="s">
        <v>74</v>
      </c>
      <c r="F12" s="34" t="s">
        <v>74</v>
      </c>
      <c r="G12" s="34" t="s">
        <v>74</v>
      </c>
      <c r="H12" s="34" t="s">
        <v>75</v>
      </c>
      <c r="I12" s="34"/>
      <c r="J12" s="34" t="s">
        <v>76</v>
      </c>
      <c r="K12" s="34"/>
      <c r="L12" s="34"/>
      <c r="M12" s="34" t="s">
        <v>77</v>
      </c>
      <c r="N12" s="34" t="s">
        <v>78</v>
      </c>
      <c r="O12" s="34" t="s">
        <v>79</v>
      </c>
    </row>
    <row r="13" spans="1:17" ht="50.1" customHeight="1" x14ac:dyDescent="0.15">
      <c r="A13" s="34"/>
      <c r="B13" s="34"/>
      <c r="C13" s="34"/>
      <c r="D13" s="34"/>
      <c r="E13" s="34"/>
      <c r="F13" s="34"/>
      <c r="G13" s="34"/>
      <c r="H13" s="19" t="s">
        <v>80</v>
      </c>
      <c r="I13" s="19" t="s">
        <v>81</v>
      </c>
      <c r="J13" s="19" t="s">
        <v>82</v>
      </c>
      <c r="K13" s="19" t="s">
        <v>83</v>
      </c>
      <c r="L13" s="19" t="s">
        <v>84</v>
      </c>
      <c r="M13" s="34"/>
      <c r="N13" s="34"/>
      <c r="O13" s="34"/>
    </row>
    <row r="14" spans="1:17" ht="20.100000000000001" customHeight="1" x14ac:dyDescent="0.15">
      <c r="A14" s="19">
        <v>1</v>
      </c>
      <c r="B14" s="19">
        <v>2</v>
      </c>
      <c r="C14" s="19">
        <v>3</v>
      </c>
      <c r="D14" s="19">
        <v>4</v>
      </c>
      <c r="E14" s="19">
        <v>5</v>
      </c>
      <c r="F14" s="19">
        <v>6</v>
      </c>
      <c r="G14" s="19">
        <v>7</v>
      </c>
      <c r="H14" s="19">
        <v>8</v>
      </c>
      <c r="I14" s="19">
        <v>9</v>
      </c>
      <c r="J14" s="19">
        <v>10</v>
      </c>
      <c r="K14" s="19">
        <v>11</v>
      </c>
      <c r="L14" s="19">
        <v>12</v>
      </c>
      <c r="M14" s="19">
        <v>13</v>
      </c>
      <c r="N14" s="19">
        <v>14</v>
      </c>
      <c r="O14" s="19">
        <v>15</v>
      </c>
    </row>
    <row r="15" spans="1:17" ht="20.100000000000001" customHeight="1" x14ac:dyDescent="0.15"/>
    <row r="16" spans="1:17" ht="20.100000000000001" customHeight="1" x14ac:dyDescent="0.15">
      <c r="A16" s="31" t="s">
        <v>85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</row>
    <row r="17" spans="1:17" ht="35.1" customHeight="1" x14ac:dyDescent="0.15">
      <c r="A17" s="34" t="s">
        <v>70</v>
      </c>
      <c r="B17" s="34" t="s">
        <v>71</v>
      </c>
      <c r="C17" s="34"/>
      <c r="D17" s="34"/>
      <c r="E17" s="34" t="s">
        <v>72</v>
      </c>
      <c r="F17" s="34"/>
      <c r="G17" s="34" t="s">
        <v>86</v>
      </c>
      <c r="H17" s="34"/>
      <c r="I17" s="34"/>
      <c r="J17" s="34"/>
      <c r="K17" s="34"/>
      <c r="L17" s="34"/>
      <c r="M17" s="34"/>
      <c r="N17" s="34"/>
      <c r="O17" s="34"/>
      <c r="P17" s="34" t="s">
        <v>87</v>
      </c>
    </row>
    <row r="18" spans="1:17" ht="30" customHeight="1" x14ac:dyDescent="0.15">
      <c r="A18" s="34"/>
      <c r="B18" s="34" t="s">
        <v>74</v>
      </c>
      <c r="C18" s="34" t="s">
        <v>74</v>
      </c>
      <c r="D18" s="34" t="s">
        <v>74</v>
      </c>
      <c r="E18" s="34" t="s">
        <v>74</v>
      </c>
      <c r="F18" s="34" t="s">
        <v>74</v>
      </c>
      <c r="G18" s="34" t="s">
        <v>74</v>
      </c>
      <c r="H18" s="34" t="s">
        <v>75</v>
      </c>
      <c r="I18" s="34"/>
      <c r="J18" s="34" t="s">
        <v>76</v>
      </c>
      <c r="K18" s="34"/>
      <c r="L18" s="34"/>
      <c r="M18" s="34" t="s">
        <v>77</v>
      </c>
      <c r="N18" s="34" t="s">
        <v>78</v>
      </c>
      <c r="O18" s="34" t="s">
        <v>79</v>
      </c>
      <c r="P18" s="34"/>
    </row>
    <row r="19" spans="1:17" ht="50.1" customHeight="1" x14ac:dyDescent="0.15">
      <c r="A19" s="34"/>
      <c r="B19" s="34"/>
      <c r="C19" s="34"/>
      <c r="D19" s="34"/>
      <c r="E19" s="34"/>
      <c r="F19" s="34"/>
      <c r="G19" s="34"/>
      <c r="H19" s="19" t="s">
        <v>80</v>
      </c>
      <c r="I19" s="19" t="s">
        <v>81</v>
      </c>
      <c r="J19" s="19" t="s">
        <v>82</v>
      </c>
      <c r="K19" s="19" t="s">
        <v>83</v>
      </c>
      <c r="L19" s="19" t="s">
        <v>84</v>
      </c>
      <c r="M19" s="34" t="s">
        <v>78</v>
      </c>
      <c r="N19" s="34" t="s">
        <v>79</v>
      </c>
      <c r="O19" s="34"/>
      <c r="P19" s="34"/>
    </row>
    <row r="20" spans="1:17" ht="20.100000000000001" customHeight="1" x14ac:dyDescent="0.15">
      <c r="A20" s="19">
        <v>1</v>
      </c>
      <c r="B20" s="19">
        <v>2</v>
      </c>
      <c r="C20" s="19">
        <v>3</v>
      </c>
      <c r="D20" s="19">
        <v>4</v>
      </c>
      <c r="E20" s="19">
        <v>5</v>
      </c>
      <c r="F20" s="19">
        <v>6</v>
      </c>
      <c r="G20" s="19">
        <v>7</v>
      </c>
      <c r="H20" s="19">
        <v>8</v>
      </c>
      <c r="I20" s="19">
        <v>9</v>
      </c>
      <c r="J20" s="19">
        <v>10</v>
      </c>
      <c r="K20" s="19">
        <v>11</v>
      </c>
      <c r="L20" s="19">
        <v>12</v>
      </c>
      <c r="M20" s="19">
        <v>13</v>
      </c>
      <c r="N20" s="19">
        <v>14</v>
      </c>
      <c r="O20" s="19">
        <v>15</v>
      </c>
      <c r="P20" s="19">
        <v>16</v>
      </c>
    </row>
    <row r="21" spans="1:17" ht="31.5" x14ac:dyDescent="0.15">
      <c r="A21" s="18" t="s">
        <v>88</v>
      </c>
      <c r="B21" s="19" t="s">
        <v>89</v>
      </c>
      <c r="C21" s="19" t="s">
        <v>90</v>
      </c>
      <c r="D21" s="19" t="s">
        <v>91</v>
      </c>
      <c r="E21" s="19" t="s">
        <v>92</v>
      </c>
      <c r="F21" s="19"/>
      <c r="G21" s="18" t="s">
        <v>93</v>
      </c>
      <c r="H21" s="19" t="s">
        <v>94</v>
      </c>
      <c r="I21" s="19" t="s">
        <v>95</v>
      </c>
      <c r="J21" s="20">
        <v>30</v>
      </c>
      <c r="K21" s="20">
        <v>30</v>
      </c>
      <c r="L21" s="20">
        <v>27</v>
      </c>
      <c r="M21" s="20">
        <v>3</v>
      </c>
      <c r="N21" s="20">
        <f>IF(J21-L21=0,0,IF(J21-L21&gt;M21,J21-L21-M21,IF(L21-J21&gt;M21,L21-J21-M21,0)))</f>
        <v>0</v>
      </c>
      <c r="O21" s="19"/>
      <c r="P21" s="20">
        <v>0</v>
      </c>
    </row>
    <row r="22" spans="1:17" ht="20.100000000000001" customHeight="1" x14ac:dyDescent="0.15"/>
    <row r="23" spans="1:17" ht="20.100000000000001" customHeight="1" x14ac:dyDescent="0.15"/>
    <row r="24" spans="1:17" ht="20.100000000000001" customHeight="1" x14ac:dyDescent="0.15"/>
    <row r="25" spans="1:17" ht="20.100000000000001" customHeight="1" x14ac:dyDescent="0.15"/>
    <row r="26" spans="1:17" ht="24.95" customHeight="1" x14ac:dyDescent="0.15">
      <c r="A26" s="30" t="s">
        <v>96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17" ht="20.100000000000001" customHeight="1" x14ac:dyDescent="0.15"/>
    <row r="28" spans="1:17" ht="45" customHeight="1" x14ac:dyDescent="0.15">
      <c r="A28" s="31" t="s">
        <v>62</v>
      </c>
      <c r="B28" s="31"/>
      <c r="C28" s="31"/>
      <c r="D28" s="32" t="s">
        <v>63</v>
      </c>
      <c r="E28" s="32"/>
      <c r="F28" s="32"/>
      <c r="G28" s="32"/>
      <c r="H28" s="32"/>
      <c r="I28" s="32"/>
      <c r="J28" s="32"/>
      <c r="K28" s="32"/>
      <c r="N28" s="33" t="s">
        <v>64</v>
      </c>
      <c r="O28" s="33"/>
      <c r="P28" s="32" t="s">
        <v>65</v>
      </c>
      <c r="Q28" s="32"/>
    </row>
    <row r="29" spans="1:17" ht="20.100000000000001" customHeight="1" x14ac:dyDescent="0.15"/>
    <row r="30" spans="1:17" ht="45" customHeight="1" x14ac:dyDescent="0.15">
      <c r="A30" s="31" t="s">
        <v>66</v>
      </c>
      <c r="B30" s="31"/>
      <c r="C30" s="31"/>
      <c r="D30" s="32" t="s">
        <v>67</v>
      </c>
      <c r="E30" s="32"/>
      <c r="F30" s="32"/>
      <c r="G30" s="32"/>
      <c r="H30" s="32"/>
      <c r="I30" s="32"/>
      <c r="J30" s="32"/>
      <c r="K30" s="32"/>
    </row>
    <row r="31" spans="1:17" ht="20.100000000000001" customHeight="1" x14ac:dyDescent="0.15"/>
    <row r="32" spans="1:17" ht="20.100000000000001" customHeight="1" x14ac:dyDescent="0.15">
      <c r="A32" s="31" t="s">
        <v>68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20.100000000000001" customHeight="1" x14ac:dyDescent="0.15">
      <c r="A33" s="31" t="s">
        <v>69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1:17" ht="35.1" customHeight="1" x14ac:dyDescent="0.15">
      <c r="A34" s="34" t="s">
        <v>70</v>
      </c>
      <c r="B34" s="34" t="s">
        <v>71</v>
      </c>
      <c r="C34" s="34"/>
      <c r="D34" s="34"/>
      <c r="E34" s="34" t="s">
        <v>72</v>
      </c>
      <c r="F34" s="34"/>
      <c r="G34" s="34" t="s">
        <v>73</v>
      </c>
      <c r="H34" s="34"/>
      <c r="I34" s="34"/>
      <c r="J34" s="34"/>
      <c r="K34" s="34"/>
      <c r="L34" s="34"/>
      <c r="M34" s="34"/>
      <c r="N34" s="34"/>
      <c r="O34" s="34"/>
    </row>
    <row r="35" spans="1:17" ht="30" customHeight="1" x14ac:dyDescent="0.15">
      <c r="A35" s="34"/>
      <c r="B35" s="34" t="s">
        <v>74</v>
      </c>
      <c r="C35" s="34" t="s">
        <v>74</v>
      </c>
      <c r="D35" s="34" t="s">
        <v>74</v>
      </c>
      <c r="E35" s="34" t="s">
        <v>74</v>
      </c>
      <c r="F35" s="34" t="s">
        <v>74</v>
      </c>
      <c r="G35" s="34" t="s">
        <v>74</v>
      </c>
      <c r="H35" s="34" t="s">
        <v>75</v>
      </c>
      <c r="I35" s="34"/>
      <c r="J35" s="34" t="s">
        <v>76</v>
      </c>
      <c r="K35" s="34"/>
      <c r="L35" s="34"/>
      <c r="M35" s="34" t="s">
        <v>77</v>
      </c>
      <c r="N35" s="34" t="s">
        <v>78</v>
      </c>
      <c r="O35" s="34" t="s">
        <v>79</v>
      </c>
    </row>
    <row r="36" spans="1:17" ht="50.1" customHeight="1" x14ac:dyDescent="0.15">
      <c r="A36" s="34"/>
      <c r="B36" s="34"/>
      <c r="C36" s="34"/>
      <c r="D36" s="34"/>
      <c r="E36" s="34"/>
      <c r="F36" s="34"/>
      <c r="G36" s="34"/>
      <c r="H36" s="19" t="s">
        <v>80</v>
      </c>
      <c r="I36" s="19" t="s">
        <v>81</v>
      </c>
      <c r="J36" s="19" t="s">
        <v>82</v>
      </c>
      <c r="K36" s="19" t="s">
        <v>83</v>
      </c>
      <c r="L36" s="19" t="s">
        <v>84</v>
      </c>
      <c r="M36" s="34"/>
      <c r="N36" s="34"/>
      <c r="O36" s="34"/>
    </row>
    <row r="37" spans="1:17" ht="20.100000000000001" customHeight="1" x14ac:dyDescent="0.15">
      <c r="A37" s="19">
        <v>1</v>
      </c>
      <c r="B37" s="19">
        <v>2</v>
      </c>
      <c r="C37" s="19">
        <v>3</v>
      </c>
      <c r="D37" s="19">
        <v>4</v>
      </c>
      <c r="E37" s="19">
        <v>5</v>
      </c>
      <c r="F37" s="19">
        <v>6</v>
      </c>
      <c r="G37" s="19">
        <v>7</v>
      </c>
      <c r="H37" s="19">
        <v>8</v>
      </c>
      <c r="I37" s="19">
        <v>9</v>
      </c>
      <c r="J37" s="19">
        <v>10</v>
      </c>
      <c r="K37" s="19">
        <v>11</v>
      </c>
      <c r="L37" s="19">
        <v>12</v>
      </c>
      <c r="M37" s="19">
        <v>13</v>
      </c>
      <c r="N37" s="19">
        <v>14</v>
      </c>
      <c r="O37" s="19">
        <v>15</v>
      </c>
    </row>
    <row r="38" spans="1:17" ht="20.100000000000001" customHeight="1" x14ac:dyDescent="0.15"/>
    <row r="39" spans="1:17" ht="20.100000000000001" customHeight="1" x14ac:dyDescent="0.15">
      <c r="A39" s="31" t="s">
        <v>85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</row>
    <row r="40" spans="1:17" ht="35.1" customHeight="1" x14ac:dyDescent="0.15">
      <c r="A40" s="34" t="s">
        <v>70</v>
      </c>
      <c r="B40" s="34" t="s">
        <v>71</v>
      </c>
      <c r="C40" s="34"/>
      <c r="D40" s="34"/>
      <c r="E40" s="34" t="s">
        <v>72</v>
      </c>
      <c r="F40" s="34"/>
      <c r="G40" s="34" t="s">
        <v>86</v>
      </c>
      <c r="H40" s="34"/>
      <c r="I40" s="34"/>
      <c r="J40" s="34"/>
      <c r="K40" s="34"/>
      <c r="L40" s="34"/>
      <c r="M40" s="34"/>
      <c r="N40" s="34"/>
      <c r="O40" s="34"/>
      <c r="P40" s="34" t="s">
        <v>87</v>
      </c>
    </row>
    <row r="41" spans="1:17" ht="30" customHeight="1" x14ac:dyDescent="0.15">
      <c r="A41" s="34"/>
      <c r="B41" s="34" t="s">
        <v>74</v>
      </c>
      <c r="C41" s="34" t="s">
        <v>74</v>
      </c>
      <c r="D41" s="34" t="s">
        <v>74</v>
      </c>
      <c r="E41" s="34" t="s">
        <v>74</v>
      </c>
      <c r="F41" s="34" t="s">
        <v>74</v>
      </c>
      <c r="G41" s="34" t="s">
        <v>74</v>
      </c>
      <c r="H41" s="34" t="s">
        <v>75</v>
      </c>
      <c r="I41" s="34"/>
      <c r="J41" s="34" t="s">
        <v>76</v>
      </c>
      <c r="K41" s="34"/>
      <c r="L41" s="34"/>
      <c r="M41" s="34" t="s">
        <v>77</v>
      </c>
      <c r="N41" s="34" t="s">
        <v>78</v>
      </c>
      <c r="O41" s="34" t="s">
        <v>79</v>
      </c>
      <c r="P41" s="34"/>
    </row>
    <row r="42" spans="1:17" ht="50.1" customHeight="1" x14ac:dyDescent="0.15">
      <c r="A42" s="34"/>
      <c r="B42" s="34"/>
      <c r="C42" s="34"/>
      <c r="D42" s="34"/>
      <c r="E42" s="34"/>
      <c r="F42" s="34"/>
      <c r="G42" s="34"/>
      <c r="H42" s="19" t="s">
        <v>80</v>
      </c>
      <c r="I42" s="19" t="s">
        <v>81</v>
      </c>
      <c r="J42" s="19" t="s">
        <v>82</v>
      </c>
      <c r="K42" s="19" t="s">
        <v>83</v>
      </c>
      <c r="L42" s="19" t="s">
        <v>84</v>
      </c>
      <c r="M42" s="34" t="s">
        <v>78</v>
      </c>
      <c r="N42" s="34" t="s">
        <v>79</v>
      </c>
      <c r="O42" s="34"/>
      <c r="P42" s="34"/>
    </row>
    <row r="43" spans="1:17" ht="20.100000000000001" customHeight="1" x14ac:dyDescent="0.15">
      <c r="A43" s="19">
        <v>1</v>
      </c>
      <c r="B43" s="19">
        <v>2</v>
      </c>
      <c r="C43" s="19">
        <v>3</v>
      </c>
      <c r="D43" s="19">
        <v>4</v>
      </c>
      <c r="E43" s="19">
        <v>5</v>
      </c>
      <c r="F43" s="19">
        <v>6</v>
      </c>
      <c r="G43" s="19">
        <v>7</v>
      </c>
      <c r="H43" s="19">
        <v>8</v>
      </c>
      <c r="I43" s="19">
        <v>9</v>
      </c>
      <c r="J43" s="19">
        <v>10</v>
      </c>
      <c r="K43" s="19">
        <v>11</v>
      </c>
      <c r="L43" s="19">
        <v>12</v>
      </c>
      <c r="M43" s="19">
        <v>13</v>
      </c>
      <c r="N43" s="19">
        <v>14</v>
      </c>
      <c r="O43" s="19">
        <v>15</v>
      </c>
      <c r="P43" s="19">
        <v>16</v>
      </c>
    </row>
    <row r="44" spans="1:17" ht="42" x14ac:dyDescent="0.15">
      <c r="A44" s="18" t="s">
        <v>97</v>
      </c>
      <c r="B44" s="19" t="s">
        <v>98</v>
      </c>
      <c r="C44" s="19" t="s">
        <v>90</v>
      </c>
      <c r="D44" s="19" t="s">
        <v>91</v>
      </c>
      <c r="E44" s="19" t="s">
        <v>92</v>
      </c>
      <c r="F44" s="19"/>
      <c r="G44" s="18" t="s">
        <v>93</v>
      </c>
      <c r="H44" s="19" t="s">
        <v>94</v>
      </c>
      <c r="I44" s="19" t="s">
        <v>95</v>
      </c>
      <c r="J44" s="20">
        <v>29</v>
      </c>
      <c r="K44" s="20">
        <v>29</v>
      </c>
      <c r="L44" s="20">
        <v>28</v>
      </c>
      <c r="M44" s="20">
        <v>2</v>
      </c>
      <c r="N44" s="20">
        <f>IF(J44-L44=0,0,IF(J44-L44&gt;M44,J44-L44-M44,IF(L44-J44&gt;M44,L44-J44-M44,0)))</f>
        <v>0</v>
      </c>
      <c r="O44" s="19"/>
      <c r="P44" s="20">
        <v>0</v>
      </c>
    </row>
    <row r="45" spans="1:17" ht="20.100000000000001" customHeight="1" x14ac:dyDescent="0.15"/>
    <row r="46" spans="1:17" ht="20.100000000000001" customHeight="1" x14ac:dyDescent="0.15"/>
    <row r="47" spans="1:17" ht="20.100000000000001" customHeight="1" x14ac:dyDescent="0.15"/>
    <row r="48" spans="1:17" ht="20.100000000000001" customHeight="1" x14ac:dyDescent="0.15"/>
    <row r="49" spans="1:17" ht="24.95" customHeight="1" x14ac:dyDescent="0.15">
      <c r="A49" s="30" t="s">
        <v>99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</row>
    <row r="50" spans="1:17" ht="20.100000000000001" customHeight="1" x14ac:dyDescent="0.15"/>
    <row r="51" spans="1:17" ht="45" customHeight="1" x14ac:dyDescent="0.15">
      <c r="A51" s="31" t="s">
        <v>62</v>
      </c>
      <c r="B51" s="31"/>
      <c r="C51" s="31"/>
      <c r="D51" s="32" t="s">
        <v>63</v>
      </c>
      <c r="E51" s="32"/>
      <c r="F51" s="32"/>
      <c r="G51" s="32"/>
      <c r="H51" s="32"/>
      <c r="I51" s="32"/>
      <c r="J51" s="32"/>
      <c r="K51" s="32"/>
      <c r="N51" s="33" t="s">
        <v>64</v>
      </c>
      <c r="O51" s="33"/>
      <c r="P51" s="32" t="s">
        <v>65</v>
      </c>
      <c r="Q51" s="32"/>
    </row>
    <row r="52" spans="1:17" ht="20.100000000000001" customHeight="1" x14ac:dyDescent="0.15"/>
    <row r="53" spans="1:17" ht="45" customHeight="1" x14ac:dyDescent="0.15">
      <c r="A53" s="31" t="s">
        <v>66</v>
      </c>
      <c r="B53" s="31"/>
      <c r="C53" s="31"/>
      <c r="D53" s="32" t="s">
        <v>67</v>
      </c>
      <c r="E53" s="32"/>
      <c r="F53" s="32"/>
      <c r="G53" s="32"/>
      <c r="H53" s="32"/>
      <c r="I53" s="32"/>
      <c r="J53" s="32"/>
      <c r="K53" s="32"/>
    </row>
    <row r="54" spans="1:17" ht="20.100000000000001" customHeight="1" x14ac:dyDescent="0.15"/>
    <row r="55" spans="1:17" ht="20.100000000000001" customHeight="1" x14ac:dyDescent="0.15">
      <c r="A55" s="31" t="s">
        <v>68</v>
      </c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</row>
    <row r="56" spans="1:17" ht="20.100000000000001" customHeight="1" x14ac:dyDescent="0.15">
      <c r="A56" s="31" t="s">
        <v>69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</row>
    <row r="57" spans="1:17" ht="35.1" customHeight="1" x14ac:dyDescent="0.15">
      <c r="A57" s="34" t="s">
        <v>70</v>
      </c>
      <c r="B57" s="34" t="s">
        <v>71</v>
      </c>
      <c r="C57" s="34"/>
      <c r="D57" s="34"/>
      <c r="E57" s="34" t="s">
        <v>72</v>
      </c>
      <c r="F57" s="34"/>
      <c r="G57" s="34" t="s">
        <v>73</v>
      </c>
      <c r="H57" s="34"/>
      <c r="I57" s="34"/>
      <c r="J57" s="34"/>
      <c r="K57" s="34"/>
      <c r="L57" s="34"/>
      <c r="M57" s="34"/>
      <c r="N57" s="34"/>
      <c r="O57" s="34"/>
    </row>
    <row r="58" spans="1:17" ht="30" customHeight="1" x14ac:dyDescent="0.15">
      <c r="A58" s="34"/>
      <c r="B58" s="34" t="s">
        <v>74</v>
      </c>
      <c r="C58" s="34" t="s">
        <v>74</v>
      </c>
      <c r="D58" s="34" t="s">
        <v>74</v>
      </c>
      <c r="E58" s="34" t="s">
        <v>74</v>
      </c>
      <c r="F58" s="34" t="s">
        <v>74</v>
      </c>
      <c r="G58" s="34" t="s">
        <v>74</v>
      </c>
      <c r="H58" s="34" t="s">
        <v>75</v>
      </c>
      <c r="I58" s="34"/>
      <c r="J58" s="34" t="s">
        <v>76</v>
      </c>
      <c r="K58" s="34"/>
      <c r="L58" s="34"/>
      <c r="M58" s="34" t="s">
        <v>77</v>
      </c>
      <c r="N58" s="34" t="s">
        <v>78</v>
      </c>
      <c r="O58" s="34" t="s">
        <v>79</v>
      </c>
    </row>
    <row r="59" spans="1:17" ht="50.1" customHeight="1" x14ac:dyDescent="0.15">
      <c r="A59" s="34"/>
      <c r="B59" s="34"/>
      <c r="C59" s="34"/>
      <c r="D59" s="34"/>
      <c r="E59" s="34"/>
      <c r="F59" s="34"/>
      <c r="G59" s="34"/>
      <c r="H59" s="19" t="s">
        <v>80</v>
      </c>
      <c r="I59" s="19" t="s">
        <v>81</v>
      </c>
      <c r="J59" s="19" t="s">
        <v>82</v>
      </c>
      <c r="K59" s="19" t="s">
        <v>83</v>
      </c>
      <c r="L59" s="19" t="s">
        <v>84</v>
      </c>
      <c r="M59" s="34"/>
      <c r="N59" s="34"/>
      <c r="O59" s="34"/>
    </row>
    <row r="60" spans="1:17" ht="20.100000000000001" customHeight="1" x14ac:dyDescent="0.15">
      <c r="A60" s="19">
        <v>1</v>
      </c>
      <c r="B60" s="19">
        <v>2</v>
      </c>
      <c r="C60" s="19">
        <v>3</v>
      </c>
      <c r="D60" s="19">
        <v>4</v>
      </c>
      <c r="E60" s="19">
        <v>5</v>
      </c>
      <c r="F60" s="19">
        <v>6</v>
      </c>
      <c r="G60" s="19">
        <v>7</v>
      </c>
      <c r="H60" s="19">
        <v>8</v>
      </c>
      <c r="I60" s="19">
        <v>9</v>
      </c>
      <c r="J60" s="19">
        <v>10</v>
      </c>
      <c r="K60" s="19">
        <v>11</v>
      </c>
      <c r="L60" s="19">
        <v>12</v>
      </c>
      <c r="M60" s="19">
        <v>13</v>
      </c>
      <c r="N60" s="19">
        <v>14</v>
      </c>
      <c r="O60" s="19">
        <v>15</v>
      </c>
    </row>
    <row r="61" spans="1:17" ht="20.100000000000001" customHeight="1" x14ac:dyDescent="0.15"/>
    <row r="62" spans="1:17" ht="20.100000000000001" customHeight="1" x14ac:dyDescent="0.15">
      <c r="A62" s="31" t="s">
        <v>85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</row>
    <row r="63" spans="1:17" ht="35.1" customHeight="1" x14ac:dyDescent="0.15">
      <c r="A63" s="34" t="s">
        <v>70</v>
      </c>
      <c r="B63" s="34" t="s">
        <v>71</v>
      </c>
      <c r="C63" s="34"/>
      <c r="D63" s="34"/>
      <c r="E63" s="34" t="s">
        <v>72</v>
      </c>
      <c r="F63" s="34"/>
      <c r="G63" s="34" t="s">
        <v>86</v>
      </c>
      <c r="H63" s="34"/>
      <c r="I63" s="34"/>
      <c r="J63" s="34"/>
      <c r="K63" s="34"/>
      <c r="L63" s="34"/>
      <c r="M63" s="34"/>
      <c r="N63" s="34"/>
      <c r="O63" s="34"/>
      <c r="P63" s="34" t="s">
        <v>87</v>
      </c>
    </row>
    <row r="64" spans="1:17" ht="30" customHeight="1" x14ac:dyDescent="0.15">
      <c r="A64" s="34"/>
      <c r="B64" s="34" t="s">
        <v>74</v>
      </c>
      <c r="C64" s="34" t="s">
        <v>74</v>
      </c>
      <c r="D64" s="34" t="s">
        <v>74</v>
      </c>
      <c r="E64" s="34" t="s">
        <v>74</v>
      </c>
      <c r="F64" s="34" t="s">
        <v>74</v>
      </c>
      <c r="G64" s="34" t="s">
        <v>74</v>
      </c>
      <c r="H64" s="34" t="s">
        <v>75</v>
      </c>
      <c r="I64" s="34"/>
      <c r="J64" s="34" t="s">
        <v>76</v>
      </c>
      <c r="K64" s="34"/>
      <c r="L64" s="34"/>
      <c r="M64" s="34" t="s">
        <v>77</v>
      </c>
      <c r="N64" s="34" t="s">
        <v>78</v>
      </c>
      <c r="O64" s="34" t="s">
        <v>79</v>
      </c>
      <c r="P64" s="34"/>
    </row>
    <row r="65" spans="1:17" ht="50.1" customHeight="1" x14ac:dyDescent="0.15">
      <c r="A65" s="34"/>
      <c r="B65" s="34"/>
      <c r="C65" s="34"/>
      <c r="D65" s="34"/>
      <c r="E65" s="34"/>
      <c r="F65" s="34"/>
      <c r="G65" s="34"/>
      <c r="H65" s="19" t="s">
        <v>80</v>
      </c>
      <c r="I65" s="19" t="s">
        <v>81</v>
      </c>
      <c r="J65" s="19" t="s">
        <v>82</v>
      </c>
      <c r="K65" s="19" t="s">
        <v>83</v>
      </c>
      <c r="L65" s="19" t="s">
        <v>84</v>
      </c>
      <c r="M65" s="34" t="s">
        <v>78</v>
      </c>
      <c r="N65" s="34" t="s">
        <v>79</v>
      </c>
      <c r="O65" s="34"/>
      <c r="P65" s="34"/>
    </row>
    <row r="66" spans="1:17" ht="20.100000000000001" customHeight="1" x14ac:dyDescent="0.15">
      <c r="A66" s="19">
        <v>1</v>
      </c>
      <c r="B66" s="19">
        <v>2</v>
      </c>
      <c r="C66" s="19">
        <v>3</v>
      </c>
      <c r="D66" s="19">
        <v>4</v>
      </c>
      <c r="E66" s="19">
        <v>5</v>
      </c>
      <c r="F66" s="19">
        <v>6</v>
      </c>
      <c r="G66" s="19">
        <v>7</v>
      </c>
      <c r="H66" s="19">
        <v>8</v>
      </c>
      <c r="I66" s="19">
        <v>9</v>
      </c>
      <c r="J66" s="19">
        <v>10</v>
      </c>
      <c r="K66" s="19">
        <v>11</v>
      </c>
      <c r="L66" s="19">
        <v>12</v>
      </c>
      <c r="M66" s="19">
        <v>13</v>
      </c>
      <c r="N66" s="19">
        <v>14</v>
      </c>
      <c r="O66" s="19">
        <v>15</v>
      </c>
      <c r="P66" s="19">
        <v>16</v>
      </c>
    </row>
    <row r="67" spans="1:17" ht="31.5" x14ac:dyDescent="0.15">
      <c r="A67" s="18" t="s">
        <v>100</v>
      </c>
      <c r="B67" s="19" t="s">
        <v>101</v>
      </c>
      <c r="C67" s="19" t="s">
        <v>90</v>
      </c>
      <c r="D67" s="19" t="s">
        <v>91</v>
      </c>
      <c r="E67" s="19" t="s">
        <v>92</v>
      </c>
      <c r="F67" s="19"/>
      <c r="G67" s="18" t="s">
        <v>93</v>
      </c>
      <c r="H67" s="19" t="s">
        <v>94</v>
      </c>
      <c r="I67" s="19" t="s">
        <v>95</v>
      </c>
      <c r="J67" s="20">
        <v>17</v>
      </c>
      <c r="K67" s="20">
        <v>17</v>
      </c>
      <c r="L67" s="20">
        <v>16</v>
      </c>
      <c r="M67" s="20">
        <v>1</v>
      </c>
      <c r="N67" s="20">
        <f>IF(J67-L67=0,0,IF(J67-L67&gt;M67,J67-L67-M67,IF(L67-J67&gt;M67,L67-J67-M67,0)))</f>
        <v>0</v>
      </c>
      <c r="O67" s="19"/>
      <c r="P67" s="20">
        <v>0</v>
      </c>
    </row>
    <row r="68" spans="1:17" ht="20.100000000000001" customHeight="1" x14ac:dyDescent="0.15"/>
    <row r="69" spans="1:17" ht="20.100000000000001" customHeight="1" x14ac:dyDescent="0.15"/>
    <row r="70" spans="1:17" ht="20.100000000000001" customHeight="1" x14ac:dyDescent="0.15"/>
    <row r="71" spans="1:17" ht="20.100000000000001" customHeight="1" x14ac:dyDescent="0.15"/>
    <row r="72" spans="1:17" ht="24.95" customHeight="1" x14ac:dyDescent="0.15">
      <c r="A72" s="30" t="s">
        <v>102</v>
      </c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</row>
    <row r="73" spans="1:17" ht="20.100000000000001" customHeight="1" x14ac:dyDescent="0.15"/>
    <row r="74" spans="1:17" ht="45" customHeight="1" x14ac:dyDescent="0.15">
      <c r="A74" s="31" t="s">
        <v>62</v>
      </c>
      <c r="B74" s="31"/>
      <c r="C74" s="31"/>
      <c r="D74" s="32" t="s">
        <v>63</v>
      </c>
      <c r="E74" s="32"/>
      <c r="F74" s="32"/>
      <c r="G74" s="32"/>
      <c r="H74" s="32"/>
      <c r="I74" s="32"/>
      <c r="J74" s="32"/>
      <c r="K74" s="32"/>
      <c r="N74" s="33" t="s">
        <v>64</v>
      </c>
      <c r="O74" s="33"/>
      <c r="P74" s="32" t="s">
        <v>65</v>
      </c>
      <c r="Q74" s="32"/>
    </row>
    <row r="75" spans="1:17" ht="20.100000000000001" customHeight="1" x14ac:dyDescent="0.15"/>
    <row r="76" spans="1:17" ht="45" customHeight="1" x14ac:dyDescent="0.15">
      <c r="A76" s="31" t="s">
        <v>66</v>
      </c>
      <c r="B76" s="31"/>
      <c r="C76" s="31"/>
      <c r="D76" s="32" t="s">
        <v>67</v>
      </c>
      <c r="E76" s="32"/>
      <c r="F76" s="32"/>
      <c r="G76" s="32"/>
      <c r="H76" s="32"/>
      <c r="I76" s="32"/>
      <c r="J76" s="32"/>
      <c r="K76" s="32"/>
    </row>
    <row r="77" spans="1:17" ht="20.100000000000001" customHeight="1" x14ac:dyDescent="0.15"/>
    <row r="78" spans="1:17" ht="20.100000000000001" customHeight="1" x14ac:dyDescent="0.15">
      <c r="A78" s="31" t="s">
        <v>68</v>
      </c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</row>
    <row r="79" spans="1:17" ht="20.100000000000001" customHeight="1" x14ac:dyDescent="0.15">
      <c r="A79" s="31" t="s">
        <v>69</v>
      </c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</row>
    <row r="80" spans="1:17" ht="35.1" customHeight="1" x14ac:dyDescent="0.15">
      <c r="A80" s="34" t="s">
        <v>70</v>
      </c>
      <c r="B80" s="34" t="s">
        <v>71</v>
      </c>
      <c r="C80" s="34"/>
      <c r="D80" s="34"/>
      <c r="E80" s="34" t="s">
        <v>72</v>
      </c>
      <c r="F80" s="34"/>
      <c r="G80" s="34" t="s">
        <v>73</v>
      </c>
      <c r="H80" s="34"/>
      <c r="I80" s="34"/>
      <c r="J80" s="34"/>
      <c r="K80" s="34"/>
      <c r="L80" s="34"/>
      <c r="M80" s="34"/>
      <c r="N80" s="34"/>
      <c r="O80" s="34"/>
    </row>
    <row r="81" spans="1:17" ht="30" customHeight="1" x14ac:dyDescent="0.15">
      <c r="A81" s="34"/>
      <c r="B81" s="34" t="s">
        <v>74</v>
      </c>
      <c r="C81" s="34" t="s">
        <v>74</v>
      </c>
      <c r="D81" s="34" t="s">
        <v>74</v>
      </c>
      <c r="E81" s="34" t="s">
        <v>74</v>
      </c>
      <c r="F81" s="34" t="s">
        <v>74</v>
      </c>
      <c r="G81" s="34" t="s">
        <v>74</v>
      </c>
      <c r="H81" s="34" t="s">
        <v>75</v>
      </c>
      <c r="I81" s="34"/>
      <c r="J81" s="34" t="s">
        <v>76</v>
      </c>
      <c r="K81" s="34"/>
      <c r="L81" s="34"/>
      <c r="M81" s="34" t="s">
        <v>77</v>
      </c>
      <c r="N81" s="34" t="s">
        <v>78</v>
      </c>
      <c r="O81" s="34" t="s">
        <v>79</v>
      </c>
    </row>
    <row r="82" spans="1:17" ht="50.1" customHeight="1" x14ac:dyDescent="0.15">
      <c r="A82" s="34"/>
      <c r="B82" s="34"/>
      <c r="C82" s="34"/>
      <c r="D82" s="34"/>
      <c r="E82" s="34"/>
      <c r="F82" s="34"/>
      <c r="G82" s="34"/>
      <c r="H82" s="19" t="s">
        <v>80</v>
      </c>
      <c r="I82" s="19" t="s">
        <v>81</v>
      </c>
      <c r="J82" s="19" t="s">
        <v>82</v>
      </c>
      <c r="K82" s="19" t="s">
        <v>83</v>
      </c>
      <c r="L82" s="19" t="s">
        <v>84</v>
      </c>
      <c r="M82" s="34"/>
      <c r="N82" s="34"/>
      <c r="O82" s="34"/>
    </row>
    <row r="83" spans="1:17" ht="20.100000000000001" customHeight="1" x14ac:dyDescent="0.15">
      <c r="A83" s="19">
        <v>1</v>
      </c>
      <c r="B83" s="19">
        <v>2</v>
      </c>
      <c r="C83" s="19">
        <v>3</v>
      </c>
      <c r="D83" s="19">
        <v>4</v>
      </c>
      <c r="E83" s="19">
        <v>5</v>
      </c>
      <c r="F83" s="19">
        <v>6</v>
      </c>
      <c r="G83" s="19">
        <v>7</v>
      </c>
      <c r="H83" s="19">
        <v>8</v>
      </c>
      <c r="I83" s="19">
        <v>9</v>
      </c>
      <c r="J83" s="19">
        <v>10</v>
      </c>
      <c r="K83" s="19">
        <v>11</v>
      </c>
      <c r="L83" s="19">
        <v>12</v>
      </c>
      <c r="M83" s="19">
        <v>13</v>
      </c>
      <c r="N83" s="19">
        <v>14</v>
      </c>
      <c r="O83" s="19">
        <v>15</v>
      </c>
    </row>
    <row r="84" spans="1:17" ht="20.100000000000001" customHeight="1" x14ac:dyDescent="0.15"/>
    <row r="85" spans="1:17" ht="20.100000000000001" customHeight="1" x14ac:dyDescent="0.15">
      <c r="A85" s="31" t="s">
        <v>85</v>
      </c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</row>
    <row r="86" spans="1:17" ht="35.1" customHeight="1" x14ac:dyDescent="0.15">
      <c r="A86" s="34" t="s">
        <v>70</v>
      </c>
      <c r="B86" s="34" t="s">
        <v>71</v>
      </c>
      <c r="C86" s="34"/>
      <c r="D86" s="34"/>
      <c r="E86" s="34" t="s">
        <v>72</v>
      </c>
      <c r="F86" s="34"/>
      <c r="G86" s="34" t="s">
        <v>86</v>
      </c>
      <c r="H86" s="34"/>
      <c r="I86" s="34"/>
      <c r="J86" s="34"/>
      <c r="K86" s="34"/>
      <c r="L86" s="34"/>
      <c r="M86" s="34"/>
      <c r="N86" s="34"/>
      <c r="O86" s="34"/>
      <c r="P86" s="34" t="s">
        <v>87</v>
      </c>
    </row>
    <row r="87" spans="1:17" ht="30" customHeight="1" x14ac:dyDescent="0.15">
      <c r="A87" s="34"/>
      <c r="B87" s="34" t="s">
        <v>74</v>
      </c>
      <c r="C87" s="34" t="s">
        <v>74</v>
      </c>
      <c r="D87" s="34" t="s">
        <v>74</v>
      </c>
      <c r="E87" s="34" t="s">
        <v>74</v>
      </c>
      <c r="F87" s="34" t="s">
        <v>74</v>
      </c>
      <c r="G87" s="34" t="s">
        <v>74</v>
      </c>
      <c r="H87" s="34" t="s">
        <v>75</v>
      </c>
      <c r="I87" s="34"/>
      <c r="J87" s="34" t="s">
        <v>76</v>
      </c>
      <c r="K87" s="34"/>
      <c r="L87" s="34"/>
      <c r="M87" s="34" t="s">
        <v>77</v>
      </c>
      <c r="N87" s="34" t="s">
        <v>78</v>
      </c>
      <c r="O87" s="34" t="s">
        <v>79</v>
      </c>
      <c r="P87" s="34"/>
    </row>
    <row r="88" spans="1:17" ht="50.1" customHeight="1" x14ac:dyDescent="0.15">
      <c r="A88" s="34"/>
      <c r="B88" s="34"/>
      <c r="C88" s="34"/>
      <c r="D88" s="34"/>
      <c r="E88" s="34"/>
      <c r="F88" s="34"/>
      <c r="G88" s="34"/>
      <c r="H88" s="19" t="s">
        <v>80</v>
      </c>
      <c r="I88" s="19" t="s">
        <v>81</v>
      </c>
      <c r="J88" s="19" t="s">
        <v>82</v>
      </c>
      <c r="K88" s="19" t="s">
        <v>83</v>
      </c>
      <c r="L88" s="19" t="s">
        <v>84</v>
      </c>
      <c r="M88" s="34" t="s">
        <v>78</v>
      </c>
      <c r="N88" s="34" t="s">
        <v>79</v>
      </c>
      <c r="O88" s="34"/>
      <c r="P88" s="34"/>
    </row>
    <row r="89" spans="1:17" ht="20.100000000000001" customHeight="1" x14ac:dyDescent="0.15">
      <c r="A89" s="19">
        <v>1</v>
      </c>
      <c r="B89" s="19">
        <v>2</v>
      </c>
      <c r="C89" s="19">
        <v>3</v>
      </c>
      <c r="D89" s="19">
        <v>4</v>
      </c>
      <c r="E89" s="19">
        <v>5</v>
      </c>
      <c r="F89" s="19">
        <v>6</v>
      </c>
      <c r="G89" s="19">
        <v>7</v>
      </c>
      <c r="H89" s="19">
        <v>8</v>
      </c>
      <c r="I89" s="19">
        <v>9</v>
      </c>
      <c r="J89" s="19">
        <v>10</v>
      </c>
      <c r="K89" s="19">
        <v>11</v>
      </c>
      <c r="L89" s="19">
        <v>12</v>
      </c>
      <c r="M89" s="19">
        <v>13</v>
      </c>
      <c r="N89" s="19">
        <v>14</v>
      </c>
      <c r="O89" s="19">
        <v>15</v>
      </c>
      <c r="P89" s="19">
        <v>16</v>
      </c>
    </row>
    <row r="90" spans="1:17" ht="31.5" x14ac:dyDescent="0.15">
      <c r="A90" s="18" t="s">
        <v>103</v>
      </c>
      <c r="B90" s="19" t="s">
        <v>104</v>
      </c>
      <c r="C90" s="19" t="s">
        <v>90</v>
      </c>
      <c r="D90" s="19" t="s">
        <v>91</v>
      </c>
      <c r="E90" s="19" t="s">
        <v>92</v>
      </c>
      <c r="F90" s="19"/>
      <c r="G90" s="18" t="s">
        <v>93</v>
      </c>
      <c r="H90" s="19" t="s">
        <v>94</v>
      </c>
      <c r="I90" s="19" t="s">
        <v>95</v>
      </c>
      <c r="J90" s="20">
        <v>8</v>
      </c>
      <c r="K90" s="20">
        <v>8</v>
      </c>
      <c r="L90" s="20">
        <v>8</v>
      </c>
      <c r="M90" s="20"/>
      <c r="N90" s="20">
        <f>IF(J90-L90=0,0,IF(J90-L90&gt;M90,J90-L90-M90,IF(L90-J90&gt;M90,L90-J90-M90,0)))</f>
        <v>0</v>
      </c>
      <c r="O90" s="19"/>
      <c r="P90" s="20">
        <v>0</v>
      </c>
    </row>
    <row r="91" spans="1:17" ht="20.100000000000001" customHeight="1" x14ac:dyDescent="0.15"/>
    <row r="92" spans="1:17" ht="20.100000000000001" customHeight="1" x14ac:dyDescent="0.15"/>
    <row r="93" spans="1:17" ht="20.100000000000001" customHeight="1" x14ac:dyDescent="0.15"/>
    <row r="94" spans="1:17" ht="20.100000000000001" customHeight="1" x14ac:dyDescent="0.15"/>
    <row r="95" spans="1:17" ht="24.95" customHeight="1" x14ac:dyDescent="0.15">
      <c r="A95" s="30" t="s">
        <v>105</v>
      </c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</row>
    <row r="96" spans="1:17" ht="20.100000000000001" customHeight="1" x14ac:dyDescent="0.15"/>
    <row r="97" spans="1:17" ht="45" customHeight="1" x14ac:dyDescent="0.15">
      <c r="A97" s="31" t="s">
        <v>62</v>
      </c>
      <c r="B97" s="31"/>
      <c r="C97" s="31"/>
      <c r="D97" s="32" t="s">
        <v>63</v>
      </c>
      <c r="E97" s="32"/>
      <c r="F97" s="32"/>
      <c r="G97" s="32"/>
      <c r="H97" s="32"/>
      <c r="I97" s="32"/>
      <c r="J97" s="32"/>
      <c r="K97" s="32"/>
      <c r="N97" s="33" t="s">
        <v>64</v>
      </c>
      <c r="O97" s="33"/>
      <c r="P97" s="32" t="s">
        <v>65</v>
      </c>
      <c r="Q97" s="32"/>
    </row>
    <row r="98" spans="1:17" ht="20.100000000000001" customHeight="1" x14ac:dyDescent="0.15"/>
    <row r="99" spans="1:17" ht="45" customHeight="1" x14ac:dyDescent="0.15">
      <c r="A99" s="31" t="s">
        <v>66</v>
      </c>
      <c r="B99" s="31"/>
      <c r="C99" s="31"/>
      <c r="D99" s="32" t="s">
        <v>67</v>
      </c>
      <c r="E99" s="32"/>
      <c r="F99" s="32"/>
      <c r="G99" s="32"/>
      <c r="H99" s="32"/>
      <c r="I99" s="32"/>
      <c r="J99" s="32"/>
      <c r="K99" s="32"/>
    </row>
    <row r="100" spans="1:17" ht="20.100000000000001" customHeight="1" x14ac:dyDescent="0.15"/>
    <row r="101" spans="1:17" ht="20.100000000000001" customHeight="1" x14ac:dyDescent="0.15">
      <c r="A101" s="31" t="s">
        <v>68</v>
      </c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</row>
    <row r="102" spans="1:17" ht="20.100000000000001" customHeight="1" x14ac:dyDescent="0.15">
      <c r="A102" s="31" t="s">
        <v>69</v>
      </c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</row>
    <row r="103" spans="1:17" ht="35.1" customHeight="1" x14ac:dyDescent="0.15">
      <c r="A103" s="34" t="s">
        <v>70</v>
      </c>
      <c r="B103" s="34" t="s">
        <v>71</v>
      </c>
      <c r="C103" s="34"/>
      <c r="D103" s="34"/>
      <c r="E103" s="34" t="s">
        <v>72</v>
      </c>
      <c r="F103" s="34"/>
      <c r="G103" s="34" t="s">
        <v>73</v>
      </c>
      <c r="H103" s="34"/>
      <c r="I103" s="34"/>
      <c r="J103" s="34"/>
      <c r="K103" s="34"/>
      <c r="L103" s="34"/>
      <c r="M103" s="34"/>
      <c r="N103" s="34"/>
      <c r="O103" s="34"/>
    </row>
    <row r="104" spans="1:17" ht="30" customHeight="1" x14ac:dyDescent="0.15">
      <c r="A104" s="34"/>
      <c r="B104" s="34" t="s">
        <v>74</v>
      </c>
      <c r="C104" s="34" t="s">
        <v>74</v>
      </c>
      <c r="D104" s="34" t="s">
        <v>74</v>
      </c>
      <c r="E104" s="34" t="s">
        <v>74</v>
      </c>
      <c r="F104" s="34" t="s">
        <v>74</v>
      </c>
      <c r="G104" s="34" t="s">
        <v>74</v>
      </c>
      <c r="H104" s="34" t="s">
        <v>75</v>
      </c>
      <c r="I104" s="34"/>
      <c r="J104" s="34" t="s">
        <v>76</v>
      </c>
      <c r="K104" s="34"/>
      <c r="L104" s="34"/>
      <c r="M104" s="34" t="s">
        <v>77</v>
      </c>
      <c r="N104" s="34" t="s">
        <v>78</v>
      </c>
      <c r="O104" s="34" t="s">
        <v>79</v>
      </c>
    </row>
    <row r="105" spans="1:17" ht="50.1" customHeight="1" x14ac:dyDescent="0.15">
      <c r="A105" s="34"/>
      <c r="B105" s="34"/>
      <c r="C105" s="34"/>
      <c r="D105" s="34"/>
      <c r="E105" s="34"/>
      <c r="F105" s="34"/>
      <c r="G105" s="34"/>
      <c r="H105" s="19" t="s">
        <v>80</v>
      </c>
      <c r="I105" s="19" t="s">
        <v>81</v>
      </c>
      <c r="J105" s="19" t="s">
        <v>82</v>
      </c>
      <c r="K105" s="19" t="s">
        <v>83</v>
      </c>
      <c r="L105" s="19" t="s">
        <v>84</v>
      </c>
      <c r="M105" s="34"/>
      <c r="N105" s="34"/>
      <c r="O105" s="34"/>
    </row>
    <row r="106" spans="1:17" ht="20.100000000000001" customHeight="1" x14ac:dyDescent="0.15">
      <c r="A106" s="19">
        <v>1</v>
      </c>
      <c r="B106" s="19">
        <v>2</v>
      </c>
      <c r="C106" s="19">
        <v>3</v>
      </c>
      <c r="D106" s="19">
        <v>4</v>
      </c>
      <c r="E106" s="19">
        <v>5</v>
      </c>
      <c r="F106" s="19">
        <v>6</v>
      </c>
      <c r="G106" s="19">
        <v>7</v>
      </c>
      <c r="H106" s="19">
        <v>8</v>
      </c>
      <c r="I106" s="19">
        <v>9</v>
      </c>
      <c r="J106" s="19">
        <v>10</v>
      </c>
      <c r="K106" s="19">
        <v>11</v>
      </c>
      <c r="L106" s="19">
        <v>12</v>
      </c>
      <c r="M106" s="19">
        <v>13</v>
      </c>
      <c r="N106" s="19">
        <v>14</v>
      </c>
      <c r="O106" s="19">
        <v>15</v>
      </c>
    </row>
    <row r="107" spans="1:17" ht="20.100000000000001" customHeight="1" x14ac:dyDescent="0.15"/>
    <row r="108" spans="1:17" ht="20.100000000000001" customHeight="1" x14ac:dyDescent="0.15">
      <c r="A108" s="31" t="s">
        <v>85</v>
      </c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</row>
    <row r="109" spans="1:17" ht="35.1" customHeight="1" x14ac:dyDescent="0.15">
      <c r="A109" s="34" t="s">
        <v>70</v>
      </c>
      <c r="B109" s="34" t="s">
        <v>71</v>
      </c>
      <c r="C109" s="34"/>
      <c r="D109" s="34"/>
      <c r="E109" s="34" t="s">
        <v>72</v>
      </c>
      <c r="F109" s="34"/>
      <c r="G109" s="34" t="s">
        <v>86</v>
      </c>
      <c r="H109" s="34"/>
      <c r="I109" s="34"/>
      <c r="J109" s="34"/>
      <c r="K109" s="34"/>
      <c r="L109" s="34"/>
      <c r="M109" s="34"/>
      <c r="N109" s="34"/>
      <c r="O109" s="34"/>
      <c r="P109" s="34" t="s">
        <v>87</v>
      </c>
    </row>
    <row r="110" spans="1:17" ht="30" customHeight="1" x14ac:dyDescent="0.15">
      <c r="A110" s="34"/>
      <c r="B110" s="34" t="s">
        <v>74</v>
      </c>
      <c r="C110" s="34" t="s">
        <v>74</v>
      </c>
      <c r="D110" s="34" t="s">
        <v>74</v>
      </c>
      <c r="E110" s="34" t="s">
        <v>74</v>
      </c>
      <c r="F110" s="34" t="s">
        <v>74</v>
      </c>
      <c r="G110" s="34" t="s">
        <v>74</v>
      </c>
      <c r="H110" s="34" t="s">
        <v>75</v>
      </c>
      <c r="I110" s="34"/>
      <c r="J110" s="34" t="s">
        <v>76</v>
      </c>
      <c r="K110" s="34"/>
      <c r="L110" s="34"/>
      <c r="M110" s="34" t="s">
        <v>77</v>
      </c>
      <c r="N110" s="34" t="s">
        <v>78</v>
      </c>
      <c r="O110" s="34" t="s">
        <v>79</v>
      </c>
      <c r="P110" s="34"/>
    </row>
    <row r="111" spans="1:17" ht="50.1" customHeight="1" x14ac:dyDescent="0.15">
      <c r="A111" s="34"/>
      <c r="B111" s="34"/>
      <c r="C111" s="34"/>
      <c r="D111" s="34"/>
      <c r="E111" s="34"/>
      <c r="F111" s="34"/>
      <c r="G111" s="34"/>
      <c r="H111" s="19" t="s">
        <v>80</v>
      </c>
      <c r="I111" s="19" t="s">
        <v>81</v>
      </c>
      <c r="J111" s="19" t="s">
        <v>82</v>
      </c>
      <c r="K111" s="19" t="s">
        <v>83</v>
      </c>
      <c r="L111" s="19" t="s">
        <v>84</v>
      </c>
      <c r="M111" s="34" t="s">
        <v>78</v>
      </c>
      <c r="N111" s="34" t="s">
        <v>79</v>
      </c>
      <c r="O111" s="34"/>
      <c r="P111" s="34"/>
    </row>
    <row r="112" spans="1:17" ht="20.100000000000001" customHeight="1" x14ac:dyDescent="0.15">
      <c r="A112" s="19">
        <v>1</v>
      </c>
      <c r="B112" s="19">
        <v>2</v>
      </c>
      <c r="C112" s="19">
        <v>3</v>
      </c>
      <c r="D112" s="19">
        <v>4</v>
      </c>
      <c r="E112" s="19">
        <v>5</v>
      </c>
      <c r="F112" s="19">
        <v>6</v>
      </c>
      <c r="G112" s="19">
        <v>7</v>
      </c>
      <c r="H112" s="19">
        <v>8</v>
      </c>
      <c r="I112" s="19">
        <v>9</v>
      </c>
      <c r="J112" s="19">
        <v>10</v>
      </c>
      <c r="K112" s="19">
        <v>11</v>
      </c>
      <c r="L112" s="19">
        <v>12</v>
      </c>
      <c r="M112" s="19">
        <v>13</v>
      </c>
      <c r="N112" s="19">
        <v>14</v>
      </c>
      <c r="O112" s="19">
        <v>15</v>
      </c>
      <c r="P112" s="19">
        <v>16</v>
      </c>
    </row>
    <row r="113" spans="1:17" ht="31.5" x14ac:dyDescent="0.15">
      <c r="A113" s="18" t="s">
        <v>106</v>
      </c>
      <c r="B113" s="19" t="s">
        <v>107</v>
      </c>
      <c r="C113" s="19" t="s">
        <v>90</v>
      </c>
      <c r="D113" s="19" t="s">
        <v>91</v>
      </c>
      <c r="E113" s="19" t="s">
        <v>92</v>
      </c>
      <c r="F113" s="19"/>
      <c r="G113" s="18" t="s">
        <v>93</v>
      </c>
      <c r="H113" s="19" t="s">
        <v>94</v>
      </c>
      <c r="I113" s="19" t="s">
        <v>95</v>
      </c>
      <c r="J113" s="20">
        <v>24</v>
      </c>
      <c r="K113" s="20">
        <v>24</v>
      </c>
      <c r="L113" s="20">
        <v>24</v>
      </c>
      <c r="M113" s="20">
        <v>2</v>
      </c>
      <c r="N113" s="20">
        <f>IF(J113-L113=0,0,IF(J113-L113&gt;M113,J113-L113-M113,IF(L113-J113&gt;M113,L113-J113-M113,0)))</f>
        <v>0</v>
      </c>
      <c r="O113" s="19"/>
      <c r="P113" s="20">
        <v>0</v>
      </c>
    </row>
    <row r="114" spans="1:17" ht="20.100000000000001" customHeight="1" x14ac:dyDescent="0.15"/>
    <row r="115" spans="1:17" ht="20.100000000000001" customHeight="1" x14ac:dyDescent="0.15"/>
    <row r="116" spans="1:17" ht="20.100000000000001" customHeight="1" x14ac:dyDescent="0.15"/>
    <row r="117" spans="1:17" ht="20.100000000000001" customHeight="1" x14ac:dyDescent="0.15"/>
    <row r="118" spans="1:17" ht="24.95" customHeight="1" x14ac:dyDescent="0.15">
      <c r="A118" s="30" t="s">
        <v>108</v>
      </c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</row>
    <row r="119" spans="1:17" ht="20.100000000000001" customHeight="1" x14ac:dyDescent="0.15"/>
    <row r="120" spans="1:17" ht="45" customHeight="1" x14ac:dyDescent="0.15">
      <c r="A120" s="31" t="s">
        <v>62</v>
      </c>
      <c r="B120" s="31"/>
      <c r="C120" s="31"/>
      <c r="D120" s="32" t="s">
        <v>63</v>
      </c>
      <c r="E120" s="32"/>
      <c r="F120" s="32"/>
      <c r="G120" s="32"/>
      <c r="H120" s="32"/>
      <c r="I120" s="32"/>
      <c r="J120" s="32"/>
      <c r="K120" s="32"/>
      <c r="N120" s="33" t="s">
        <v>64</v>
      </c>
      <c r="O120" s="33"/>
      <c r="P120" s="32" t="s">
        <v>65</v>
      </c>
      <c r="Q120" s="32"/>
    </row>
    <row r="121" spans="1:17" ht="20.100000000000001" customHeight="1" x14ac:dyDescent="0.15"/>
    <row r="122" spans="1:17" ht="45" customHeight="1" x14ac:dyDescent="0.15">
      <c r="A122" s="31" t="s">
        <v>66</v>
      </c>
      <c r="B122" s="31"/>
      <c r="C122" s="31"/>
      <c r="D122" s="32" t="s">
        <v>67</v>
      </c>
      <c r="E122" s="32"/>
      <c r="F122" s="32"/>
      <c r="G122" s="32"/>
      <c r="H122" s="32"/>
      <c r="I122" s="32"/>
      <c r="J122" s="32"/>
      <c r="K122" s="32"/>
    </row>
    <row r="123" spans="1:17" ht="20.100000000000001" customHeight="1" x14ac:dyDescent="0.15"/>
    <row r="124" spans="1:17" ht="20.100000000000001" customHeight="1" x14ac:dyDescent="0.15">
      <c r="A124" s="31" t="s">
        <v>68</v>
      </c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</row>
    <row r="125" spans="1:17" ht="20.100000000000001" customHeight="1" x14ac:dyDescent="0.15">
      <c r="A125" s="31" t="s">
        <v>69</v>
      </c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</row>
    <row r="126" spans="1:17" ht="35.1" customHeight="1" x14ac:dyDescent="0.15">
      <c r="A126" s="34" t="s">
        <v>70</v>
      </c>
      <c r="B126" s="34" t="s">
        <v>71</v>
      </c>
      <c r="C126" s="34"/>
      <c r="D126" s="34"/>
      <c r="E126" s="34" t="s">
        <v>72</v>
      </c>
      <c r="F126" s="34"/>
      <c r="G126" s="34" t="s">
        <v>73</v>
      </c>
      <c r="H126" s="34"/>
      <c r="I126" s="34"/>
      <c r="J126" s="34"/>
      <c r="K126" s="34"/>
      <c r="L126" s="34"/>
      <c r="M126" s="34"/>
      <c r="N126" s="34"/>
      <c r="O126" s="34"/>
    </row>
    <row r="127" spans="1:17" ht="30" customHeight="1" x14ac:dyDescent="0.15">
      <c r="A127" s="34"/>
      <c r="B127" s="34" t="s">
        <v>74</v>
      </c>
      <c r="C127" s="34" t="s">
        <v>74</v>
      </c>
      <c r="D127" s="34" t="s">
        <v>74</v>
      </c>
      <c r="E127" s="34" t="s">
        <v>74</v>
      </c>
      <c r="F127" s="34" t="s">
        <v>74</v>
      </c>
      <c r="G127" s="34" t="s">
        <v>74</v>
      </c>
      <c r="H127" s="34" t="s">
        <v>75</v>
      </c>
      <c r="I127" s="34"/>
      <c r="J127" s="34" t="s">
        <v>76</v>
      </c>
      <c r="K127" s="34"/>
      <c r="L127" s="34"/>
      <c r="M127" s="34" t="s">
        <v>77</v>
      </c>
      <c r="N127" s="34" t="s">
        <v>78</v>
      </c>
      <c r="O127" s="34" t="s">
        <v>79</v>
      </c>
    </row>
    <row r="128" spans="1:17" ht="50.1" customHeight="1" x14ac:dyDescent="0.15">
      <c r="A128" s="34"/>
      <c r="B128" s="34"/>
      <c r="C128" s="34"/>
      <c r="D128" s="34"/>
      <c r="E128" s="34"/>
      <c r="F128" s="34"/>
      <c r="G128" s="34"/>
      <c r="H128" s="19" t="s">
        <v>80</v>
      </c>
      <c r="I128" s="19" t="s">
        <v>81</v>
      </c>
      <c r="J128" s="19" t="s">
        <v>82</v>
      </c>
      <c r="K128" s="19" t="s">
        <v>83</v>
      </c>
      <c r="L128" s="19" t="s">
        <v>84</v>
      </c>
      <c r="M128" s="34"/>
      <c r="N128" s="34"/>
      <c r="O128" s="34"/>
    </row>
    <row r="129" spans="1:17" ht="20.100000000000001" customHeight="1" x14ac:dyDescent="0.15">
      <c r="A129" s="19">
        <v>1</v>
      </c>
      <c r="B129" s="19">
        <v>2</v>
      </c>
      <c r="C129" s="19">
        <v>3</v>
      </c>
      <c r="D129" s="19">
        <v>4</v>
      </c>
      <c r="E129" s="19">
        <v>5</v>
      </c>
      <c r="F129" s="19">
        <v>6</v>
      </c>
      <c r="G129" s="19">
        <v>7</v>
      </c>
      <c r="H129" s="19">
        <v>8</v>
      </c>
      <c r="I129" s="19">
        <v>9</v>
      </c>
      <c r="J129" s="19">
        <v>10</v>
      </c>
      <c r="K129" s="19">
        <v>11</v>
      </c>
      <c r="L129" s="19">
        <v>12</v>
      </c>
      <c r="M129" s="19">
        <v>13</v>
      </c>
      <c r="N129" s="19">
        <v>14</v>
      </c>
      <c r="O129" s="19">
        <v>15</v>
      </c>
    </row>
    <row r="130" spans="1:17" ht="20.100000000000001" customHeight="1" x14ac:dyDescent="0.15"/>
    <row r="131" spans="1:17" ht="20.100000000000001" customHeight="1" x14ac:dyDescent="0.15">
      <c r="A131" s="31" t="s">
        <v>85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</row>
    <row r="132" spans="1:17" ht="35.1" customHeight="1" x14ac:dyDescent="0.15">
      <c r="A132" s="34" t="s">
        <v>70</v>
      </c>
      <c r="B132" s="34" t="s">
        <v>71</v>
      </c>
      <c r="C132" s="34"/>
      <c r="D132" s="34"/>
      <c r="E132" s="34" t="s">
        <v>72</v>
      </c>
      <c r="F132" s="34"/>
      <c r="G132" s="34" t="s">
        <v>86</v>
      </c>
      <c r="H132" s="34"/>
      <c r="I132" s="34"/>
      <c r="J132" s="34"/>
      <c r="K132" s="34"/>
      <c r="L132" s="34"/>
      <c r="M132" s="34"/>
      <c r="N132" s="34"/>
      <c r="O132" s="34"/>
      <c r="P132" s="34" t="s">
        <v>87</v>
      </c>
    </row>
    <row r="133" spans="1:17" ht="30" customHeight="1" x14ac:dyDescent="0.15">
      <c r="A133" s="34"/>
      <c r="B133" s="34" t="s">
        <v>74</v>
      </c>
      <c r="C133" s="34" t="s">
        <v>74</v>
      </c>
      <c r="D133" s="34" t="s">
        <v>74</v>
      </c>
      <c r="E133" s="34" t="s">
        <v>74</v>
      </c>
      <c r="F133" s="34" t="s">
        <v>74</v>
      </c>
      <c r="G133" s="34" t="s">
        <v>74</v>
      </c>
      <c r="H133" s="34" t="s">
        <v>75</v>
      </c>
      <c r="I133" s="34"/>
      <c r="J133" s="34" t="s">
        <v>76</v>
      </c>
      <c r="K133" s="34"/>
      <c r="L133" s="34"/>
      <c r="M133" s="34" t="s">
        <v>77</v>
      </c>
      <c r="N133" s="34" t="s">
        <v>78</v>
      </c>
      <c r="O133" s="34" t="s">
        <v>79</v>
      </c>
      <c r="P133" s="34"/>
    </row>
    <row r="134" spans="1:17" ht="50.1" customHeight="1" x14ac:dyDescent="0.15">
      <c r="A134" s="34"/>
      <c r="B134" s="34"/>
      <c r="C134" s="34"/>
      <c r="D134" s="34"/>
      <c r="E134" s="34"/>
      <c r="F134" s="34"/>
      <c r="G134" s="34"/>
      <c r="H134" s="19" t="s">
        <v>80</v>
      </c>
      <c r="I134" s="19" t="s">
        <v>81</v>
      </c>
      <c r="J134" s="19" t="s">
        <v>82</v>
      </c>
      <c r="K134" s="19" t="s">
        <v>83</v>
      </c>
      <c r="L134" s="19" t="s">
        <v>84</v>
      </c>
      <c r="M134" s="34" t="s">
        <v>78</v>
      </c>
      <c r="N134" s="34" t="s">
        <v>79</v>
      </c>
      <c r="O134" s="34"/>
      <c r="P134" s="34"/>
    </row>
    <row r="135" spans="1:17" ht="20.100000000000001" customHeight="1" x14ac:dyDescent="0.15">
      <c r="A135" s="19">
        <v>1</v>
      </c>
      <c r="B135" s="19">
        <v>2</v>
      </c>
      <c r="C135" s="19">
        <v>3</v>
      </c>
      <c r="D135" s="19">
        <v>4</v>
      </c>
      <c r="E135" s="19">
        <v>5</v>
      </c>
      <c r="F135" s="19">
        <v>6</v>
      </c>
      <c r="G135" s="19">
        <v>7</v>
      </c>
      <c r="H135" s="19">
        <v>8</v>
      </c>
      <c r="I135" s="19">
        <v>9</v>
      </c>
      <c r="J135" s="19">
        <v>10</v>
      </c>
      <c r="K135" s="19">
        <v>11</v>
      </c>
      <c r="L135" s="19">
        <v>12</v>
      </c>
      <c r="M135" s="19">
        <v>13</v>
      </c>
      <c r="N135" s="19">
        <v>14</v>
      </c>
      <c r="O135" s="19">
        <v>15</v>
      </c>
      <c r="P135" s="19">
        <v>16</v>
      </c>
    </row>
    <row r="136" spans="1:17" ht="31.5" x14ac:dyDescent="0.15">
      <c r="A136" s="18" t="s">
        <v>109</v>
      </c>
      <c r="B136" s="19" t="s">
        <v>110</v>
      </c>
      <c r="C136" s="19" t="s">
        <v>90</v>
      </c>
      <c r="D136" s="19" t="s">
        <v>91</v>
      </c>
      <c r="E136" s="19" t="s">
        <v>92</v>
      </c>
      <c r="F136" s="19"/>
      <c r="G136" s="18" t="s">
        <v>93</v>
      </c>
      <c r="H136" s="19" t="s">
        <v>94</v>
      </c>
      <c r="I136" s="19" t="s">
        <v>95</v>
      </c>
      <c r="J136" s="20">
        <v>18</v>
      </c>
      <c r="K136" s="20">
        <v>18</v>
      </c>
      <c r="L136" s="20">
        <v>18</v>
      </c>
      <c r="M136" s="20">
        <v>1</v>
      </c>
      <c r="N136" s="20">
        <f>IF(J136-L136=0,0,IF(J136-L136&gt;M136,J136-L136-M136,IF(L136-J136&gt;M136,L136-J136-M136,0)))</f>
        <v>0</v>
      </c>
      <c r="O136" s="19"/>
      <c r="P136" s="20">
        <v>0</v>
      </c>
    </row>
    <row r="137" spans="1:17" ht="20.100000000000001" customHeight="1" x14ac:dyDescent="0.15"/>
    <row r="138" spans="1:17" ht="20.100000000000001" customHeight="1" x14ac:dyDescent="0.15"/>
    <row r="139" spans="1:17" ht="20.100000000000001" customHeight="1" x14ac:dyDescent="0.15"/>
    <row r="140" spans="1:17" ht="20.100000000000001" customHeight="1" x14ac:dyDescent="0.15"/>
    <row r="141" spans="1:17" ht="24.95" customHeight="1" x14ac:dyDescent="0.15">
      <c r="A141" s="30" t="s">
        <v>111</v>
      </c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</row>
    <row r="142" spans="1:17" ht="20.100000000000001" customHeight="1" x14ac:dyDescent="0.15"/>
    <row r="143" spans="1:17" ht="45" customHeight="1" x14ac:dyDescent="0.15">
      <c r="A143" s="31" t="s">
        <v>62</v>
      </c>
      <c r="B143" s="31"/>
      <c r="C143" s="31"/>
      <c r="D143" s="32" t="s">
        <v>63</v>
      </c>
      <c r="E143" s="32"/>
      <c r="F143" s="32"/>
      <c r="G143" s="32"/>
      <c r="H143" s="32"/>
      <c r="I143" s="32"/>
      <c r="J143" s="32"/>
      <c r="K143" s="32"/>
      <c r="N143" s="33" t="s">
        <v>64</v>
      </c>
      <c r="O143" s="33"/>
      <c r="P143" s="32" t="s">
        <v>65</v>
      </c>
      <c r="Q143" s="32"/>
    </row>
    <row r="144" spans="1:17" ht="20.100000000000001" customHeight="1" x14ac:dyDescent="0.15"/>
    <row r="145" spans="1:17" ht="45" customHeight="1" x14ac:dyDescent="0.15">
      <c r="A145" s="31" t="s">
        <v>66</v>
      </c>
      <c r="B145" s="31"/>
      <c r="C145" s="31"/>
      <c r="D145" s="32" t="s">
        <v>67</v>
      </c>
      <c r="E145" s="32"/>
      <c r="F145" s="32"/>
      <c r="G145" s="32"/>
      <c r="H145" s="32"/>
      <c r="I145" s="32"/>
      <c r="J145" s="32"/>
      <c r="K145" s="32"/>
    </row>
    <row r="146" spans="1:17" ht="20.100000000000001" customHeight="1" x14ac:dyDescent="0.15"/>
    <row r="147" spans="1:17" ht="20.100000000000001" customHeight="1" x14ac:dyDescent="0.15">
      <c r="A147" s="31" t="s">
        <v>68</v>
      </c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</row>
    <row r="148" spans="1:17" ht="20.100000000000001" customHeight="1" x14ac:dyDescent="0.15">
      <c r="A148" s="31" t="s">
        <v>69</v>
      </c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</row>
    <row r="149" spans="1:17" ht="35.1" customHeight="1" x14ac:dyDescent="0.15">
      <c r="A149" s="34" t="s">
        <v>70</v>
      </c>
      <c r="B149" s="34" t="s">
        <v>71</v>
      </c>
      <c r="C149" s="34"/>
      <c r="D149" s="34"/>
      <c r="E149" s="34" t="s">
        <v>72</v>
      </c>
      <c r="F149" s="34"/>
      <c r="G149" s="34" t="s">
        <v>73</v>
      </c>
      <c r="H149" s="34"/>
      <c r="I149" s="34"/>
      <c r="J149" s="34"/>
      <c r="K149" s="34"/>
      <c r="L149" s="34"/>
      <c r="M149" s="34"/>
      <c r="N149" s="34"/>
      <c r="O149" s="34"/>
    </row>
    <row r="150" spans="1:17" ht="30" customHeight="1" x14ac:dyDescent="0.15">
      <c r="A150" s="34"/>
      <c r="B150" s="34" t="s">
        <v>74</v>
      </c>
      <c r="C150" s="34" t="s">
        <v>74</v>
      </c>
      <c r="D150" s="34" t="s">
        <v>74</v>
      </c>
      <c r="E150" s="34" t="s">
        <v>74</v>
      </c>
      <c r="F150" s="34" t="s">
        <v>74</v>
      </c>
      <c r="G150" s="34" t="s">
        <v>74</v>
      </c>
      <c r="H150" s="34" t="s">
        <v>75</v>
      </c>
      <c r="I150" s="34"/>
      <c r="J150" s="34" t="s">
        <v>76</v>
      </c>
      <c r="K150" s="34"/>
      <c r="L150" s="34"/>
      <c r="M150" s="34" t="s">
        <v>77</v>
      </c>
      <c r="N150" s="34" t="s">
        <v>78</v>
      </c>
      <c r="O150" s="34" t="s">
        <v>79</v>
      </c>
    </row>
    <row r="151" spans="1:17" ht="50.1" customHeight="1" x14ac:dyDescent="0.15">
      <c r="A151" s="34"/>
      <c r="B151" s="34"/>
      <c r="C151" s="34"/>
      <c r="D151" s="34"/>
      <c r="E151" s="34"/>
      <c r="F151" s="34"/>
      <c r="G151" s="34"/>
      <c r="H151" s="19" t="s">
        <v>80</v>
      </c>
      <c r="I151" s="19" t="s">
        <v>81</v>
      </c>
      <c r="J151" s="19" t="s">
        <v>82</v>
      </c>
      <c r="K151" s="19" t="s">
        <v>83</v>
      </c>
      <c r="L151" s="19" t="s">
        <v>84</v>
      </c>
      <c r="M151" s="34"/>
      <c r="N151" s="34"/>
      <c r="O151" s="34"/>
    </row>
    <row r="152" spans="1:17" ht="20.100000000000001" customHeight="1" x14ac:dyDescent="0.15">
      <c r="A152" s="19">
        <v>1</v>
      </c>
      <c r="B152" s="19">
        <v>2</v>
      </c>
      <c r="C152" s="19">
        <v>3</v>
      </c>
      <c r="D152" s="19">
        <v>4</v>
      </c>
      <c r="E152" s="19">
        <v>5</v>
      </c>
      <c r="F152" s="19">
        <v>6</v>
      </c>
      <c r="G152" s="19">
        <v>7</v>
      </c>
      <c r="H152" s="19">
        <v>8</v>
      </c>
      <c r="I152" s="19">
        <v>9</v>
      </c>
      <c r="J152" s="19">
        <v>10</v>
      </c>
      <c r="K152" s="19">
        <v>11</v>
      </c>
      <c r="L152" s="19">
        <v>12</v>
      </c>
      <c r="M152" s="19">
        <v>13</v>
      </c>
      <c r="N152" s="19">
        <v>14</v>
      </c>
      <c r="O152" s="19">
        <v>15</v>
      </c>
    </row>
    <row r="153" spans="1:17" ht="20.100000000000001" customHeight="1" x14ac:dyDescent="0.15"/>
    <row r="154" spans="1:17" ht="20.100000000000001" customHeight="1" x14ac:dyDescent="0.15">
      <c r="A154" s="31" t="s">
        <v>85</v>
      </c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</row>
    <row r="155" spans="1:17" ht="35.1" customHeight="1" x14ac:dyDescent="0.15">
      <c r="A155" s="34" t="s">
        <v>70</v>
      </c>
      <c r="B155" s="34" t="s">
        <v>71</v>
      </c>
      <c r="C155" s="34"/>
      <c r="D155" s="34"/>
      <c r="E155" s="34" t="s">
        <v>72</v>
      </c>
      <c r="F155" s="34"/>
      <c r="G155" s="34" t="s">
        <v>86</v>
      </c>
      <c r="H155" s="34"/>
      <c r="I155" s="34"/>
      <c r="J155" s="34"/>
      <c r="K155" s="34"/>
      <c r="L155" s="34"/>
      <c r="M155" s="34"/>
      <c r="N155" s="34"/>
      <c r="O155" s="34"/>
      <c r="P155" s="34" t="s">
        <v>87</v>
      </c>
    </row>
    <row r="156" spans="1:17" ht="30" customHeight="1" x14ac:dyDescent="0.15">
      <c r="A156" s="34"/>
      <c r="B156" s="34" t="s">
        <v>74</v>
      </c>
      <c r="C156" s="34" t="s">
        <v>74</v>
      </c>
      <c r="D156" s="34" t="s">
        <v>74</v>
      </c>
      <c r="E156" s="34" t="s">
        <v>74</v>
      </c>
      <c r="F156" s="34" t="s">
        <v>74</v>
      </c>
      <c r="G156" s="34" t="s">
        <v>74</v>
      </c>
      <c r="H156" s="34" t="s">
        <v>75</v>
      </c>
      <c r="I156" s="34"/>
      <c r="J156" s="34" t="s">
        <v>76</v>
      </c>
      <c r="K156" s="34"/>
      <c r="L156" s="34"/>
      <c r="M156" s="34" t="s">
        <v>77</v>
      </c>
      <c r="N156" s="34" t="s">
        <v>78</v>
      </c>
      <c r="O156" s="34" t="s">
        <v>79</v>
      </c>
      <c r="P156" s="34"/>
    </row>
    <row r="157" spans="1:17" ht="50.1" customHeight="1" x14ac:dyDescent="0.15">
      <c r="A157" s="34"/>
      <c r="B157" s="34"/>
      <c r="C157" s="34"/>
      <c r="D157" s="34"/>
      <c r="E157" s="34"/>
      <c r="F157" s="34"/>
      <c r="G157" s="34"/>
      <c r="H157" s="19" t="s">
        <v>80</v>
      </c>
      <c r="I157" s="19" t="s">
        <v>81</v>
      </c>
      <c r="J157" s="19" t="s">
        <v>82</v>
      </c>
      <c r="K157" s="19" t="s">
        <v>83</v>
      </c>
      <c r="L157" s="19" t="s">
        <v>84</v>
      </c>
      <c r="M157" s="34" t="s">
        <v>78</v>
      </c>
      <c r="N157" s="34" t="s">
        <v>79</v>
      </c>
      <c r="O157" s="34"/>
      <c r="P157" s="34"/>
    </row>
    <row r="158" spans="1:17" ht="20.100000000000001" customHeight="1" x14ac:dyDescent="0.15">
      <c r="A158" s="19">
        <v>1</v>
      </c>
      <c r="B158" s="19">
        <v>2</v>
      </c>
      <c r="C158" s="19">
        <v>3</v>
      </c>
      <c r="D158" s="19">
        <v>4</v>
      </c>
      <c r="E158" s="19">
        <v>5</v>
      </c>
      <c r="F158" s="19">
        <v>6</v>
      </c>
      <c r="G158" s="19">
        <v>7</v>
      </c>
      <c r="H158" s="19">
        <v>8</v>
      </c>
      <c r="I158" s="19">
        <v>9</v>
      </c>
      <c r="J158" s="19">
        <v>10</v>
      </c>
      <c r="K158" s="19">
        <v>11</v>
      </c>
      <c r="L158" s="19">
        <v>12</v>
      </c>
      <c r="M158" s="19">
        <v>13</v>
      </c>
      <c r="N158" s="19">
        <v>14</v>
      </c>
      <c r="O158" s="19">
        <v>15</v>
      </c>
      <c r="P158" s="19">
        <v>16</v>
      </c>
    </row>
    <row r="159" spans="1:17" ht="31.5" x14ac:dyDescent="0.15">
      <c r="A159" s="18" t="s">
        <v>112</v>
      </c>
      <c r="B159" s="19" t="s">
        <v>113</v>
      </c>
      <c r="C159" s="19" t="s">
        <v>90</v>
      </c>
      <c r="D159" s="19" t="s">
        <v>91</v>
      </c>
      <c r="E159" s="19" t="s">
        <v>92</v>
      </c>
      <c r="F159" s="19"/>
      <c r="G159" s="18" t="s">
        <v>93</v>
      </c>
      <c r="H159" s="19" t="s">
        <v>94</v>
      </c>
      <c r="I159" s="19" t="s">
        <v>95</v>
      </c>
      <c r="J159" s="20">
        <v>19</v>
      </c>
      <c r="K159" s="20">
        <v>19</v>
      </c>
      <c r="L159" s="20">
        <v>17</v>
      </c>
      <c r="M159" s="20">
        <v>2</v>
      </c>
      <c r="N159" s="20">
        <f>IF(J159-L159=0,0,IF(J159-L159&gt;M159,J159-L159-M159,IF(L159-J159&gt;M159,L159-J159-M159,0)))</f>
        <v>0</v>
      </c>
      <c r="O159" s="19"/>
      <c r="P159" s="20">
        <v>0</v>
      </c>
    </row>
    <row r="160" spans="1:17" ht="20.100000000000001" customHeight="1" x14ac:dyDescent="0.15"/>
    <row r="161" spans="1:17" ht="20.100000000000001" customHeight="1" x14ac:dyDescent="0.15"/>
    <row r="162" spans="1:17" ht="20.100000000000001" customHeight="1" x14ac:dyDescent="0.15"/>
    <row r="163" spans="1:17" ht="20.100000000000001" customHeight="1" x14ac:dyDescent="0.15"/>
    <row r="164" spans="1:17" ht="24.95" customHeight="1" x14ac:dyDescent="0.15">
      <c r="A164" s="30" t="s">
        <v>114</v>
      </c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</row>
    <row r="165" spans="1:17" ht="20.100000000000001" customHeight="1" x14ac:dyDescent="0.15"/>
    <row r="166" spans="1:17" ht="45" customHeight="1" x14ac:dyDescent="0.15">
      <c r="A166" s="31" t="s">
        <v>62</v>
      </c>
      <c r="B166" s="31"/>
      <c r="C166" s="31"/>
      <c r="D166" s="32" t="s">
        <v>63</v>
      </c>
      <c r="E166" s="32"/>
      <c r="F166" s="32"/>
      <c r="G166" s="32"/>
      <c r="H166" s="32"/>
      <c r="I166" s="32"/>
      <c r="J166" s="32"/>
      <c r="K166" s="32"/>
      <c r="N166" s="33" t="s">
        <v>64</v>
      </c>
      <c r="O166" s="33"/>
      <c r="P166" s="32" t="s">
        <v>65</v>
      </c>
      <c r="Q166" s="32"/>
    </row>
    <row r="167" spans="1:17" ht="20.100000000000001" customHeight="1" x14ac:dyDescent="0.15"/>
    <row r="168" spans="1:17" ht="45" customHeight="1" x14ac:dyDescent="0.15">
      <c r="A168" s="31" t="s">
        <v>66</v>
      </c>
      <c r="B168" s="31"/>
      <c r="C168" s="31"/>
      <c r="D168" s="32" t="s">
        <v>67</v>
      </c>
      <c r="E168" s="32"/>
      <c r="F168" s="32"/>
      <c r="G168" s="32"/>
      <c r="H168" s="32"/>
      <c r="I168" s="32"/>
      <c r="J168" s="32"/>
      <c r="K168" s="32"/>
    </row>
    <row r="169" spans="1:17" ht="20.100000000000001" customHeight="1" x14ac:dyDescent="0.15"/>
    <row r="170" spans="1:17" ht="20.100000000000001" customHeight="1" x14ac:dyDescent="0.15">
      <c r="A170" s="31" t="s">
        <v>68</v>
      </c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</row>
    <row r="171" spans="1:17" ht="20.100000000000001" customHeight="1" x14ac:dyDescent="0.15">
      <c r="A171" s="31" t="s">
        <v>69</v>
      </c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</row>
    <row r="172" spans="1:17" ht="35.1" customHeight="1" x14ac:dyDescent="0.15">
      <c r="A172" s="34" t="s">
        <v>70</v>
      </c>
      <c r="B172" s="34" t="s">
        <v>71</v>
      </c>
      <c r="C172" s="34"/>
      <c r="D172" s="34"/>
      <c r="E172" s="34" t="s">
        <v>72</v>
      </c>
      <c r="F172" s="34"/>
      <c r="G172" s="34" t="s">
        <v>73</v>
      </c>
      <c r="H172" s="34"/>
      <c r="I172" s="34"/>
      <c r="J172" s="34"/>
      <c r="K172" s="34"/>
      <c r="L172" s="34"/>
      <c r="M172" s="34"/>
      <c r="N172" s="34"/>
      <c r="O172" s="34"/>
    </row>
    <row r="173" spans="1:17" ht="30" customHeight="1" x14ac:dyDescent="0.15">
      <c r="A173" s="34"/>
      <c r="B173" s="34" t="s">
        <v>74</v>
      </c>
      <c r="C173" s="34" t="s">
        <v>74</v>
      </c>
      <c r="D173" s="34" t="s">
        <v>74</v>
      </c>
      <c r="E173" s="34" t="s">
        <v>74</v>
      </c>
      <c r="F173" s="34" t="s">
        <v>74</v>
      </c>
      <c r="G173" s="34" t="s">
        <v>74</v>
      </c>
      <c r="H173" s="34" t="s">
        <v>75</v>
      </c>
      <c r="I173" s="34"/>
      <c r="J173" s="34" t="s">
        <v>76</v>
      </c>
      <c r="K173" s="34"/>
      <c r="L173" s="34"/>
      <c r="M173" s="34" t="s">
        <v>77</v>
      </c>
      <c r="N173" s="34" t="s">
        <v>78</v>
      </c>
      <c r="O173" s="34" t="s">
        <v>79</v>
      </c>
    </row>
    <row r="174" spans="1:17" ht="50.1" customHeight="1" x14ac:dyDescent="0.15">
      <c r="A174" s="34"/>
      <c r="B174" s="34"/>
      <c r="C174" s="34"/>
      <c r="D174" s="34"/>
      <c r="E174" s="34"/>
      <c r="F174" s="34"/>
      <c r="G174" s="34"/>
      <c r="H174" s="19" t="s">
        <v>80</v>
      </c>
      <c r="I174" s="19" t="s">
        <v>81</v>
      </c>
      <c r="J174" s="19" t="s">
        <v>82</v>
      </c>
      <c r="K174" s="19" t="s">
        <v>83</v>
      </c>
      <c r="L174" s="19" t="s">
        <v>84</v>
      </c>
      <c r="M174" s="34"/>
      <c r="N174" s="34"/>
      <c r="O174" s="34"/>
    </row>
    <row r="175" spans="1:17" ht="20.100000000000001" customHeight="1" x14ac:dyDescent="0.15">
      <c r="A175" s="19">
        <v>1</v>
      </c>
      <c r="B175" s="19">
        <v>2</v>
      </c>
      <c r="C175" s="19">
        <v>3</v>
      </c>
      <c r="D175" s="19">
        <v>4</v>
      </c>
      <c r="E175" s="19">
        <v>5</v>
      </c>
      <c r="F175" s="19">
        <v>6</v>
      </c>
      <c r="G175" s="19">
        <v>7</v>
      </c>
      <c r="H175" s="19">
        <v>8</v>
      </c>
      <c r="I175" s="19">
        <v>9</v>
      </c>
      <c r="J175" s="19">
        <v>10</v>
      </c>
      <c r="K175" s="19">
        <v>11</v>
      </c>
      <c r="L175" s="19">
        <v>12</v>
      </c>
      <c r="M175" s="19">
        <v>13</v>
      </c>
      <c r="N175" s="19">
        <v>14</v>
      </c>
      <c r="O175" s="19">
        <v>15</v>
      </c>
    </row>
    <row r="176" spans="1:17" ht="20.100000000000001" customHeight="1" x14ac:dyDescent="0.15"/>
    <row r="177" spans="1:17" ht="20.100000000000001" customHeight="1" x14ac:dyDescent="0.15">
      <c r="A177" s="31" t="s">
        <v>85</v>
      </c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</row>
    <row r="178" spans="1:17" ht="35.1" customHeight="1" x14ac:dyDescent="0.15">
      <c r="A178" s="34" t="s">
        <v>70</v>
      </c>
      <c r="B178" s="34" t="s">
        <v>71</v>
      </c>
      <c r="C178" s="34"/>
      <c r="D178" s="34"/>
      <c r="E178" s="34" t="s">
        <v>72</v>
      </c>
      <c r="F178" s="34"/>
      <c r="G178" s="34" t="s">
        <v>86</v>
      </c>
      <c r="H178" s="34"/>
      <c r="I178" s="34"/>
      <c r="J178" s="34"/>
      <c r="K178" s="34"/>
      <c r="L178" s="34"/>
      <c r="M178" s="34"/>
      <c r="N178" s="34"/>
      <c r="O178" s="34"/>
      <c r="P178" s="34" t="s">
        <v>87</v>
      </c>
    </row>
    <row r="179" spans="1:17" ht="30" customHeight="1" x14ac:dyDescent="0.15">
      <c r="A179" s="34"/>
      <c r="B179" s="34" t="s">
        <v>74</v>
      </c>
      <c r="C179" s="34" t="s">
        <v>74</v>
      </c>
      <c r="D179" s="34" t="s">
        <v>74</v>
      </c>
      <c r="E179" s="34" t="s">
        <v>74</v>
      </c>
      <c r="F179" s="34" t="s">
        <v>74</v>
      </c>
      <c r="G179" s="34" t="s">
        <v>74</v>
      </c>
      <c r="H179" s="34" t="s">
        <v>75</v>
      </c>
      <c r="I179" s="34"/>
      <c r="J179" s="34" t="s">
        <v>76</v>
      </c>
      <c r="K179" s="34"/>
      <c r="L179" s="34"/>
      <c r="M179" s="34" t="s">
        <v>77</v>
      </c>
      <c r="N179" s="34" t="s">
        <v>78</v>
      </c>
      <c r="O179" s="34" t="s">
        <v>79</v>
      </c>
      <c r="P179" s="34"/>
    </row>
    <row r="180" spans="1:17" ht="50.1" customHeight="1" x14ac:dyDescent="0.15">
      <c r="A180" s="34"/>
      <c r="B180" s="34"/>
      <c r="C180" s="34"/>
      <c r="D180" s="34"/>
      <c r="E180" s="34"/>
      <c r="F180" s="34"/>
      <c r="G180" s="34"/>
      <c r="H180" s="19" t="s">
        <v>80</v>
      </c>
      <c r="I180" s="19" t="s">
        <v>81</v>
      </c>
      <c r="J180" s="19" t="s">
        <v>82</v>
      </c>
      <c r="K180" s="19" t="s">
        <v>83</v>
      </c>
      <c r="L180" s="19" t="s">
        <v>84</v>
      </c>
      <c r="M180" s="34" t="s">
        <v>78</v>
      </c>
      <c r="N180" s="34" t="s">
        <v>79</v>
      </c>
      <c r="O180" s="34"/>
      <c r="P180" s="34"/>
    </row>
    <row r="181" spans="1:17" ht="20.100000000000001" customHeight="1" x14ac:dyDescent="0.15">
      <c r="A181" s="19">
        <v>1</v>
      </c>
      <c r="B181" s="19">
        <v>2</v>
      </c>
      <c r="C181" s="19">
        <v>3</v>
      </c>
      <c r="D181" s="19">
        <v>4</v>
      </c>
      <c r="E181" s="19">
        <v>5</v>
      </c>
      <c r="F181" s="19">
        <v>6</v>
      </c>
      <c r="G181" s="19">
        <v>7</v>
      </c>
      <c r="H181" s="19">
        <v>8</v>
      </c>
      <c r="I181" s="19">
        <v>9</v>
      </c>
      <c r="J181" s="19">
        <v>10</v>
      </c>
      <c r="K181" s="19">
        <v>11</v>
      </c>
      <c r="L181" s="19">
        <v>12</v>
      </c>
      <c r="M181" s="19">
        <v>13</v>
      </c>
      <c r="N181" s="19">
        <v>14</v>
      </c>
      <c r="O181" s="19">
        <v>15</v>
      </c>
      <c r="P181" s="19">
        <v>16</v>
      </c>
    </row>
    <row r="182" spans="1:17" ht="31.5" x14ac:dyDescent="0.15">
      <c r="A182" s="18" t="s">
        <v>115</v>
      </c>
      <c r="B182" s="19" t="s">
        <v>116</v>
      </c>
      <c r="C182" s="19" t="s">
        <v>90</v>
      </c>
      <c r="D182" s="19" t="s">
        <v>91</v>
      </c>
      <c r="E182" s="19" t="s">
        <v>92</v>
      </c>
      <c r="F182" s="19"/>
      <c r="G182" s="18" t="s">
        <v>93</v>
      </c>
      <c r="H182" s="19" t="s">
        <v>94</v>
      </c>
      <c r="I182" s="19" t="s">
        <v>95</v>
      </c>
      <c r="J182" s="20">
        <v>78</v>
      </c>
      <c r="K182" s="20">
        <v>78</v>
      </c>
      <c r="L182" s="20">
        <v>73</v>
      </c>
      <c r="M182" s="20">
        <v>8</v>
      </c>
      <c r="N182" s="20">
        <f>IF(J182-L182=0,0,IF(J182-L182&gt;M182,J182-L182-M182,IF(L182-J182&gt;M182,L182-J182-M182,0)))</f>
        <v>0</v>
      </c>
      <c r="O182" s="19"/>
      <c r="P182" s="20">
        <v>0</v>
      </c>
    </row>
    <row r="183" spans="1:17" ht="20.100000000000001" customHeight="1" x14ac:dyDescent="0.15"/>
    <row r="184" spans="1:17" ht="20.100000000000001" customHeight="1" x14ac:dyDescent="0.15"/>
    <row r="185" spans="1:17" ht="20.100000000000001" customHeight="1" x14ac:dyDescent="0.15"/>
    <row r="186" spans="1:17" ht="20.100000000000001" customHeight="1" x14ac:dyDescent="0.15"/>
    <row r="187" spans="1:17" ht="24.95" customHeight="1" x14ac:dyDescent="0.15">
      <c r="A187" s="30" t="s">
        <v>117</v>
      </c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</row>
    <row r="188" spans="1:17" ht="20.100000000000001" customHeight="1" x14ac:dyDescent="0.15"/>
    <row r="189" spans="1:17" ht="45" customHeight="1" x14ac:dyDescent="0.15">
      <c r="A189" s="31" t="s">
        <v>62</v>
      </c>
      <c r="B189" s="31"/>
      <c r="C189" s="31"/>
      <c r="D189" s="32" t="s">
        <v>63</v>
      </c>
      <c r="E189" s="32"/>
      <c r="F189" s="32"/>
      <c r="G189" s="32"/>
      <c r="H189" s="32"/>
      <c r="I189" s="32"/>
      <c r="J189" s="32"/>
      <c r="K189" s="32"/>
      <c r="N189" s="33" t="s">
        <v>64</v>
      </c>
      <c r="O189" s="33"/>
      <c r="P189" s="32" t="s">
        <v>65</v>
      </c>
      <c r="Q189" s="32"/>
    </row>
    <row r="190" spans="1:17" ht="20.100000000000001" customHeight="1" x14ac:dyDescent="0.15"/>
    <row r="191" spans="1:17" ht="45" customHeight="1" x14ac:dyDescent="0.15">
      <c r="A191" s="31" t="s">
        <v>66</v>
      </c>
      <c r="B191" s="31"/>
      <c r="C191" s="31"/>
      <c r="D191" s="32" t="s">
        <v>67</v>
      </c>
      <c r="E191" s="32"/>
      <c r="F191" s="32"/>
      <c r="G191" s="32"/>
      <c r="H191" s="32"/>
      <c r="I191" s="32"/>
      <c r="J191" s="32"/>
      <c r="K191" s="32"/>
    </row>
    <row r="192" spans="1:17" ht="20.100000000000001" customHeight="1" x14ac:dyDescent="0.15"/>
    <row r="193" spans="1:17" ht="20.100000000000001" customHeight="1" x14ac:dyDescent="0.15">
      <c r="A193" s="31" t="s">
        <v>68</v>
      </c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</row>
    <row r="194" spans="1:17" ht="20.100000000000001" customHeight="1" x14ac:dyDescent="0.15">
      <c r="A194" s="31" t="s">
        <v>69</v>
      </c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</row>
    <row r="195" spans="1:17" ht="35.1" customHeight="1" x14ac:dyDescent="0.15">
      <c r="A195" s="34" t="s">
        <v>70</v>
      </c>
      <c r="B195" s="34" t="s">
        <v>71</v>
      </c>
      <c r="C195" s="34"/>
      <c r="D195" s="34"/>
      <c r="E195" s="34" t="s">
        <v>72</v>
      </c>
      <c r="F195" s="34"/>
      <c r="G195" s="34" t="s">
        <v>73</v>
      </c>
      <c r="H195" s="34"/>
      <c r="I195" s="34"/>
      <c r="J195" s="34"/>
      <c r="K195" s="34"/>
      <c r="L195" s="34"/>
      <c r="M195" s="34"/>
      <c r="N195" s="34"/>
      <c r="O195" s="34"/>
    </row>
    <row r="196" spans="1:17" ht="30" customHeight="1" x14ac:dyDescent="0.15">
      <c r="A196" s="34"/>
      <c r="B196" s="34" t="s">
        <v>74</v>
      </c>
      <c r="C196" s="34" t="s">
        <v>74</v>
      </c>
      <c r="D196" s="34" t="s">
        <v>74</v>
      </c>
      <c r="E196" s="34" t="s">
        <v>74</v>
      </c>
      <c r="F196" s="34" t="s">
        <v>74</v>
      </c>
      <c r="G196" s="34" t="s">
        <v>74</v>
      </c>
      <c r="H196" s="34" t="s">
        <v>75</v>
      </c>
      <c r="I196" s="34"/>
      <c r="J196" s="34" t="s">
        <v>76</v>
      </c>
      <c r="K196" s="34"/>
      <c r="L196" s="34"/>
      <c r="M196" s="34" t="s">
        <v>77</v>
      </c>
      <c r="N196" s="34" t="s">
        <v>78</v>
      </c>
      <c r="O196" s="34" t="s">
        <v>79</v>
      </c>
    </row>
    <row r="197" spans="1:17" ht="50.1" customHeight="1" x14ac:dyDescent="0.15">
      <c r="A197" s="34"/>
      <c r="B197" s="34"/>
      <c r="C197" s="34"/>
      <c r="D197" s="34"/>
      <c r="E197" s="34"/>
      <c r="F197" s="34"/>
      <c r="G197" s="34"/>
      <c r="H197" s="19" t="s">
        <v>80</v>
      </c>
      <c r="I197" s="19" t="s">
        <v>81</v>
      </c>
      <c r="J197" s="19" t="s">
        <v>82</v>
      </c>
      <c r="K197" s="19" t="s">
        <v>83</v>
      </c>
      <c r="L197" s="19" t="s">
        <v>84</v>
      </c>
      <c r="M197" s="34"/>
      <c r="N197" s="34"/>
      <c r="O197" s="34"/>
    </row>
    <row r="198" spans="1:17" ht="20.100000000000001" customHeight="1" x14ac:dyDescent="0.15">
      <c r="A198" s="19">
        <v>1</v>
      </c>
      <c r="B198" s="19">
        <v>2</v>
      </c>
      <c r="C198" s="19">
        <v>3</v>
      </c>
      <c r="D198" s="19">
        <v>4</v>
      </c>
      <c r="E198" s="19">
        <v>5</v>
      </c>
      <c r="F198" s="19">
        <v>6</v>
      </c>
      <c r="G198" s="19">
        <v>7</v>
      </c>
      <c r="H198" s="19">
        <v>8</v>
      </c>
      <c r="I198" s="19">
        <v>9</v>
      </c>
      <c r="J198" s="19">
        <v>10</v>
      </c>
      <c r="K198" s="19">
        <v>11</v>
      </c>
      <c r="L198" s="19">
        <v>12</v>
      </c>
      <c r="M198" s="19">
        <v>13</v>
      </c>
      <c r="N198" s="19">
        <v>14</v>
      </c>
      <c r="O198" s="19">
        <v>15</v>
      </c>
    </row>
    <row r="199" spans="1:17" ht="20.100000000000001" customHeight="1" x14ac:dyDescent="0.15"/>
    <row r="200" spans="1:17" ht="20.100000000000001" customHeight="1" x14ac:dyDescent="0.15">
      <c r="A200" s="31" t="s">
        <v>85</v>
      </c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</row>
    <row r="201" spans="1:17" ht="35.1" customHeight="1" x14ac:dyDescent="0.15">
      <c r="A201" s="34" t="s">
        <v>70</v>
      </c>
      <c r="B201" s="34" t="s">
        <v>71</v>
      </c>
      <c r="C201" s="34"/>
      <c r="D201" s="34"/>
      <c r="E201" s="34" t="s">
        <v>72</v>
      </c>
      <c r="F201" s="34"/>
      <c r="G201" s="34" t="s">
        <v>86</v>
      </c>
      <c r="H201" s="34"/>
      <c r="I201" s="34"/>
      <c r="J201" s="34"/>
      <c r="K201" s="34"/>
      <c r="L201" s="34"/>
      <c r="M201" s="34"/>
      <c r="N201" s="34"/>
      <c r="O201" s="34"/>
      <c r="P201" s="34" t="s">
        <v>87</v>
      </c>
    </row>
    <row r="202" spans="1:17" ht="30" customHeight="1" x14ac:dyDescent="0.15">
      <c r="A202" s="34"/>
      <c r="B202" s="34" t="s">
        <v>74</v>
      </c>
      <c r="C202" s="34" t="s">
        <v>74</v>
      </c>
      <c r="D202" s="34" t="s">
        <v>74</v>
      </c>
      <c r="E202" s="34" t="s">
        <v>74</v>
      </c>
      <c r="F202" s="34" t="s">
        <v>74</v>
      </c>
      <c r="G202" s="34" t="s">
        <v>74</v>
      </c>
      <c r="H202" s="34" t="s">
        <v>75</v>
      </c>
      <c r="I202" s="34"/>
      <c r="J202" s="34" t="s">
        <v>76</v>
      </c>
      <c r="K202" s="34"/>
      <c r="L202" s="34"/>
      <c r="M202" s="34" t="s">
        <v>77</v>
      </c>
      <c r="N202" s="34" t="s">
        <v>78</v>
      </c>
      <c r="O202" s="34" t="s">
        <v>79</v>
      </c>
      <c r="P202" s="34"/>
    </row>
    <row r="203" spans="1:17" ht="50.1" customHeight="1" x14ac:dyDescent="0.15">
      <c r="A203" s="34"/>
      <c r="B203" s="34"/>
      <c r="C203" s="34"/>
      <c r="D203" s="34"/>
      <c r="E203" s="34"/>
      <c r="F203" s="34"/>
      <c r="G203" s="34"/>
      <c r="H203" s="19" t="s">
        <v>80</v>
      </c>
      <c r="I203" s="19" t="s">
        <v>81</v>
      </c>
      <c r="J203" s="19" t="s">
        <v>82</v>
      </c>
      <c r="K203" s="19" t="s">
        <v>83</v>
      </c>
      <c r="L203" s="19" t="s">
        <v>84</v>
      </c>
      <c r="M203" s="34" t="s">
        <v>78</v>
      </c>
      <c r="N203" s="34" t="s">
        <v>79</v>
      </c>
      <c r="O203" s="34"/>
      <c r="P203" s="34"/>
    </row>
    <row r="204" spans="1:17" ht="20.100000000000001" customHeight="1" x14ac:dyDescent="0.15">
      <c r="A204" s="19">
        <v>1</v>
      </c>
      <c r="B204" s="19">
        <v>2</v>
      </c>
      <c r="C204" s="19">
        <v>3</v>
      </c>
      <c r="D204" s="19">
        <v>4</v>
      </c>
      <c r="E204" s="19">
        <v>5</v>
      </c>
      <c r="F204" s="19">
        <v>6</v>
      </c>
      <c r="G204" s="19">
        <v>7</v>
      </c>
      <c r="H204" s="19">
        <v>8</v>
      </c>
      <c r="I204" s="19">
        <v>9</v>
      </c>
      <c r="J204" s="19">
        <v>10</v>
      </c>
      <c r="K204" s="19">
        <v>11</v>
      </c>
      <c r="L204" s="19">
        <v>12</v>
      </c>
      <c r="M204" s="19">
        <v>13</v>
      </c>
      <c r="N204" s="19">
        <v>14</v>
      </c>
      <c r="O204" s="19">
        <v>15</v>
      </c>
      <c r="P204" s="19">
        <v>16</v>
      </c>
    </row>
    <row r="205" spans="1:17" ht="31.5" x14ac:dyDescent="0.15">
      <c r="A205" s="18" t="s">
        <v>118</v>
      </c>
      <c r="B205" s="19" t="s">
        <v>119</v>
      </c>
      <c r="C205" s="19" t="s">
        <v>90</v>
      </c>
      <c r="D205" s="19" t="s">
        <v>91</v>
      </c>
      <c r="E205" s="19" t="s">
        <v>92</v>
      </c>
      <c r="F205" s="19"/>
      <c r="G205" s="18" t="s">
        <v>93</v>
      </c>
      <c r="H205" s="19" t="s">
        <v>94</v>
      </c>
      <c r="I205" s="19" t="s">
        <v>95</v>
      </c>
      <c r="J205" s="20">
        <v>22</v>
      </c>
      <c r="K205" s="20">
        <v>22</v>
      </c>
      <c r="L205" s="20">
        <v>21</v>
      </c>
      <c r="M205" s="20">
        <v>2</v>
      </c>
      <c r="N205" s="20">
        <f>IF(J205-L205=0,0,IF(J205-L205&gt;M205,J205-L205-M205,IF(L205-J205&gt;M205,L205-J205-M205,0)))</f>
        <v>0</v>
      </c>
      <c r="O205" s="19"/>
      <c r="P205" s="20">
        <v>0</v>
      </c>
    </row>
    <row r="206" spans="1:17" ht="20.100000000000001" customHeight="1" x14ac:dyDescent="0.15"/>
    <row r="207" spans="1:17" ht="20.100000000000001" customHeight="1" x14ac:dyDescent="0.15"/>
    <row r="208" spans="1:17" ht="20.100000000000001" customHeight="1" x14ac:dyDescent="0.15"/>
    <row r="209" spans="1:17" ht="20.100000000000001" customHeight="1" x14ac:dyDescent="0.15"/>
    <row r="210" spans="1:17" ht="24.95" customHeight="1" x14ac:dyDescent="0.15">
      <c r="A210" s="30" t="s">
        <v>120</v>
      </c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</row>
    <row r="211" spans="1:17" ht="20.100000000000001" customHeight="1" x14ac:dyDescent="0.15"/>
    <row r="212" spans="1:17" ht="45" customHeight="1" x14ac:dyDescent="0.15">
      <c r="A212" s="31" t="s">
        <v>62</v>
      </c>
      <c r="B212" s="31"/>
      <c r="C212" s="31"/>
      <c r="D212" s="32" t="s">
        <v>121</v>
      </c>
      <c r="E212" s="32"/>
      <c r="F212" s="32"/>
      <c r="G212" s="32"/>
      <c r="H212" s="32"/>
      <c r="I212" s="32"/>
      <c r="J212" s="32"/>
      <c r="K212" s="32"/>
      <c r="N212" s="33" t="s">
        <v>64</v>
      </c>
      <c r="O212" s="33"/>
      <c r="P212" s="32" t="s">
        <v>122</v>
      </c>
      <c r="Q212" s="32"/>
    </row>
    <row r="213" spans="1:17" ht="20.100000000000001" customHeight="1" x14ac:dyDescent="0.15"/>
    <row r="214" spans="1:17" ht="45" customHeight="1" x14ac:dyDescent="0.15">
      <c r="A214" s="31" t="s">
        <v>66</v>
      </c>
      <c r="B214" s="31"/>
      <c r="C214" s="31"/>
      <c r="D214" s="32" t="s">
        <v>123</v>
      </c>
      <c r="E214" s="32"/>
      <c r="F214" s="32"/>
      <c r="G214" s="32"/>
      <c r="H214" s="32"/>
      <c r="I214" s="32"/>
      <c r="J214" s="32"/>
      <c r="K214" s="32"/>
    </row>
    <row r="215" spans="1:17" ht="20.100000000000001" customHeight="1" x14ac:dyDescent="0.15"/>
    <row r="216" spans="1:17" ht="20.100000000000001" customHeight="1" x14ac:dyDescent="0.15">
      <c r="A216" s="31" t="s">
        <v>68</v>
      </c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</row>
    <row r="217" spans="1:17" ht="20.100000000000001" customHeight="1" x14ac:dyDescent="0.15">
      <c r="A217" s="31" t="s">
        <v>69</v>
      </c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</row>
    <row r="218" spans="1:17" ht="35.1" customHeight="1" x14ac:dyDescent="0.15">
      <c r="A218" s="34" t="s">
        <v>70</v>
      </c>
      <c r="B218" s="34" t="s">
        <v>71</v>
      </c>
      <c r="C218" s="34"/>
      <c r="D218" s="34"/>
      <c r="E218" s="34" t="s">
        <v>72</v>
      </c>
      <c r="F218" s="34"/>
      <c r="G218" s="34" t="s">
        <v>73</v>
      </c>
      <c r="H218" s="34"/>
      <c r="I218" s="34"/>
      <c r="J218" s="34"/>
      <c r="K218" s="34"/>
      <c r="L218" s="34"/>
      <c r="M218" s="34"/>
      <c r="N218" s="34"/>
      <c r="O218" s="34"/>
    </row>
    <row r="219" spans="1:17" ht="30" customHeight="1" x14ac:dyDescent="0.15">
      <c r="A219" s="34"/>
      <c r="B219" s="34" t="s">
        <v>74</v>
      </c>
      <c r="C219" s="34" t="s">
        <v>74</v>
      </c>
      <c r="D219" s="34" t="s">
        <v>74</v>
      </c>
      <c r="E219" s="34" t="s">
        <v>74</v>
      </c>
      <c r="F219" s="34" t="s">
        <v>74</v>
      </c>
      <c r="G219" s="34" t="s">
        <v>74</v>
      </c>
      <c r="H219" s="34" t="s">
        <v>75</v>
      </c>
      <c r="I219" s="34"/>
      <c r="J219" s="34" t="s">
        <v>76</v>
      </c>
      <c r="K219" s="34"/>
      <c r="L219" s="34"/>
      <c r="M219" s="34" t="s">
        <v>77</v>
      </c>
      <c r="N219" s="34" t="s">
        <v>78</v>
      </c>
      <c r="O219" s="34" t="s">
        <v>79</v>
      </c>
    </row>
    <row r="220" spans="1:17" ht="50.1" customHeight="1" x14ac:dyDescent="0.15">
      <c r="A220" s="34"/>
      <c r="B220" s="34"/>
      <c r="C220" s="34"/>
      <c r="D220" s="34"/>
      <c r="E220" s="34"/>
      <c r="F220" s="34"/>
      <c r="G220" s="34"/>
      <c r="H220" s="19" t="s">
        <v>80</v>
      </c>
      <c r="I220" s="19" t="s">
        <v>81</v>
      </c>
      <c r="J220" s="19" t="s">
        <v>82</v>
      </c>
      <c r="K220" s="19" t="s">
        <v>83</v>
      </c>
      <c r="L220" s="19" t="s">
        <v>84</v>
      </c>
      <c r="M220" s="34"/>
      <c r="N220" s="34"/>
      <c r="O220" s="34"/>
    </row>
    <row r="221" spans="1:17" ht="20.100000000000001" customHeight="1" x14ac:dyDescent="0.15">
      <c r="A221" s="19">
        <v>1</v>
      </c>
      <c r="B221" s="19">
        <v>2</v>
      </c>
      <c r="C221" s="19">
        <v>3</v>
      </c>
      <c r="D221" s="19">
        <v>4</v>
      </c>
      <c r="E221" s="19">
        <v>5</v>
      </c>
      <c r="F221" s="19">
        <v>6</v>
      </c>
      <c r="G221" s="19">
        <v>7</v>
      </c>
      <c r="H221" s="19">
        <v>8</v>
      </c>
      <c r="I221" s="19">
        <v>9</v>
      </c>
      <c r="J221" s="19">
        <v>10</v>
      </c>
      <c r="K221" s="19">
        <v>11</v>
      </c>
      <c r="L221" s="19">
        <v>12</v>
      </c>
      <c r="M221" s="19">
        <v>13</v>
      </c>
      <c r="N221" s="19">
        <v>14</v>
      </c>
      <c r="O221" s="19">
        <v>15</v>
      </c>
    </row>
    <row r="222" spans="1:17" ht="20.100000000000001" customHeight="1" x14ac:dyDescent="0.15"/>
    <row r="223" spans="1:17" ht="20.100000000000001" customHeight="1" x14ac:dyDescent="0.15">
      <c r="A223" s="31" t="s">
        <v>85</v>
      </c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</row>
    <row r="224" spans="1:17" ht="35.1" customHeight="1" x14ac:dyDescent="0.15">
      <c r="A224" s="34" t="s">
        <v>70</v>
      </c>
      <c r="B224" s="34" t="s">
        <v>71</v>
      </c>
      <c r="C224" s="34"/>
      <c r="D224" s="34"/>
      <c r="E224" s="34" t="s">
        <v>72</v>
      </c>
      <c r="F224" s="34"/>
      <c r="G224" s="34" t="s">
        <v>86</v>
      </c>
      <c r="H224" s="34"/>
      <c r="I224" s="34"/>
      <c r="J224" s="34"/>
      <c r="K224" s="34"/>
      <c r="L224" s="34"/>
      <c r="M224" s="34"/>
      <c r="N224" s="34"/>
      <c r="O224" s="34"/>
      <c r="P224" s="34" t="s">
        <v>87</v>
      </c>
    </row>
    <row r="225" spans="1:17" ht="30" customHeight="1" x14ac:dyDescent="0.15">
      <c r="A225" s="34"/>
      <c r="B225" s="34" t="s">
        <v>74</v>
      </c>
      <c r="C225" s="34" t="s">
        <v>74</v>
      </c>
      <c r="D225" s="34" t="s">
        <v>74</v>
      </c>
      <c r="E225" s="34" t="s">
        <v>74</v>
      </c>
      <c r="F225" s="34" t="s">
        <v>74</v>
      </c>
      <c r="G225" s="34" t="s">
        <v>74</v>
      </c>
      <c r="H225" s="34" t="s">
        <v>75</v>
      </c>
      <c r="I225" s="34"/>
      <c r="J225" s="34" t="s">
        <v>76</v>
      </c>
      <c r="K225" s="34"/>
      <c r="L225" s="34"/>
      <c r="M225" s="34" t="s">
        <v>77</v>
      </c>
      <c r="N225" s="34" t="s">
        <v>78</v>
      </c>
      <c r="O225" s="34" t="s">
        <v>79</v>
      </c>
      <c r="P225" s="34"/>
    </row>
    <row r="226" spans="1:17" ht="50.1" customHeight="1" x14ac:dyDescent="0.15">
      <c r="A226" s="34"/>
      <c r="B226" s="34"/>
      <c r="C226" s="34"/>
      <c r="D226" s="34"/>
      <c r="E226" s="34"/>
      <c r="F226" s="34"/>
      <c r="G226" s="34"/>
      <c r="H226" s="19" t="s">
        <v>80</v>
      </c>
      <c r="I226" s="19" t="s">
        <v>81</v>
      </c>
      <c r="J226" s="19" t="s">
        <v>82</v>
      </c>
      <c r="K226" s="19" t="s">
        <v>83</v>
      </c>
      <c r="L226" s="19" t="s">
        <v>84</v>
      </c>
      <c r="M226" s="34" t="s">
        <v>78</v>
      </c>
      <c r="N226" s="34" t="s">
        <v>79</v>
      </c>
      <c r="O226" s="34"/>
      <c r="P226" s="34"/>
    </row>
    <row r="227" spans="1:17" ht="20.100000000000001" customHeight="1" x14ac:dyDescent="0.15">
      <c r="A227" s="19">
        <v>1</v>
      </c>
      <c r="B227" s="19">
        <v>2</v>
      </c>
      <c r="C227" s="19">
        <v>3</v>
      </c>
      <c r="D227" s="19">
        <v>4</v>
      </c>
      <c r="E227" s="19">
        <v>5</v>
      </c>
      <c r="F227" s="19">
        <v>6</v>
      </c>
      <c r="G227" s="19">
        <v>7</v>
      </c>
      <c r="H227" s="19">
        <v>8</v>
      </c>
      <c r="I227" s="19">
        <v>9</v>
      </c>
      <c r="J227" s="19">
        <v>10</v>
      </c>
      <c r="K227" s="19">
        <v>11</v>
      </c>
      <c r="L227" s="19">
        <v>12</v>
      </c>
      <c r="M227" s="19">
        <v>13</v>
      </c>
      <c r="N227" s="19">
        <v>14</v>
      </c>
      <c r="O227" s="19">
        <v>15</v>
      </c>
      <c r="P227" s="19">
        <v>16</v>
      </c>
    </row>
    <row r="228" spans="1:17" ht="42" x14ac:dyDescent="0.15">
      <c r="A228" s="18" t="s">
        <v>124</v>
      </c>
      <c r="B228" s="19" t="s">
        <v>125</v>
      </c>
      <c r="C228" s="19" t="s">
        <v>126</v>
      </c>
      <c r="D228" s="19" t="s">
        <v>127</v>
      </c>
      <c r="E228" s="19" t="s">
        <v>92</v>
      </c>
      <c r="F228" s="19" t="s">
        <v>128</v>
      </c>
      <c r="G228" s="18" t="s">
        <v>129</v>
      </c>
      <c r="H228" s="19" t="s">
        <v>130</v>
      </c>
      <c r="I228" s="19" t="s">
        <v>131</v>
      </c>
      <c r="J228" s="20">
        <v>36280</v>
      </c>
      <c r="K228" s="20">
        <v>36280</v>
      </c>
      <c r="L228" s="20">
        <v>36280</v>
      </c>
      <c r="M228" s="20">
        <v>1335</v>
      </c>
      <c r="N228" s="20">
        <f>IF(J228-L228=0,0,IF(J228-L228&gt;M228,J228-L228-M228,IF(L228-J228&gt;M228,L228-J228-M228,0)))</f>
        <v>0</v>
      </c>
      <c r="O228" s="19"/>
      <c r="P228" s="20">
        <v>0</v>
      </c>
    </row>
    <row r="229" spans="1:17" ht="20.100000000000001" customHeight="1" x14ac:dyDescent="0.15"/>
    <row r="230" spans="1:17" ht="20.100000000000001" customHeight="1" x14ac:dyDescent="0.15"/>
    <row r="231" spans="1:17" ht="20.100000000000001" customHeight="1" x14ac:dyDescent="0.15"/>
    <row r="232" spans="1:17" ht="20.100000000000001" customHeight="1" x14ac:dyDescent="0.15"/>
    <row r="233" spans="1:17" ht="24.95" customHeight="1" x14ac:dyDescent="0.15">
      <c r="A233" s="30" t="s">
        <v>132</v>
      </c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</row>
    <row r="234" spans="1:17" ht="20.100000000000001" customHeight="1" x14ac:dyDescent="0.15"/>
    <row r="235" spans="1:17" ht="45" customHeight="1" x14ac:dyDescent="0.15">
      <c r="A235" s="31" t="s">
        <v>62</v>
      </c>
      <c r="B235" s="31"/>
      <c r="C235" s="31"/>
      <c r="D235" s="32" t="s">
        <v>121</v>
      </c>
      <c r="E235" s="32"/>
      <c r="F235" s="32"/>
      <c r="G235" s="32"/>
      <c r="H235" s="32"/>
      <c r="I235" s="32"/>
      <c r="J235" s="32"/>
      <c r="K235" s="32"/>
      <c r="N235" s="33" t="s">
        <v>64</v>
      </c>
      <c r="O235" s="33"/>
      <c r="P235" s="32" t="s">
        <v>122</v>
      </c>
      <c r="Q235" s="32"/>
    </row>
    <row r="236" spans="1:17" ht="20.100000000000001" customHeight="1" x14ac:dyDescent="0.15"/>
    <row r="237" spans="1:17" ht="45" customHeight="1" x14ac:dyDescent="0.15">
      <c r="A237" s="31" t="s">
        <v>66</v>
      </c>
      <c r="B237" s="31"/>
      <c r="C237" s="31"/>
      <c r="D237" s="32" t="s">
        <v>123</v>
      </c>
      <c r="E237" s="32"/>
      <c r="F237" s="32"/>
      <c r="G237" s="32"/>
      <c r="H237" s="32"/>
      <c r="I237" s="32"/>
      <c r="J237" s="32"/>
      <c r="K237" s="32"/>
    </row>
    <row r="238" spans="1:17" ht="20.100000000000001" customHeight="1" x14ac:dyDescent="0.15"/>
    <row r="239" spans="1:17" ht="20.100000000000001" customHeight="1" x14ac:dyDescent="0.15">
      <c r="A239" s="31" t="s">
        <v>68</v>
      </c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</row>
    <row r="240" spans="1:17" ht="20.100000000000001" customHeight="1" x14ac:dyDescent="0.15">
      <c r="A240" s="31" t="s">
        <v>69</v>
      </c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</row>
    <row r="241" spans="1:17" ht="35.1" customHeight="1" x14ac:dyDescent="0.15">
      <c r="A241" s="34" t="s">
        <v>70</v>
      </c>
      <c r="B241" s="34" t="s">
        <v>71</v>
      </c>
      <c r="C241" s="34"/>
      <c r="D241" s="34"/>
      <c r="E241" s="34" t="s">
        <v>72</v>
      </c>
      <c r="F241" s="34"/>
      <c r="G241" s="34" t="s">
        <v>73</v>
      </c>
      <c r="H241" s="34"/>
      <c r="I241" s="34"/>
      <c r="J241" s="34"/>
      <c r="K241" s="34"/>
      <c r="L241" s="34"/>
      <c r="M241" s="34"/>
      <c r="N241" s="34"/>
      <c r="O241" s="34"/>
    </row>
    <row r="242" spans="1:17" ht="30" customHeight="1" x14ac:dyDescent="0.15">
      <c r="A242" s="34"/>
      <c r="B242" s="34" t="s">
        <v>74</v>
      </c>
      <c r="C242" s="34" t="s">
        <v>74</v>
      </c>
      <c r="D242" s="34" t="s">
        <v>74</v>
      </c>
      <c r="E242" s="34" t="s">
        <v>74</v>
      </c>
      <c r="F242" s="34" t="s">
        <v>74</v>
      </c>
      <c r="G242" s="34" t="s">
        <v>74</v>
      </c>
      <c r="H242" s="34" t="s">
        <v>75</v>
      </c>
      <c r="I242" s="34"/>
      <c r="J242" s="34" t="s">
        <v>76</v>
      </c>
      <c r="K242" s="34"/>
      <c r="L242" s="34"/>
      <c r="M242" s="34" t="s">
        <v>77</v>
      </c>
      <c r="N242" s="34" t="s">
        <v>78</v>
      </c>
      <c r="O242" s="34" t="s">
        <v>79</v>
      </c>
    </row>
    <row r="243" spans="1:17" ht="50.1" customHeight="1" x14ac:dyDescent="0.15">
      <c r="A243" s="34"/>
      <c r="B243" s="34"/>
      <c r="C243" s="34"/>
      <c r="D243" s="34"/>
      <c r="E243" s="34"/>
      <c r="F243" s="34"/>
      <c r="G243" s="34"/>
      <c r="H243" s="19" t="s">
        <v>80</v>
      </c>
      <c r="I243" s="19" t="s">
        <v>81</v>
      </c>
      <c r="J243" s="19" t="s">
        <v>82</v>
      </c>
      <c r="K243" s="19" t="s">
        <v>83</v>
      </c>
      <c r="L243" s="19" t="s">
        <v>84</v>
      </c>
      <c r="M243" s="34"/>
      <c r="N243" s="34"/>
      <c r="O243" s="34"/>
    </row>
    <row r="244" spans="1:17" ht="20.100000000000001" customHeight="1" x14ac:dyDescent="0.15">
      <c r="A244" s="19">
        <v>1</v>
      </c>
      <c r="B244" s="19">
        <v>2</v>
      </c>
      <c r="C244" s="19">
        <v>3</v>
      </c>
      <c r="D244" s="19">
        <v>4</v>
      </c>
      <c r="E244" s="19">
        <v>5</v>
      </c>
      <c r="F244" s="19">
        <v>6</v>
      </c>
      <c r="G244" s="19">
        <v>7</v>
      </c>
      <c r="H244" s="19">
        <v>8</v>
      </c>
      <c r="I244" s="19">
        <v>9</v>
      </c>
      <c r="J244" s="19">
        <v>10</v>
      </c>
      <c r="K244" s="19">
        <v>11</v>
      </c>
      <c r="L244" s="19">
        <v>12</v>
      </c>
      <c r="M244" s="19">
        <v>13</v>
      </c>
      <c r="N244" s="19">
        <v>14</v>
      </c>
      <c r="O244" s="19">
        <v>15</v>
      </c>
    </row>
    <row r="245" spans="1:17" ht="20.100000000000001" customHeight="1" x14ac:dyDescent="0.15"/>
    <row r="246" spans="1:17" ht="20.100000000000001" customHeight="1" x14ac:dyDescent="0.15">
      <c r="A246" s="31" t="s">
        <v>85</v>
      </c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</row>
    <row r="247" spans="1:17" ht="35.1" customHeight="1" x14ac:dyDescent="0.15">
      <c r="A247" s="34" t="s">
        <v>70</v>
      </c>
      <c r="B247" s="34" t="s">
        <v>71</v>
      </c>
      <c r="C247" s="34"/>
      <c r="D247" s="34"/>
      <c r="E247" s="34" t="s">
        <v>72</v>
      </c>
      <c r="F247" s="34"/>
      <c r="G247" s="34" t="s">
        <v>86</v>
      </c>
      <c r="H247" s="34"/>
      <c r="I247" s="34"/>
      <c r="J247" s="34"/>
      <c r="K247" s="34"/>
      <c r="L247" s="34"/>
      <c r="M247" s="34"/>
      <c r="N247" s="34"/>
      <c r="O247" s="34"/>
      <c r="P247" s="34" t="s">
        <v>87</v>
      </c>
    </row>
    <row r="248" spans="1:17" ht="30" customHeight="1" x14ac:dyDescent="0.15">
      <c r="A248" s="34"/>
      <c r="B248" s="34" t="s">
        <v>74</v>
      </c>
      <c r="C248" s="34" t="s">
        <v>74</v>
      </c>
      <c r="D248" s="34" t="s">
        <v>74</v>
      </c>
      <c r="E248" s="34" t="s">
        <v>74</v>
      </c>
      <c r="F248" s="34" t="s">
        <v>74</v>
      </c>
      <c r="G248" s="34" t="s">
        <v>74</v>
      </c>
      <c r="H248" s="34" t="s">
        <v>75</v>
      </c>
      <c r="I248" s="34"/>
      <c r="J248" s="34" t="s">
        <v>76</v>
      </c>
      <c r="K248" s="34"/>
      <c r="L248" s="34"/>
      <c r="M248" s="34" t="s">
        <v>77</v>
      </c>
      <c r="N248" s="34" t="s">
        <v>78</v>
      </c>
      <c r="O248" s="34" t="s">
        <v>79</v>
      </c>
      <c r="P248" s="34"/>
    </row>
    <row r="249" spans="1:17" ht="50.1" customHeight="1" x14ac:dyDescent="0.15">
      <c r="A249" s="34"/>
      <c r="B249" s="34"/>
      <c r="C249" s="34"/>
      <c r="D249" s="34"/>
      <c r="E249" s="34"/>
      <c r="F249" s="34"/>
      <c r="G249" s="34"/>
      <c r="H249" s="19" t="s">
        <v>80</v>
      </c>
      <c r="I249" s="19" t="s">
        <v>81</v>
      </c>
      <c r="J249" s="19" t="s">
        <v>82</v>
      </c>
      <c r="K249" s="19" t="s">
        <v>83</v>
      </c>
      <c r="L249" s="19" t="s">
        <v>84</v>
      </c>
      <c r="M249" s="34" t="s">
        <v>78</v>
      </c>
      <c r="N249" s="34" t="s">
        <v>79</v>
      </c>
      <c r="O249" s="34"/>
      <c r="P249" s="34"/>
    </row>
    <row r="250" spans="1:17" ht="20.100000000000001" customHeight="1" x14ac:dyDescent="0.15">
      <c r="A250" s="19">
        <v>1</v>
      </c>
      <c r="B250" s="19">
        <v>2</v>
      </c>
      <c r="C250" s="19">
        <v>3</v>
      </c>
      <c r="D250" s="19">
        <v>4</v>
      </c>
      <c r="E250" s="19">
        <v>5</v>
      </c>
      <c r="F250" s="19">
        <v>6</v>
      </c>
      <c r="G250" s="19">
        <v>7</v>
      </c>
      <c r="H250" s="19">
        <v>8</v>
      </c>
      <c r="I250" s="19">
        <v>9</v>
      </c>
      <c r="J250" s="19">
        <v>10</v>
      </c>
      <c r="K250" s="19">
        <v>11</v>
      </c>
      <c r="L250" s="19">
        <v>12</v>
      </c>
      <c r="M250" s="19">
        <v>13</v>
      </c>
      <c r="N250" s="19">
        <v>14</v>
      </c>
      <c r="O250" s="19">
        <v>15</v>
      </c>
      <c r="P250" s="19">
        <v>16</v>
      </c>
    </row>
    <row r="251" spans="1:17" ht="21" x14ac:dyDescent="0.15">
      <c r="A251" s="18" t="s">
        <v>133</v>
      </c>
      <c r="B251" s="19" t="s">
        <v>134</v>
      </c>
      <c r="C251" s="19" t="s">
        <v>134</v>
      </c>
      <c r="D251" s="19" t="s">
        <v>135</v>
      </c>
      <c r="E251" s="19" t="s">
        <v>92</v>
      </c>
      <c r="F251" s="19"/>
      <c r="G251" s="18" t="s">
        <v>129</v>
      </c>
      <c r="H251" s="19" t="s">
        <v>130</v>
      </c>
      <c r="I251" s="19" t="s">
        <v>131</v>
      </c>
      <c r="J251" s="20">
        <v>7735</v>
      </c>
      <c r="K251" s="20">
        <v>7735</v>
      </c>
      <c r="L251" s="20">
        <v>7735</v>
      </c>
      <c r="M251" s="20">
        <v>663</v>
      </c>
      <c r="N251" s="20">
        <f>IF(J251-L251=0,0,IF(J251-L251&gt;M251,J251-L251-M251,IF(L251-J251&gt;M251,L251-J251-M251,0)))</f>
        <v>0</v>
      </c>
      <c r="O251" s="19"/>
      <c r="P251" s="20">
        <v>0</v>
      </c>
    </row>
    <row r="252" spans="1:17" ht="20.100000000000001" customHeight="1" x14ac:dyDescent="0.15"/>
    <row r="253" spans="1:17" ht="20.100000000000001" customHeight="1" x14ac:dyDescent="0.15"/>
    <row r="254" spans="1:17" ht="20.100000000000001" customHeight="1" x14ac:dyDescent="0.15"/>
    <row r="255" spans="1:17" ht="20.100000000000001" customHeight="1" x14ac:dyDescent="0.15"/>
    <row r="256" spans="1:17" ht="24.95" customHeight="1" x14ac:dyDescent="0.15">
      <c r="A256" s="30" t="s">
        <v>136</v>
      </c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</row>
    <row r="257" spans="1:17" ht="20.100000000000001" customHeight="1" x14ac:dyDescent="0.15"/>
    <row r="258" spans="1:17" ht="45" customHeight="1" x14ac:dyDescent="0.15">
      <c r="A258" s="31" t="s">
        <v>62</v>
      </c>
      <c r="B258" s="31"/>
      <c r="C258" s="31"/>
      <c r="D258" s="32" t="s">
        <v>137</v>
      </c>
      <c r="E258" s="32"/>
      <c r="F258" s="32"/>
      <c r="G258" s="32"/>
      <c r="H258" s="32"/>
      <c r="I258" s="32"/>
      <c r="J258" s="32"/>
      <c r="K258" s="32"/>
      <c r="N258" s="33" t="s">
        <v>64</v>
      </c>
      <c r="O258" s="33"/>
      <c r="P258" s="32" t="s">
        <v>138</v>
      </c>
      <c r="Q258" s="32"/>
    </row>
    <row r="259" spans="1:17" ht="20.100000000000001" customHeight="1" x14ac:dyDescent="0.15"/>
    <row r="260" spans="1:17" ht="45" customHeight="1" x14ac:dyDescent="0.15">
      <c r="A260" s="31" t="s">
        <v>66</v>
      </c>
      <c r="B260" s="31"/>
      <c r="C260" s="31"/>
      <c r="D260" s="32" t="s">
        <v>139</v>
      </c>
      <c r="E260" s="32"/>
      <c r="F260" s="32"/>
      <c r="G260" s="32"/>
      <c r="H260" s="32"/>
      <c r="I260" s="32"/>
      <c r="J260" s="32"/>
      <c r="K260" s="32"/>
    </row>
    <row r="261" spans="1:17" ht="20.100000000000001" customHeight="1" x14ac:dyDescent="0.15"/>
    <row r="262" spans="1:17" ht="20.100000000000001" customHeight="1" x14ac:dyDescent="0.15">
      <c r="A262" s="31" t="s">
        <v>68</v>
      </c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</row>
    <row r="263" spans="1:17" ht="20.100000000000001" customHeight="1" x14ac:dyDescent="0.15">
      <c r="A263" s="31" t="s">
        <v>69</v>
      </c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</row>
    <row r="264" spans="1:17" ht="35.1" customHeight="1" x14ac:dyDescent="0.15">
      <c r="A264" s="34" t="s">
        <v>70</v>
      </c>
      <c r="B264" s="34" t="s">
        <v>71</v>
      </c>
      <c r="C264" s="34"/>
      <c r="D264" s="34"/>
      <c r="E264" s="34" t="s">
        <v>72</v>
      </c>
      <c r="F264" s="34"/>
      <c r="G264" s="34" t="s">
        <v>73</v>
      </c>
      <c r="H264" s="34"/>
      <c r="I264" s="34"/>
      <c r="J264" s="34"/>
      <c r="K264" s="34"/>
      <c r="L264" s="34"/>
      <c r="M264" s="34"/>
      <c r="N264" s="34"/>
      <c r="O264" s="34"/>
    </row>
    <row r="265" spans="1:17" ht="30" customHeight="1" x14ac:dyDescent="0.15">
      <c r="A265" s="34"/>
      <c r="B265" s="34" t="s">
        <v>74</v>
      </c>
      <c r="C265" s="34" t="s">
        <v>74</v>
      </c>
      <c r="D265" s="34" t="s">
        <v>74</v>
      </c>
      <c r="E265" s="34" t="s">
        <v>74</v>
      </c>
      <c r="F265" s="34" t="s">
        <v>74</v>
      </c>
      <c r="G265" s="34" t="s">
        <v>74</v>
      </c>
      <c r="H265" s="34" t="s">
        <v>75</v>
      </c>
      <c r="I265" s="34"/>
      <c r="J265" s="34" t="s">
        <v>76</v>
      </c>
      <c r="K265" s="34"/>
      <c r="L265" s="34"/>
      <c r="M265" s="34" t="s">
        <v>77</v>
      </c>
      <c r="N265" s="34" t="s">
        <v>78</v>
      </c>
      <c r="O265" s="34" t="s">
        <v>79</v>
      </c>
    </row>
    <row r="266" spans="1:17" ht="50.1" customHeight="1" x14ac:dyDescent="0.15">
      <c r="A266" s="34"/>
      <c r="B266" s="34"/>
      <c r="C266" s="34"/>
      <c r="D266" s="34"/>
      <c r="E266" s="34"/>
      <c r="F266" s="34"/>
      <c r="G266" s="34"/>
      <c r="H266" s="19" t="s">
        <v>80</v>
      </c>
      <c r="I266" s="19" t="s">
        <v>81</v>
      </c>
      <c r="J266" s="19" t="s">
        <v>82</v>
      </c>
      <c r="K266" s="19" t="s">
        <v>83</v>
      </c>
      <c r="L266" s="19" t="s">
        <v>84</v>
      </c>
      <c r="M266" s="34"/>
      <c r="N266" s="34"/>
      <c r="O266" s="34"/>
    </row>
    <row r="267" spans="1:17" ht="20.100000000000001" customHeight="1" x14ac:dyDescent="0.15">
      <c r="A267" s="19">
        <v>1</v>
      </c>
      <c r="B267" s="19">
        <v>2</v>
      </c>
      <c r="C267" s="19">
        <v>3</v>
      </c>
      <c r="D267" s="19">
        <v>4</v>
      </c>
      <c r="E267" s="19">
        <v>5</v>
      </c>
      <c r="F267" s="19">
        <v>6</v>
      </c>
      <c r="G267" s="19">
        <v>7</v>
      </c>
      <c r="H267" s="19">
        <v>8</v>
      </c>
      <c r="I267" s="19">
        <v>9</v>
      </c>
      <c r="J267" s="19">
        <v>10</v>
      </c>
      <c r="K267" s="19">
        <v>11</v>
      </c>
      <c r="L267" s="19">
        <v>12</v>
      </c>
      <c r="M267" s="19">
        <v>13</v>
      </c>
      <c r="N267" s="19">
        <v>14</v>
      </c>
      <c r="O267" s="19">
        <v>15</v>
      </c>
    </row>
    <row r="268" spans="1:17" ht="20.100000000000001" customHeight="1" x14ac:dyDescent="0.15"/>
    <row r="269" spans="1:17" ht="20.100000000000001" customHeight="1" x14ac:dyDescent="0.15">
      <c r="A269" s="31" t="s">
        <v>85</v>
      </c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</row>
    <row r="270" spans="1:17" ht="35.1" customHeight="1" x14ac:dyDescent="0.15">
      <c r="A270" s="34" t="s">
        <v>70</v>
      </c>
      <c r="B270" s="34" t="s">
        <v>71</v>
      </c>
      <c r="C270" s="34"/>
      <c r="D270" s="34"/>
      <c r="E270" s="34" t="s">
        <v>72</v>
      </c>
      <c r="F270" s="34"/>
      <c r="G270" s="34" t="s">
        <v>86</v>
      </c>
      <c r="H270" s="34"/>
      <c r="I270" s="34"/>
      <c r="J270" s="34"/>
      <c r="K270" s="34"/>
      <c r="L270" s="34"/>
      <c r="M270" s="34"/>
      <c r="N270" s="34"/>
      <c r="O270" s="34"/>
      <c r="P270" s="34" t="s">
        <v>87</v>
      </c>
    </row>
    <row r="271" spans="1:17" ht="30" customHeight="1" x14ac:dyDescent="0.15">
      <c r="A271" s="34"/>
      <c r="B271" s="34" t="s">
        <v>74</v>
      </c>
      <c r="C271" s="34" t="s">
        <v>74</v>
      </c>
      <c r="D271" s="34" t="s">
        <v>74</v>
      </c>
      <c r="E271" s="34" t="s">
        <v>74</v>
      </c>
      <c r="F271" s="34" t="s">
        <v>74</v>
      </c>
      <c r="G271" s="34" t="s">
        <v>74</v>
      </c>
      <c r="H271" s="34" t="s">
        <v>75</v>
      </c>
      <c r="I271" s="34"/>
      <c r="J271" s="34" t="s">
        <v>76</v>
      </c>
      <c r="K271" s="34"/>
      <c r="L271" s="34"/>
      <c r="M271" s="34" t="s">
        <v>77</v>
      </c>
      <c r="N271" s="34" t="s">
        <v>78</v>
      </c>
      <c r="O271" s="34" t="s">
        <v>79</v>
      </c>
      <c r="P271" s="34"/>
    </row>
    <row r="272" spans="1:17" ht="50.1" customHeight="1" x14ac:dyDescent="0.15">
      <c r="A272" s="34"/>
      <c r="B272" s="34"/>
      <c r="C272" s="34"/>
      <c r="D272" s="34"/>
      <c r="E272" s="34"/>
      <c r="F272" s="34"/>
      <c r="G272" s="34"/>
      <c r="H272" s="19" t="s">
        <v>80</v>
      </c>
      <c r="I272" s="19" t="s">
        <v>81</v>
      </c>
      <c r="J272" s="19" t="s">
        <v>82</v>
      </c>
      <c r="K272" s="19" t="s">
        <v>83</v>
      </c>
      <c r="L272" s="19" t="s">
        <v>84</v>
      </c>
      <c r="M272" s="34" t="s">
        <v>78</v>
      </c>
      <c r="N272" s="34" t="s">
        <v>79</v>
      </c>
      <c r="O272" s="34"/>
      <c r="P272" s="34"/>
    </row>
    <row r="273" spans="1:17" ht="20.100000000000001" customHeight="1" x14ac:dyDescent="0.15">
      <c r="A273" s="19">
        <v>1</v>
      </c>
      <c r="B273" s="19">
        <v>2</v>
      </c>
      <c r="C273" s="19">
        <v>3</v>
      </c>
      <c r="D273" s="19">
        <v>4</v>
      </c>
      <c r="E273" s="19">
        <v>5</v>
      </c>
      <c r="F273" s="19">
        <v>6</v>
      </c>
      <c r="G273" s="19">
        <v>7</v>
      </c>
      <c r="H273" s="19">
        <v>8</v>
      </c>
      <c r="I273" s="19">
        <v>9</v>
      </c>
      <c r="J273" s="19">
        <v>10</v>
      </c>
      <c r="K273" s="19">
        <v>11</v>
      </c>
      <c r="L273" s="19">
        <v>12</v>
      </c>
      <c r="M273" s="19">
        <v>13</v>
      </c>
      <c r="N273" s="19">
        <v>14</v>
      </c>
      <c r="O273" s="19">
        <v>15</v>
      </c>
      <c r="P273" s="19">
        <v>16</v>
      </c>
    </row>
    <row r="274" spans="1:17" ht="63" x14ac:dyDescent="0.15">
      <c r="A274" s="18" t="s">
        <v>140</v>
      </c>
      <c r="B274" s="19" t="s">
        <v>141</v>
      </c>
      <c r="C274" s="19" t="s">
        <v>142</v>
      </c>
      <c r="D274" s="19" t="s">
        <v>143</v>
      </c>
      <c r="E274" s="19" t="s">
        <v>92</v>
      </c>
      <c r="F274" s="19"/>
      <c r="G274" s="18" t="s">
        <v>129</v>
      </c>
      <c r="H274" s="19" t="s">
        <v>130</v>
      </c>
      <c r="I274" s="19" t="s">
        <v>131</v>
      </c>
      <c r="J274" s="20">
        <v>4845</v>
      </c>
      <c r="K274" s="20">
        <v>4845</v>
      </c>
      <c r="L274" s="20">
        <v>4717.5</v>
      </c>
      <c r="M274" s="20">
        <v>255</v>
      </c>
      <c r="N274" s="20">
        <f>IF(J274-L274=0,0,IF(J274-L274&gt;M274,J274-L274-M274,IF(L274-J274&gt;M274,L274-J274-M274,0)))</f>
        <v>0</v>
      </c>
      <c r="O274" s="19"/>
      <c r="P274" s="20">
        <v>0</v>
      </c>
    </row>
    <row r="275" spans="1:17" ht="20.100000000000001" customHeight="1" x14ac:dyDescent="0.15"/>
    <row r="276" spans="1:17" ht="20.100000000000001" customHeight="1" x14ac:dyDescent="0.15"/>
    <row r="277" spans="1:17" ht="20.100000000000001" customHeight="1" x14ac:dyDescent="0.15"/>
    <row r="278" spans="1:17" ht="20.100000000000001" customHeight="1" x14ac:dyDescent="0.15"/>
    <row r="279" spans="1:17" ht="24.95" customHeight="1" x14ac:dyDescent="0.15">
      <c r="A279" s="30" t="s">
        <v>144</v>
      </c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</row>
    <row r="280" spans="1:17" ht="20.100000000000001" customHeight="1" x14ac:dyDescent="0.15"/>
    <row r="281" spans="1:17" ht="45" customHeight="1" x14ac:dyDescent="0.15">
      <c r="A281" s="31" t="s">
        <v>62</v>
      </c>
      <c r="B281" s="31"/>
      <c r="C281" s="31"/>
      <c r="D281" s="32" t="s">
        <v>137</v>
      </c>
      <c r="E281" s="32"/>
      <c r="F281" s="32"/>
      <c r="G281" s="32"/>
      <c r="H281" s="32"/>
      <c r="I281" s="32"/>
      <c r="J281" s="32"/>
      <c r="K281" s="32"/>
      <c r="N281" s="33" t="s">
        <v>64</v>
      </c>
      <c r="O281" s="33"/>
      <c r="P281" s="32" t="s">
        <v>138</v>
      </c>
      <c r="Q281" s="32"/>
    </row>
    <row r="282" spans="1:17" ht="20.100000000000001" customHeight="1" x14ac:dyDescent="0.15"/>
    <row r="283" spans="1:17" ht="45" customHeight="1" x14ac:dyDescent="0.15">
      <c r="A283" s="31" t="s">
        <v>66</v>
      </c>
      <c r="B283" s="31"/>
      <c r="C283" s="31"/>
      <c r="D283" s="32" t="s">
        <v>139</v>
      </c>
      <c r="E283" s="32"/>
      <c r="F283" s="32"/>
      <c r="G283" s="32"/>
      <c r="H283" s="32"/>
      <c r="I283" s="32"/>
      <c r="J283" s="32"/>
      <c r="K283" s="32"/>
    </row>
    <row r="284" spans="1:17" ht="20.100000000000001" customHeight="1" x14ac:dyDescent="0.15"/>
    <row r="285" spans="1:17" ht="20.100000000000001" customHeight="1" x14ac:dyDescent="0.15">
      <c r="A285" s="31" t="s">
        <v>68</v>
      </c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</row>
    <row r="286" spans="1:17" ht="20.100000000000001" customHeight="1" x14ac:dyDescent="0.15">
      <c r="A286" s="31" t="s">
        <v>69</v>
      </c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</row>
    <row r="287" spans="1:17" ht="35.1" customHeight="1" x14ac:dyDescent="0.15">
      <c r="A287" s="34" t="s">
        <v>70</v>
      </c>
      <c r="B287" s="34" t="s">
        <v>71</v>
      </c>
      <c r="C287" s="34"/>
      <c r="D287" s="34"/>
      <c r="E287" s="34" t="s">
        <v>72</v>
      </c>
      <c r="F287" s="34"/>
      <c r="G287" s="34" t="s">
        <v>73</v>
      </c>
      <c r="H287" s="34"/>
      <c r="I287" s="34"/>
      <c r="J287" s="34"/>
      <c r="K287" s="34"/>
      <c r="L287" s="34"/>
      <c r="M287" s="34"/>
      <c r="N287" s="34"/>
      <c r="O287" s="34"/>
    </row>
    <row r="288" spans="1:17" ht="30" customHeight="1" x14ac:dyDescent="0.15">
      <c r="A288" s="34"/>
      <c r="B288" s="34" t="s">
        <v>74</v>
      </c>
      <c r="C288" s="34" t="s">
        <v>74</v>
      </c>
      <c r="D288" s="34" t="s">
        <v>74</v>
      </c>
      <c r="E288" s="34" t="s">
        <v>74</v>
      </c>
      <c r="F288" s="34" t="s">
        <v>74</v>
      </c>
      <c r="G288" s="34" t="s">
        <v>74</v>
      </c>
      <c r="H288" s="34" t="s">
        <v>75</v>
      </c>
      <c r="I288" s="34"/>
      <c r="J288" s="34" t="s">
        <v>76</v>
      </c>
      <c r="K288" s="34"/>
      <c r="L288" s="34"/>
      <c r="M288" s="34" t="s">
        <v>77</v>
      </c>
      <c r="N288" s="34" t="s">
        <v>78</v>
      </c>
      <c r="O288" s="34" t="s">
        <v>79</v>
      </c>
    </row>
    <row r="289" spans="1:17" ht="50.1" customHeight="1" x14ac:dyDescent="0.15">
      <c r="A289" s="34"/>
      <c r="B289" s="34"/>
      <c r="C289" s="34"/>
      <c r="D289" s="34"/>
      <c r="E289" s="34"/>
      <c r="F289" s="34"/>
      <c r="G289" s="34"/>
      <c r="H289" s="19" t="s">
        <v>80</v>
      </c>
      <c r="I289" s="19" t="s">
        <v>81</v>
      </c>
      <c r="J289" s="19" t="s">
        <v>82</v>
      </c>
      <c r="K289" s="19" t="s">
        <v>83</v>
      </c>
      <c r="L289" s="19" t="s">
        <v>84</v>
      </c>
      <c r="M289" s="34"/>
      <c r="N289" s="34"/>
      <c r="O289" s="34"/>
    </row>
    <row r="290" spans="1:17" ht="20.100000000000001" customHeight="1" x14ac:dyDescent="0.15">
      <c r="A290" s="19">
        <v>1</v>
      </c>
      <c r="B290" s="19">
        <v>2</v>
      </c>
      <c r="C290" s="19">
        <v>3</v>
      </c>
      <c r="D290" s="19">
        <v>4</v>
      </c>
      <c r="E290" s="19">
        <v>5</v>
      </c>
      <c r="F290" s="19">
        <v>6</v>
      </c>
      <c r="G290" s="19">
        <v>7</v>
      </c>
      <c r="H290" s="19">
        <v>8</v>
      </c>
      <c r="I290" s="19">
        <v>9</v>
      </c>
      <c r="J290" s="19">
        <v>10</v>
      </c>
      <c r="K290" s="19">
        <v>11</v>
      </c>
      <c r="L290" s="19">
        <v>12</v>
      </c>
      <c r="M290" s="19">
        <v>13</v>
      </c>
      <c r="N290" s="19">
        <v>14</v>
      </c>
      <c r="O290" s="19">
        <v>15</v>
      </c>
    </row>
    <row r="291" spans="1:17" ht="20.100000000000001" customHeight="1" x14ac:dyDescent="0.15"/>
    <row r="292" spans="1:17" ht="20.100000000000001" customHeight="1" x14ac:dyDescent="0.15">
      <c r="A292" s="31" t="s">
        <v>85</v>
      </c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</row>
    <row r="293" spans="1:17" ht="35.1" customHeight="1" x14ac:dyDescent="0.15">
      <c r="A293" s="34" t="s">
        <v>70</v>
      </c>
      <c r="B293" s="34" t="s">
        <v>71</v>
      </c>
      <c r="C293" s="34"/>
      <c r="D293" s="34"/>
      <c r="E293" s="34" t="s">
        <v>72</v>
      </c>
      <c r="F293" s="34"/>
      <c r="G293" s="34" t="s">
        <v>86</v>
      </c>
      <c r="H293" s="34"/>
      <c r="I293" s="34"/>
      <c r="J293" s="34"/>
      <c r="K293" s="34"/>
      <c r="L293" s="34"/>
      <c r="M293" s="34"/>
      <c r="N293" s="34"/>
      <c r="O293" s="34"/>
      <c r="P293" s="34" t="s">
        <v>87</v>
      </c>
    </row>
    <row r="294" spans="1:17" ht="30" customHeight="1" x14ac:dyDescent="0.15">
      <c r="A294" s="34"/>
      <c r="B294" s="34" t="s">
        <v>74</v>
      </c>
      <c r="C294" s="34" t="s">
        <v>74</v>
      </c>
      <c r="D294" s="34" t="s">
        <v>74</v>
      </c>
      <c r="E294" s="34" t="s">
        <v>74</v>
      </c>
      <c r="F294" s="34" t="s">
        <v>74</v>
      </c>
      <c r="G294" s="34" t="s">
        <v>74</v>
      </c>
      <c r="H294" s="34" t="s">
        <v>75</v>
      </c>
      <c r="I294" s="34"/>
      <c r="J294" s="34" t="s">
        <v>76</v>
      </c>
      <c r="K294" s="34"/>
      <c r="L294" s="34"/>
      <c r="M294" s="34" t="s">
        <v>77</v>
      </c>
      <c r="N294" s="34" t="s">
        <v>78</v>
      </c>
      <c r="O294" s="34" t="s">
        <v>79</v>
      </c>
      <c r="P294" s="34"/>
    </row>
    <row r="295" spans="1:17" ht="50.1" customHeight="1" x14ac:dyDescent="0.15">
      <c r="A295" s="34"/>
      <c r="B295" s="34"/>
      <c r="C295" s="34"/>
      <c r="D295" s="34"/>
      <c r="E295" s="34"/>
      <c r="F295" s="34"/>
      <c r="G295" s="34"/>
      <c r="H295" s="19" t="s">
        <v>80</v>
      </c>
      <c r="I295" s="19" t="s">
        <v>81</v>
      </c>
      <c r="J295" s="19" t="s">
        <v>82</v>
      </c>
      <c r="K295" s="19" t="s">
        <v>83</v>
      </c>
      <c r="L295" s="19" t="s">
        <v>84</v>
      </c>
      <c r="M295" s="34" t="s">
        <v>78</v>
      </c>
      <c r="N295" s="34" t="s">
        <v>79</v>
      </c>
      <c r="O295" s="34"/>
      <c r="P295" s="34"/>
    </row>
    <row r="296" spans="1:17" ht="20.100000000000001" customHeight="1" x14ac:dyDescent="0.15">
      <c r="A296" s="19">
        <v>1</v>
      </c>
      <c r="B296" s="19">
        <v>2</v>
      </c>
      <c r="C296" s="19">
        <v>3</v>
      </c>
      <c r="D296" s="19">
        <v>4</v>
      </c>
      <c r="E296" s="19">
        <v>5</v>
      </c>
      <c r="F296" s="19">
        <v>6</v>
      </c>
      <c r="G296" s="19">
        <v>7</v>
      </c>
      <c r="H296" s="19">
        <v>8</v>
      </c>
      <c r="I296" s="19">
        <v>9</v>
      </c>
      <c r="J296" s="19">
        <v>10</v>
      </c>
      <c r="K296" s="19">
        <v>11</v>
      </c>
      <c r="L296" s="19">
        <v>12</v>
      </c>
      <c r="M296" s="19">
        <v>13</v>
      </c>
      <c r="N296" s="19">
        <v>14</v>
      </c>
      <c r="O296" s="19">
        <v>15</v>
      </c>
      <c r="P296" s="19">
        <v>16</v>
      </c>
    </row>
    <row r="297" spans="1:17" ht="63" x14ac:dyDescent="0.15">
      <c r="A297" s="18" t="s">
        <v>145</v>
      </c>
      <c r="B297" s="19" t="s">
        <v>141</v>
      </c>
      <c r="C297" s="19" t="s">
        <v>142</v>
      </c>
      <c r="D297" s="19" t="s">
        <v>146</v>
      </c>
      <c r="E297" s="19" t="s">
        <v>92</v>
      </c>
      <c r="F297" s="19"/>
      <c r="G297" s="18" t="s">
        <v>129</v>
      </c>
      <c r="H297" s="19" t="s">
        <v>130</v>
      </c>
      <c r="I297" s="19" t="s">
        <v>131</v>
      </c>
      <c r="J297" s="20">
        <v>3570</v>
      </c>
      <c r="K297" s="20">
        <v>3570</v>
      </c>
      <c r="L297" s="20">
        <v>3570</v>
      </c>
      <c r="M297" s="20">
        <v>255</v>
      </c>
      <c r="N297" s="20">
        <f>IF(J297-L297=0,0,IF(J297-L297&gt;M297,J297-L297-M297,IF(L297-J297&gt;M297,L297-J297-M297,0)))</f>
        <v>0</v>
      </c>
      <c r="O297" s="19"/>
      <c r="P297" s="20">
        <v>0</v>
      </c>
    </row>
    <row r="298" spans="1:17" ht="20.100000000000001" customHeight="1" x14ac:dyDescent="0.15"/>
    <row r="299" spans="1:17" ht="20.100000000000001" customHeight="1" x14ac:dyDescent="0.15"/>
    <row r="300" spans="1:17" ht="20.100000000000001" customHeight="1" x14ac:dyDescent="0.15"/>
    <row r="301" spans="1:17" ht="20.100000000000001" customHeight="1" x14ac:dyDescent="0.15"/>
    <row r="302" spans="1:17" ht="24.95" customHeight="1" x14ac:dyDescent="0.15">
      <c r="A302" s="30" t="s">
        <v>147</v>
      </c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</row>
    <row r="303" spans="1:17" ht="20.100000000000001" customHeight="1" x14ac:dyDescent="0.15"/>
    <row r="304" spans="1:17" ht="45" customHeight="1" x14ac:dyDescent="0.15">
      <c r="A304" s="31" t="s">
        <v>62</v>
      </c>
      <c r="B304" s="31"/>
      <c r="C304" s="31"/>
      <c r="D304" s="32" t="s">
        <v>137</v>
      </c>
      <c r="E304" s="32"/>
      <c r="F304" s="32"/>
      <c r="G304" s="32"/>
      <c r="H304" s="32"/>
      <c r="I304" s="32"/>
      <c r="J304" s="32"/>
      <c r="K304" s="32"/>
      <c r="N304" s="33" t="s">
        <v>64</v>
      </c>
      <c r="O304" s="33"/>
      <c r="P304" s="32" t="s">
        <v>138</v>
      </c>
      <c r="Q304" s="32"/>
    </row>
    <row r="305" spans="1:17" ht="20.100000000000001" customHeight="1" x14ac:dyDescent="0.15"/>
    <row r="306" spans="1:17" ht="45" customHeight="1" x14ac:dyDescent="0.15">
      <c r="A306" s="31" t="s">
        <v>66</v>
      </c>
      <c r="B306" s="31"/>
      <c r="C306" s="31"/>
      <c r="D306" s="32" t="s">
        <v>139</v>
      </c>
      <c r="E306" s="32"/>
      <c r="F306" s="32"/>
      <c r="G306" s="32"/>
      <c r="H306" s="32"/>
      <c r="I306" s="32"/>
      <c r="J306" s="32"/>
      <c r="K306" s="32"/>
    </row>
    <row r="307" spans="1:17" ht="20.100000000000001" customHeight="1" x14ac:dyDescent="0.15"/>
    <row r="308" spans="1:17" ht="20.100000000000001" customHeight="1" x14ac:dyDescent="0.15">
      <c r="A308" s="31" t="s">
        <v>68</v>
      </c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</row>
    <row r="309" spans="1:17" ht="20.100000000000001" customHeight="1" x14ac:dyDescent="0.15">
      <c r="A309" s="31" t="s">
        <v>69</v>
      </c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</row>
    <row r="310" spans="1:17" ht="35.1" customHeight="1" x14ac:dyDescent="0.15">
      <c r="A310" s="34" t="s">
        <v>70</v>
      </c>
      <c r="B310" s="34" t="s">
        <v>71</v>
      </c>
      <c r="C310" s="34"/>
      <c r="D310" s="34"/>
      <c r="E310" s="34" t="s">
        <v>72</v>
      </c>
      <c r="F310" s="34"/>
      <c r="G310" s="34" t="s">
        <v>73</v>
      </c>
      <c r="H310" s="34"/>
      <c r="I310" s="34"/>
      <c r="J310" s="34"/>
      <c r="K310" s="34"/>
      <c r="L310" s="34"/>
      <c r="M310" s="34"/>
      <c r="N310" s="34"/>
      <c r="O310" s="34"/>
    </row>
    <row r="311" spans="1:17" ht="30" customHeight="1" x14ac:dyDescent="0.15">
      <c r="A311" s="34"/>
      <c r="B311" s="34" t="s">
        <v>74</v>
      </c>
      <c r="C311" s="34" t="s">
        <v>74</v>
      </c>
      <c r="D311" s="34" t="s">
        <v>74</v>
      </c>
      <c r="E311" s="34" t="s">
        <v>74</v>
      </c>
      <c r="F311" s="34" t="s">
        <v>74</v>
      </c>
      <c r="G311" s="34" t="s">
        <v>74</v>
      </c>
      <c r="H311" s="34" t="s">
        <v>75</v>
      </c>
      <c r="I311" s="34"/>
      <c r="J311" s="34" t="s">
        <v>76</v>
      </c>
      <c r="K311" s="34"/>
      <c r="L311" s="34"/>
      <c r="M311" s="34" t="s">
        <v>77</v>
      </c>
      <c r="N311" s="34" t="s">
        <v>78</v>
      </c>
      <c r="O311" s="34" t="s">
        <v>79</v>
      </c>
    </row>
    <row r="312" spans="1:17" ht="50.1" customHeight="1" x14ac:dyDescent="0.15">
      <c r="A312" s="34"/>
      <c r="B312" s="34"/>
      <c r="C312" s="34"/>
      <c r="D312" s="34"/>
      <c r="E312" s="34"/>
      <c r="F312" s="34"/>
      <c r="G312" s="34"/>
      <c r="H312" s="19" t="s">
        <v>80</v>
      </c>
      <c r="I312" s="19" t="s">
        <v>81</v>
      </c>
      <c r="J312" s="19" t="s">
        <v>82</v>
      </c>
      <c r="K312" s="19" t="s">
        <v>83</v>
      </c>
      <c r="L312" s="19" t="s">
        <v>84</v>
      </c>
      <c r="M312" s="34"/>
      <c r="N312" s="34"/>
      <c r="O312" s="34"/>
    </row>
    <row r="313" spans="1:17" ht="20.100000000000001" customHeight="1" x14ac:dyDescent="0.15">
      <c r="A313" s="19">
        <v>1</v>
      </c>
      <c r="B313" s="19">
        <v>2</v>
      </c>
      <c r="C313" s="19">
        <v>3</v>
      </c>
      <c r="D313" s="19">
        <v>4</v>
      </c>
      <c r="E313" s="19">
        <v>5</v>
      </c>
      <c r="F313" s="19">
        <v>6</v>
      </c>
      <c r="G313" s="19">
        <v>7</v>
      </c>
      <c r="H313" s="19">
        <v>8</v>
      </c>
      <c r="I313" s="19">
        <v>9</v>
      </c>
      <c r="J313" s="19">
        <v>10</v>
      </c>
      <c r="K313" s="19">
        <v>11</v>
      </c>
      <c r="L313" s="19">
        <v>12</v>
      </c>
      <c r="M313" s="19">
        <v>13</v>
      </c>
      <c r="N313" s="19">
        <v>14</v>
      </c>
      <c r="O313" s="19">
        <v>15</v>
      </c>
    </row>
    <row r="314" spans="1:17" ht="20.100000000000001" customHeight="1" x14ac:dyDescent="0.15"/>
    <row r="315" spans="1:17" ht="20.100000000000001" customHeight="1" x14ac:dyDescent="0.15">
      <c r="A315" s="31" t="s">
        <v>85</v>
      </c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</row>
    <row r="316" spans="1:17" ht="35.1" customHeight="1" x14ac:dyDescent="0.15">
      <c r="A316" s="34" t="s">
        <v>70</v>
      </c>
      <c r="B316" s="34" t="s">
        <v>71</v>
      </c>
      <c r="C316" s="34"/>
      <c r="D316" s="34"/>
      <c r="E316" s="34" t="s">
        <v>72</v>
      </c>
      <c r="F316" s="34"/>
      <c r="G316" s="34" t="s">
        <v>86</v>
      </c>
      <c r="H316" s="34"/>
      <c r="I316" s="34"/>
      <c r="J316" s="34"/>
      <c r="K316" s="34"/>
      <c r="L316" s="34"/>
      <c r="M316" s="34"/>
      <c r="N316" s="34"/>
      <c r="O316" s="34"/>
      <c r="P316" s="34" t="s">
        <v>87</v>
      </c>
    </row>
    <row r="317" spans="1:17" ht="30" customHeight="1" x14ac:dyDescent="0.15">
      <c r="A317" s="34"/>
      <c r="B317" s="34" t="s">
        <v>74</v>
      </c>
      <c r="C317" s="34" t="s">
        <v>74</v>
      </c>
      <c r="D317" s="34" t="s">
        <v>74</v>
      </c>
      <c r="E317" s="34" t="s">
        <v>74</v>
      </c>
      <c r="F317" s="34" t="s">
        <v>74</v>
      </c>
      <c r="G317" s="34" t="s">
        <v>74</v>
      </c>
      <c r="H317" s="34" t="s">
        <v>75</v>
      </c>
      <c r="I317" s="34"/>
      <c r="J317" s="34" t="s">
        <v>76</v>
      </c>
      <c r="K317" s="34"/>
      <c r="L317" s="34"/>
      <c r="M317" s="34" t="s">
        <v>77</v>
      </c>
      <c r="N317" s="34" t="s">
        <v>78</v>
      </c>
      <c r="O317" s="34" t="s">
        <v>79</v>
      </c>
      <c r="P317" s="34"/>
    </row>
    <row r="318" spans="1:17" ht="50.1" customHeight="1" x14ac:dyDescent="0.15">
      <c r="A318" s="34"/>
      <c r="B318" s="34"/>
      <c r="C318" s="34"/>
      <c r="D318" s="34"/>
      <c r="E318" s="34"/>
      <c r="F318" s="34"/>
      <c r="G318" s="34"/>
      <c r="H318" s="19" t="s">
        <v>80</v>
      </c>
      <c r="I318" s="19" t="s">
        <v>81</v>
      </c>
      <c r="J318" s="19" t="s">
        <v>82</v>
      </c>
      <c r="K318" s="19" t="s">
        <v>83</v>
      </c>
      <c r="L318" s="19" t="s">
        <v>84</v>
      </c>
      <c r="M318" s="34" t="s">
        <v>78</v>
      </c>
      <c r="N318" s="34" t="s">
        <v>79</v>
      </c>
      <c r="O318" s="34"/>
      <c r="P318" s="34"/>
    </row>
    <row r="319" spans="1:17" ht="20.100000000000001" customHeight="1" x14ac:dyDescent="0.15">
      <c r="A319" s="19">
        <v>1</v>
      </c>
      <c r="B319" s="19">
        <v>2</v>
      </c>
      <c r="C319" s="19">
        <v>3</v>
      </c>
      <c r="D319" s="19">
        <v>4</v>
      </c>
      <c r="E319" s="19">
        <v>5</v>
      </c>
      <c r="F319" s="19">
        <v>6</v>
      </c>
      <c r="G319" s="19">
        <v>7</v>
      </c>
      <c r="H319" s="19">
        <v>8</v>
      </c>
      <c r="I319" s="19">
        <v>9</v>
      </c>
      <c r="J319" s="19">
        <v>10</v>
      </c>
      <c r="K319" s="19">
        <v>11</v>
      </c>
      <c r="L319" s="19">
        <v>12</v>
      </c>
      <c r="M319" s="19">
        <v>13</v>
      </c>
      <c r="N319" s="19">
        <v>14</v>
      </c>
      <c r="O319" s="19">
        <v>15</v>
      </c>
      <c r="P319" s="19">
        <v>16</v>
      </c>
    </row>
    <row r="320" spans="1:17" ht="63" x14ac:dyDescent="0.15">
      <c r="A320" s="18" t="s">
        <v>148</v>
      </c>
      <c r="B320" s="19" t="s">
        <v>141</v>
      </c>
      <c r="C320" s="19" t="s">
        <v>142</v>
      </c>
      <c r="D320" s="19" t="s">
        <v>149</v>
      </c>
      <c r="E320" s="19" t="s">
        <v>92</v>
      </c>
      <c r="F320" s="19"/>
      <c r="G320" s="18" t="s">
        <v>129</v>
      </c>
      <c r="H320" s="19" t="s">
        <v>130</v>
      </c>
      <c r="I320" s="19" t="s">
        <v>131</v>
      </c>
      <c r="J320" s="20">
        <v>2040</v>
      </c>
      <c r="K320" s="20">
        <v>2040</v>
      </c>
      <c r="L320" s="20">
        <v>2040</v>
      </c>
      <c r="M320" s="20"/>
      <c r="N320" s="20">
        <f>IF(J320-L320=0,0,IF(J320-L320&gt;M320,J320-L320-M320,IF(L320-J320&gt;M320,L320-J320-M320,0)))</f>
        <v>0</v>
      </c>
      <c r="O320" s="19"/>
      <c r="P320" s="20">
        <v>0</v>
      </c>
    </row>
    <row r="321" spans="1:17" ht="20.100000000000001" customHeight="1" x14ac:dyDescent="0.15"/>
    <row r="322" spans="1:17" ht="20.100000000000001" customHeight="1" x14ac:dyDescent="0.15"/>
    <row r="323" spans="1:17" ht="20.100000000000001" customHeight="1" x14ac:dyDescent="0.15"/>
    <row r="324" spans="1:17" ht="20.100000000000001" customHeight="1" x14ac:dyDescent="0.15"/>
    <row r="325" spans="1:17" ht="24.95" customHeight="1" x14ac:dyDescent="0.15">
      <c r="A325" s="30" t="s">
        <v>150</v>
      </c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</row>
    <row r="326" spans="1:17" ht="20.100000000000001" customHeight="1" x14ac:dyDescent="0.15"/>
    <row r="327" spans="1:17" ht="45" customHeight="1" x14ac:dyDescent="0.15">
      <c r="A327" s="31" t="s">
        <v>62</v>
      </c>
      <c r="B327" s="31"/>
      <c r="C327" s="31"/>
      <c r="D327" s="32" t="s">
        <v>137</v>
      </c>
      <c r="E327" s="32"/>
      <c r="F327" s="32"/>
      <c r="G327" s="32"/>
      <c r="H327" s="32"/>
      <c r="I327" s="32"/>
      <c r="J327" s="32"/>
      <c r="K327" s="32"/>
      <c r="N327" s="33" t="s">
        <v>64</v>
      </c>
      <c r="O327" s="33"/>
      <c r="P327" s="32" t="s">
        <v>138</v>
      </c>
      <c r="Q327" s="32"/>
    </row>
    <row r="328" spans="1:17" ht="20.100000000000001" customHeight="1" x14ac:dyDescent="0.15"/>
    <row r="329" spans="1:17" ht="45" customHeight="1" x14ac:dyDescent="0.15">
      <c r="A329" s="31" t="s">
        <v>66</v>
      </c>
      <c r="B329" s="31"/>
      <c r="C329" s="31"/>
      <c r="D329" s="32" t="s">
        <v>139</v>
      </c>
      <c r="E329" s="32"/>
      <c r="F329" s="32"/>
      <c r="G329" s="32"/>
      <c r="H329" s="32"/>
      <c r="I329" s="32"/>
      <c r="J329" s="32"/>
      <c r="K329" s="32"/>
    </row>
    <row r="330" spans="1:17" ht="20.100000000000001" customHeight="1" x14ac:dyDescent="0.15"/>
    <row r="331" spans="1:17" ht="20.100000000000001" customHeight="1" x14ac:dyDescent="0.15">
      <c r="A331" s="31" t="s">
        <v>68</v>
      </c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</row>
    <row r="332" spans="1:17" ht="20.100000000000001" customHeight="1" x14ac:dyDescent="0.15">
      <c r="A332" s="31" t="s">
        <v>69</v>
      </c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</row>
    <row r="333" spans="1:17" ht="35.1" customHeight="1" x14ac:dyDescent="0.15">
      <c r="A333" s="34" t="s">
        <v>70</v>
      </c>
      <c r="B333" s="34" t="s">
        <v>71</v>
      </c>
      <c r="C333" s="34"/>
      <c r="D333" s="34"/>
      <c r="E333" s="34" t="s">
        <v>72</v>
      </c>
      <c r="F333" s="34"/>
      <c r="G333" s="34" t="s">
        <v>73</v>
      </c>
      <c r="H333" s="34"/>
      <c r="I333" s="34"/>
      <c r="J333" s="34"/>
      <c r="K333" s="34"/>
      <c r="L333" s="34"/>
      <c r="M333" s="34"/>
      <c r="N333" s="34"/>
      <c r="O333" s="34"/>
    </row>
    <row r="334" spans="1:17" ht="30" customHeight="1" x14ac:dyDescent="0.15">
      <c r="A334" s="34"/>
      <c r="B334" s="34" t="s">
        <v>74</v>
      </c>
      <c r="C334" s="34" t="s">
        <v>74</v>
      </c>
      <c r="D334" s="34" t="s">
        <v>74</v>
      </c>
      <c r="E334" s="34" t="s">
        <v>74</v>
      </c>
      <c r="F334" s="34" t="s">
        <v>74</v>
      </c>
      <c r="G334" s="34" t="s">
        <v>74</v>
      </c>
      <c r="H334" s="34" t="s">
        <v>75</v>
      </c>
      <c r="I334" s="34"/>
      <c r="J334" s="34" t="s">
        <v>76</v>
      </c>
      <c r="K334" s="34"/>
      <c r="L334" s="34"/>
      <c r="M334" s="34" t="s">
        <v>77</v>
      </c>
      <c r="N334" s="34" t="s">
        <v>78</v>
      </c>
      <c r="O334" s="34" t="s">
        <v>79</v>
      </c>
    </row>
    <row r="335" spans="1:17" ht="50.1" customHeight="1" x14ac:dyDescent="0.15">
      <c r="A335" s="34"/>
      <c r="B335" s="34"/>
      <c r="C335" s="34"/>
      <c r="D335" s="34"/>
      <c r="E335" s="34"/>
      <c r="F335" s="34"/>
      <c r="G335" s="34"/>
      <c r="H335" s="19" t="s">
        <v>80</v>
      </c>
      <c r="I335" s="19" t="s">
        <v>81</v>
      </c>
      <c r="J335" s="19" t="s">
        <v>82</v>
      </c>
      <c r="K335" s="19" t="s">
        <v>83</v>
      </c>
      <c r="L335" s="19" t="s">
        <v>84</v>
      </c>
      <c r="M335" s="34"/>
      <c r="N335" s="34"/>
      <c r="O335" s="34"/>
    </row>
    <row r="336" spans="1:17" ht="20.100000000000001" customHeight="1" x14ac:dyDescent="0.15">
      <c r="A336" s="19">
        <v>1</v>
      </c>
      <c r="B336" s="19">
        <v>2</v>
      </c>
      <c r="C336" s="19">
        <v>3</v>
      </c>
      <c r="D336" s="19">
        <v>4</v>
      </c>
      <c r="E336" s="19">
        <v>5</v>
      </c>
      <c r="F336" s="19">
        <v>6</v>
      </c>
      <c r="G336" s="19">
        <v>7</v>
      </c>
      <c r="H336" s="19">
        <v>8</v>
      </c>
      <c r="I336" s="19">
        <v>9</v>
      </c>
      <c r="J336" s="19">
        <v>10</v>
      </c>
      <c r="K336" s="19">
        <v>11</v>
      </c>
      <c r="L336" s="19">
        <v>12</v>
      </c>
      <c r="M336" s="19">
        <v>13</v>
      </c>
      <c r="N336" s="19">
        <v>14</v>
      </c>
      <c r="O336" s="19">
        <v>15</v>
      </c>
    </row>
    <row r="337" spans="1:17" ht="20.100000000000001" customHeight="1" x14ac:dyDescent="0.15"/>
    <row r="338" spans="1:17" ht="20.100000000000001" customHeight="1" x14ac:dyDescent="0.15">
      <c r="A338" s="31" t="s">
        <v>85</v>
      </c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</row>
    <row r="339" spans="1:17" ht="35.1" customHeight="1" x14ac:dyDescent="0.15">
      <c r="A339" s="34" t="s">
        <v>70</v>
      </c>
      <c r="B339" s="34" t="s">
        <v>71</v>
      </c>
      <c r="C339" s="34"/>
      <c r="D339" s="34"/>
      <c r="E339" s="34" t="s">
        <v>72</v>
      </c>
      <c r="F339" s="34"/>
      <c r="G339" s="34" t="s">
        <v>86</v>
      </c>
      <c r="H339" s="34"/>
      <c r="I339" s="34"/>
      <c r="J339" s="34"/>
      <c r="K339" s="34"/>
      <c r="L339" s="34"/>
      <c r="M339" s="34"/>
      <c r="N339" s="34"/>
      <c r="O339" s="34"/>
      <c r="P339" s="34" t="s">
        <v>87</v>
      </c>
    </row>
    <row r="340" spans="1:17" ht="30" customHeight="1" x14ac:dyDescent="0.15">
      <c r="A340" s="34"/>
      <c r="B340" s="34" t="s">
        <v>74</v>
      </c>
      <c r="C340" s="34" t="s">
        <v>74</v>
      </c>
      <c r="D340" s="34" t="s">
        <v>74</v>
      </c>
      <c r="E340" s="34" t="s">
        <v>74</v>
      </c>
      <c r="F340" s="34" t="s">
        <v>74</v>
      </c>
      <c r="G340" s="34" t="s">
        <v>74</v>
      </c>
      <c r="H340" s="34" t="s">
        <v>75</v>
      </c>
      <c r="I340" s="34"/>
      <c r="J340" s="34" t="s">
        <v>76</v>
      </c>
      <c r="K340" s="34"/>
      <c r="L340" s="34"/>
      <c r="M340" s="34" t="s">
        <v>77</v>
      </c>
      <c r="N340" s="34" t="s">
        <v>78</v>
      </c>
      <c r="O340" s="34" t="s">
        <v>79</v>
      </c>
      <c r="P340" s="34"/>
    </row>
    <row r="341" spans="1:17" ht="50.1" customHeight="1" x14ac:dyDescent="0.15">
      <c r="A341" s="34"/>
      <c r="B341" s="34"/>
      <c r="C341" s="34"/>
      <c r="D341" s="34"/>
      <c r="E341" s="34"/>
      <c r="F341" s="34"/>
      <c r="G341" s="34"/>
      <c r="H341" s="19" t="s">
        <v>80</v>
      </c>
      <c r="I341" s="19" t="s">
        <v>81</v>
      </c>
      <c r="J341" s="19" t="s">
        <v>82</v>
      </c>
      <c r="K341" s="19" t="s">
        <v>83</v>
      </c>
      <c r="L341" s="19" t="s">
        <v>84</v>
      </c>
      <c r="M341" s="34" t="s">
        <v>78</v>
      </c>
      <c r="N341" s="34" t="s">
        <v>79</v>
      </c>
      <c r="O341" s="34"/>
      <c r="P341" s="34"/>
    </row>
    <row r="342" spans="1:17" ht="20.100000000000001" customHeight="1" x14ac:dyDescent="0.15">
      <c r="A342" s="19">
        <v>1</v>
      </c>
      <c r="B342" s="19">
        <v>2</v>
      </c>
      <c r="C342" s="19">
        <v>3</v>
      </c>
      <c r="D342" s="19">
        <v>4</v>
      </c>
      <c r="E342" s="19">
        <v>5</v>
      </c>
      <c r="F342" s="19">
        <v>6</v>
      </c>
      <c r="G342" s="19">
        <v>7</v>
      </c>
      <c r="H342" s="19">
        <v>8</v>
      </c>
      <c r="I342" s="19">
        <v>9</v>
      </c>
      <c r="J342" s="19">
        <v>10</v>
      </c>
      <c r="K342" s="19">
        <v>11</v>
      </c>
      <c r="L342" s="19">
        <v>12</v>
      </c>
      <c r="M342" s="19">
        <v>13</v>
      </c>
      <c r="N342" s="19">
        <v>14</v>
      </c>
      <c r="O342" s="19">
        <v>15</v>
      </c>
      <c r="P342" s="19">
        <v>16</v>
      </c>
    </row>
    <row r="343" spans="1:17" ht="63" x14ac:dyDescent="0.15">
      <c r="A343" s="18" t="s">
        <v>151</v>
      </c>
      <c r="B343" s="19" t="s">
        <v>141</v>
      </c>
      <c r="C343" s="19" t="s">
        <v>142</v>
      </c>
      <c r="D343" s="19" t="s">
        <v>152</v>
      </c>
      <c r="E343" s="19" t="s">
        <v>92</v>
      </c>
      <c r="F343" s="19"/>
      <c r="G343" s="18" t="s">
        <v>129</v>
      </c>
      <c r="H343" s="19" t="s">
        <v>130</v>
      </c>
      <c r="I343" s="19" t="s">
        <v>131</v>
      </c>
      <c r="J343" s="20">
        <v>1275</v>
      </c>
      <c r="K343" s="20">
        <v>1275</v>
      </c>
      <c r="L343" s="20">
        <v>1275</v>
      </c>
      <c r="M343" s="20"/>
      <c r="N343" s="20">
        <f>IF(J343-L343=0,0,IF(J343-L343&gt;M343,J343-L343-M343,IF(L343-J343&gt;M343,L343-J343-M343,0)))</f>
        <v>0</v>
      </c>
      <c r="O343" s="19"/>
      <c r="P343" s="20">
        <v>0</v>
      </c>
    </row>
    <row r="344" spans="1:17" ht="20.100000000000001" customHeight="1" x14ac:dyDescent="0.15"/>
    <row r="345" spans="1:17" ht="20.100000000000001" customHeight="1" x14ac:dyDescent="0.15"/>
    <row r="346" spans="1:17" ht="20.100000000000001" customHeight="1" x14ac:dyDescent="0.15"/>
    <row r="347" spans="1:17" ht="20.100000000000001" customHeight="1" x14ac:dyDescent="0.15"/>
    <row r="348" spans="1:17" ht="24.95" customHeight="1" x14ac:dyDescent="0.15">
      <c r="A348" s="30" t="s">
        <v>153</v>
      </c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</row>
    <row r="349" spans="1:17" ht="20.100000000000001" customHeight="1" x14ac:dyDescent="0.15"/>
    <row r="350" spans="1:17" ht="45" customHeight="1" x14ac:dyDescent="0.15">
      <c r="A350" s="31" t="s">
        <v>62</v>
      </c>
      <c r="B350" s="31"/>
      <c r="C350" s="31"/>
      <c r="D350" s="32" t="s">
        <v>137</v>
      </c>
      <c r="E350" s="32"/>
      <c r="F350" s="32"/>
      <c r="G350" s="32"/>
      <c r="H350" s="32"/>
      <c r="I350" s="32"/>
      <c r="J350" s="32"/>
      <c r="K350" s="32"/>
      <c r="N350" s="33" t="s">
        <v>64</v>
      </c>
      <c r="O350" s="33"/>
      <c r="P350" s="32" t="s">
        <v>138</v>
      </c>
      <c r="Q350" s="32"/>
    </row>
    <row r="351" spans="1:17" ht="20.100000000000001" customHeight="1" x14ac:dyDescent="0.15"/>
    <row r="352" spans="1:17" ht="45" customHeight="1" x14ac:dyDescent="0.15">
      <c r="A352" s="31" t="s">
        <v>66</v>
      </c>
      <c r="B352" s="31"/>
      <c r="C352" s="31"/>
      <c r="D352" s="32" t="s">
        <v>139</v>
      </c>
      <c r="E352" s="32"/>
      <c r="F352" s="32"/>
      <c r="G352" s="32"/>
      <c r="H352" s="32"/>
      <c r="I352" s="32"/>
      <c r="J352" s="32"/>
      <c r="K352" s="32"/>
    </row>
    <row r="353" spans="1:17" ht="20.100000000000001" customHeight="1" x14ac:dyDescent="0.15"/>
    <row r="354" spans="1:17" ht="20.100000000000001" customHeight="1" x14ac:dyDescent="0.15">
      <c r="A354" s="31" t="s">
        <v>68</v>
      </c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</row>
    <row r="355" spans="1:17" ht="20.100000000000001" customHeight="1" x14ac:dyDescent="0.15">
      <c r="A355" s="31" t="s">
        <v>69</v>
      </c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</row>
    <row r="356" spans="1:17" ht="35.1" customHeight="1" x14ac:dyDescent="0.15">
      <c r="A356" s="34" t="s">
        <v>70</v>
      </c>
      <c r="B356" s="34" t="s">
        <v>71</v>
      </c>
      <c r="C356" s="34"/>
      <c r="D356" s="34"/>
      <c r="E356" s="34" t="s">
        <v>72</v>
      </c>
      <c r="F356" s="34"/>
      <c r="G356" s="34" t="s">
        <v>73</v>
      </c>
      <c r="H356" s="34"/>
      <c r="I356" s="34"/>
      <c r="J356" s="34"/>
      <c r="K356" s="34"/>
      <c r="L356" s="34"/>
      <c r="M356" s="34"/>
      <c r="N356" s="34"/>
      <c r="O356" s="34"/>
    </row>
    <row r="357" spans="1:17" ht="30" customHeight="1" x14ac:dyDescent="0.15">
      <c r="A357" s="34"/>
      <c r="B357" s="34" t="s">
        <v>74</v>
      </c>
      <c r="C357" s="34" t="s">
        <v>74</v>
      </c>
      <c r="D357" s="34" t="s">
        <v>74</v>
      </c>
      <c r="E357" s="34" t="s">
        <v>74</v>
      </c>
      <c r="F357" s="34" t="s">
        <v>74</v>
      </c>
      <c r="G357" s="34" t="s">
        <v>74</v>
      </c>
      <c r="H357" s="34" t="s">
        <v>75</v>
      </c>
      <c r="I357" s="34"/>
      <c r="J357" s="34" t="s">
        <v>76</v>
      </c>
      <c r="K357" s="34"/>
      <c r="L357" s="34"/>
      <c r="M357" s="34" t="s">
        <v>77</v>
      </c>
      <c r="N357" s="34" t="s">
        <v>78</v>
      </c>
      <c r="O357" s="34" t="s">
        <v>79</v>
      </c>
    </row>
    <row r="358" spans="1:17" ht="50.1" customHeight="1" x14ac:dyDescent="0.15">
      <c r="A358" s="34"/>
      <c r="B358" s="34"/>
      <c r="C358" s="34"/>
      <c r="D358" s="34"/>
      <c r="E358" s="34"/>
      <c r="F358" s="34"/>
      <c r="G358" s="34"/>
      <c r="H358" s="19" t="s">
        <v>80</v>
      </c>
      <c r="I358" s="19" t="s">
        <v>81</v>
      </c>
      <c r="J358" s="19" t="s">
        <v>82</v>
      </c>
      <c r="K358" s="19" t="s">
        <v>83</v>
      </c>
      <c r="L358" s="19" t="s">
        <v>84</v>
      </c>
      <c r="M358" s="34"/>
      <c r="N358" s="34"/>
      <c r="O358" s="34"/>
    </row>
    <row r="359" spans="1:17" ht="20.100000000000001" customHeight="1" x14ac:dyDescent="0.15">
      <c r="A359" s="19">
        <v>1</v>
      </c>
      <c r="B359" s="19">
        <v>2</v>
      </c>
      <c r="C359" s="19">
        <v>3</v>
      </c>
      <c r="D359" s="19">
        <v>4</v>
      </c>
      <c r="E359" s="19">
        <v>5</v>
      </c>
      <c r="F359" s="19">
        <v>6</v>
      </c>
      <c r="G359" s="19">
        <v>7</v>
      </c>
      <c r="H359" s="19">
        <v>8</v>
      </c>
      <c r="I359" s="19">
        <v>9</v>
      </c>
      <c r="J359" s="19">
        <v>10</v>
      </c>
      <c r="K359" s="19">
        <v>11</v>
      </c>
      <c r="L359" s="19">
        <v>12</v>
      </c>
      <c r="M359" s="19">
        <v>13</v>
      </c>
      <c r="N359" s="19">
        <v>14</v>
      </c>
      <c r="O359" s="19">
        <v>15</v>
      </c>
    </row>
    <row r="360" spans="1:17" ht="20.100000000000001" customHeight="1" x14ac:dyDescent="0.15"/>
    <row r="361" spans="1:17" ht="20.100000000000001" customHeight="1" x14ac:dyDescent="0.15">
      <c r="A361" s="31" t="s">
        <v>85</v>
      </c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</row>
    <row r="362" spans="1:17" ht="35.1" customHeight="1" x14ac:dyDescent="0.15">
      <c r="A362" s="34" t="s">
        <v>70</v>
      </c>
      <c r="B362" s="34" t="s">
        <v>71</v>
      </c>
      <c r="C362" s="34"/>
      <c r="D362" s="34"/>
      <c r="E362" s="34" t="s">
        <v>72</v>
      </c>
      <c r="F362" s="34"/>
      <c r="G362" s="34" t="s">
        <v>86</v>
      </c>
      <c r="H362" s="34"/>
      <c r="I362" s="34"/>
      <c r="J362" s="34"/>
      <c r="K362" s="34"/>
      <c r="L362" s="34"/>
      <c r="M362" s="34"/>
      <c r="N362" s="34"/>
      <c r="O362" s="34"/>
      <c r="P362" s="34" t="s">
        <v>87</v>
      </c>
    </row>
    <row r="363" spans="1:17" ht="30" customHeight="1" x14ac:dyDescent="0.15">
      <c r="A363" s="34"/>
      <c r="B363" s="34" t="s">
        <v>74</v>
      </c>
      <c r="C363" s="34" t="s">
        <v>74</v>
      </c>
      <c r="D363" s="34" t="s">
        <v>74</v>
      </c>
      <c r="E363" s="34" t="s">
        <v>74</v>
      </c>
      <c r="F363" s="34" t="s">
        <v>74</v>
      </c>
      <c r="G363" s="34" t="s">
        <v>74</v>
      </c>
      <c r="H363" s="34" t="s">
        <v>75</v>
      </c>
      <c r="I363" s="34"/>
      <c r="J363" s="34" t="s">
        <v>76</v>
      </c>
      <c r="K363" s="34"/>
      <c r="L363" s="34"/>
      <c r="M363" s="34" t="s">
        <v>77</v>
      </c>
      <c r="N363" s="34" t="s">
        <v>78</v>
      </c>
      <c r="O363" s="34" t="s">
        <v>79</v>
      </c>
      <c r="P363" s="34"/>
    </row>
    <row r="364" spans="1:17" ht="50.1" customHeight="1" x14ac:dyDescent="0.15">
      <c r="A364" s="34"/>
      <c r="B364" s="34"/>
      <c r="C364" s="34"/>
      <c r="D364" s="34"/>
      <c r="E364" s="34"/>
      <c r="F364" s="34"/>
      <c r="G364" s="34"/>
      <c r="H364" s="19" t="s">
        <v>80</v>
      </c>
      <c r="I364" s="19" t="s">
        <v>81</v>
      </c>
      <c r="J364" s="19" t="s">
        <v>82</v>
      </c>
      <c r="K364" s="19" t="s">
        <v>83</v>
      </c>
      <c r="L364" s="19" t="s">
        <v>84</v>
      </c>
      <c r="M364" s="34" t="s">
        <v>78</v>
      </c>
      <c r="N364" s="34" t="s">
        <v>79</v>
      </c>
      <c r="O364" s="34"/>
      <c r="P364" s="34"/>
    </row>
    <row r="365" spans="1:17" ht="20.100000000000001" customHeight="1" x14ac:dyDescent="0.15">
      <c r="A365" s="19">
        <v>1</v>
      </c>
      <c r="B365" s="19">
        <v>2</v>
      </c>
      <c r="C365" s="19">
        <v>3</v>
      </c>
      <c r="D365" s="19">
        <v>4</v>
      </c>
      <c r="E365" s="19">
        <v>5</v>
      </c>
      <c r="F365" s="19">
        <v>6</v>
      </c>
      <c r="G365" s="19">
        <v>7</v>
      </c>
      <c r="H365" s="19">
        <v>8</v>
      </c>
      <c r="I365" s="19">
        <v>9</v>
      </c>
      <c r="J365" s="19">
        <v>10</v>
      </c>
      <c r="K365" s="19">
        <v>11</v>
      </c>
      <c r="L365" s="19">
        <v>12</v>
      </c>
      <c r="M365" s="19">
        <v>13</v>
      </c>
      <c r="N365" s="19">
        <v>14</v>
      </c>
      <c r="O365" s="19">
        <v>15</v>
      </c>
      <c r="P365" s="19">
        <v>16</v>
      </c>
    </row>
    <row r="366" spans="1:17" ht="63" x14ac:dyDescent="0.15">
      <c r="A366" s="18" t="s">
        <v>154</v>
      </c>
      <c r="B366" s="19" t="s">
        <v>141</v>
      </c>
      <c r="C366" s="19" t="s">
        <v>142</v>
      </c>
      <c r="D366" s="19" t="s">
        <v>155</v>
      </c>
      <c r="E366" s="19" t="s">
        <v>92</v>
      </c>
      <c r="F366" s="19"/>
      <c r="G366" s="18" t="s">
        <v>129</v>
      </c>
      <c r="H366" s="19" t="s">
        <v>130</v>
      </c>
      <c r="I366" s="19" t="s">
        <v>131</v>
      </c>
      <c r="J366" s="20">
        <v>6375</v>
      </c>
      <c r="K366" s="20">
        <v>6375</v>
      </c>
      <c r="L366" s="20">
        <v>6375</v>
      </c>
      <c r="M366" s="20">
        <v>510</v>
      </c>
      <c r="N366" s="20">
        <f>IF(J366-L366=0,0,IF(J366-L366&gt;M366,J366-L366-M366,IF(L366-J366&gt;M366,L366-J366-M366,0)))</f>
        <v>0</v>
      </c>
      <c r="O366" s="19"/>
      <c r="P366" s="20">
        <v>0</v>
      </c>
    </row>
    <row r="367" spans="1:17" ht="20.100000000000001" customHeight="1" x14ac:dyDescent="0.15"/>
    <row r="368" spans="1:17" ht="20.100000000000001" customHeight="1" x14ac:dyDescent="0.15"/>
    <row r="369" spans="1:17" ht="20.100000000000001" customHeight="1" x14ac:dyDescent="0.15"/>
    <row r="370" spans="1:17" ht="20.100000000000001" customHeight="1" x14ac:dyDescent="0.15"/>
    <row r="371" spans="1:17" ht="24.95" customHeight="1" x14ac:dyDescent="0.15">
      <c r="A371" s="30" t="s">
        <v>156</v>
      </c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</row>
    <row r="372" spans="1:17" ht="20.100000000000001" customHeight="1" x14ac:dyDescent="0.15"/>
    <row r="373" spans="1:17" ht="45" customHeight="1" x14ac:dyDescent="0.15">
      <c r="A373" s="31" t="s">
        <v>62</v>
      </c>
      <c r="B373" s="31"/>
      <c r="C373" s="31"/>
      <c r="D373" s="32" t="s">
        <v>157</v>
      </c>
      <c r="E373" s="32"/>
      <c r="F373" s="32"/>
      <c r="G373" s="32"/>
      <c r="H373" s="32"/>
      <c r="I373" s="32"/>
      <c r="J373" s="32"/>
      <c r="K373" s="32"/>
      <c r="N373" s="33" t="s">
        <v>64</v>
      </c>
      <c r="O373" s="33"/>
      <c r="P373" s="32" t="s">
        <v>158</v>
      </c>
      <c r="Q373" s="32"/>
    </row>
    <row r="374" spans="1:17" ht="20.100000000000001" customHeight="1" x14ac:dyDescent="0.15"/>
    <row r="375" spans="1:17" ht="45" customHeight="1" x14ac:dyDescent="0.15">
      <c r="A375" s="31" t="s">
        <v>66</v>
      </c>
      <c r="B375" s="31"/>
      <c r="C375" s="31"/>
      <c r="D375" s="32" t="s">
        <v>123</v>
      </c>
      <c r="E375" s="32"/>
      <c r="F375" s="32"/>
      <c r="G375" s="32"/>
      <c r="H375" s="32"/>
      <c r="I375" s="32"/>
      <c r="J375" s="32"/>
      <c r="K375" s="32"/>
    </row>
    <row r="376" spans="1:17" ht="20.100000000000001" customHeight="1" x14ac:dyDescent="0.15"/>
    <row r="377" spans="1:17" ht="20.100000000000001" customHeight="1" x14ac:dyDescent="0.15">
      <c r="A377" s="31" t="s">
        <v>68</v>
      </c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</row>
    <row r="378" spans="1:17" ht="20.100000000000001" customHeight="1" x14ac:dyDescent="0.15">
      <c r="A378" s="31" t="s">
        <v>69</v>
      </c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</row>
    <row r="379" spans="1:17" ht="35.1" customHeight="1" x14ac:dyDescent="0.15">
      <c r="A379" s="34" t="s">
        <v>70</v>
      </c>
      <c r="B379" s="34" t="s">
        <v>71</v>
      </c>
      <c r="C379" s="34"/>
      <c r="D379" s="34"/>
      <c r="E379" s="34" t="s">
        <v>72</v>
      </c>
      <c r="F379" s="34"/>
      <c r="G379" s="34" t="s">
        <v>73</v>
      </c>
      <c r="H379" s="34"/>
      <c r="I379" s="34"/>
      <c r="J379" s="34"/>
      <c r="K379" s="34"/>
      <c r="L379" s="34"/>
      <c r="M379" s="34"/>
      <c r="N379" s="34"/>
      <c r="O379" s="34"/>
    </row>
    <row r="380" spans="1:17" ht="30" customHeight="1" x14ac:dyDescent="0.15">
      <c r="A380" s="34"/>
      <c r="B380" s="34" t="s">
        <v>74</v>
      </c>
      <c r="C380" s="34" t="s">
        <v>74</v>
      </c>
      <c r="D380" s="34" t="s">
        <v>74</v>
      </c>
      <c r="E380" s="34" t="s">
        <v>74</v>
      </c>
      <c r="F380" s="34" t="s">
        <v>74</v>
      </c>
      <c r="G380" s="34" t="s">
        <v>74</v>
      </c>
      <c r="H380" s="34" t="s">
        <v>75</v>
      </c>
      <c r="I380" s="34"/>
      <c r="J380" s="34" t="s">
        <v>76</v>
      </c>
      <c r="K380" s="34"/>
      <c r="L380" s="34"/>
      <c r="M380" s="34" t="s">
        <v>77</v>
      </c>
      <c r="N380" s="34" t="s">
        <v>78</v>
      </c>
      <c r="O380" s="34" t="s">
        <v>79</v>
      </c>
    </row>
    <row r="381" spans="1:17" ht="50.1" customHeight="1" x14ac:dyDescent="0.15">
      <c r="A381" s="34"/>
      <c r="B381" s="34"/>
      <c r="C381" s="34"/>
      <c r="D381" s="34"/>
      <c r="E381" s="34"/>
      <c r="F381" s="34"/>
      <c r="G381" s="34"/>
      <c r="H381" s="19" t="s">
        <v>80</v>
      </c>
      <c r="I381" s="19" t="s">
        <v>81</v>
      </c>
      <c r="J381" s="19" t="s">
        <v>82</v>
      </c>
      <c r="K381" s="19" t="s">
        <v>83</v>
      </c>
      <c r="L381" s="19" t="s">
        <v>84</v>
      </c>
      <c r="M381" s="34"/>
      <c r="N381" s="34"/>
      <c r="O381" s="34"/>
    </row>
    <row r="382" spans="1:17" ht="20.100000000000001" customHeight="1" x14ac:dyDescent="0.15">
      <c r="A382" s="19">
        <v>1</v>
      </c>
      <c r="B382" s="19">
        <v>2</v>
      </c>
      <c r="C382" s="19">
        <v>3</v>
      </c>
      <c r="D382" s="19">
        <v>4</v>
      </c>
      <c r="E382" s="19">
        <v>5</v>
      </c>
      <c r="F382" s="19">
        <v>6</v>
      </c>
      <c r="G382" s="19">
        <v>7</v>
      </c>
      <c r="H382" s="19">
        <v>8</v>
      </c>
      <c r="I382" s="19">
        <v>9</v>
      </c>
      <c r="J382" s="19">
        <v>10</v>
      </c>
      <c r="K382" s="19">
        <v>11</v>
      </c>
      <c r="L382" s="19">
        <v>12</v>
      </c>
      <c r="M382" s="19">
        <v>13</v>
      </c>
      <c r="N382" s="19">
        <v>14</v>
      </c>
      <c r="O382" s="19">
        <v>15</v>
      </c>
    </row>
    <row r="383" spans="1:17" ht="73.5" x14ac:dyDescent="0.15">
      <c r="A383" s="18" t="s">
        <v>159</v>
      </c>
      <c r="B383" s="19" t="s">
        <v>160</v>
      </c>
      <c r="C383" s="19" t="s">
        <v>161</v>
      </c>
      <c r="D383" s="19" t="s">
        <v>127</v>
      </c>
      <c r="E383" s="19" t="s">
        <v>162</v>
      </c>
      <c r="F383" s="19" t="s">
        <v>163</v>
      </c>
      <c r="G383" s="18" t="s">
        <v>164</v>
      </c>
      <c r="H383" s="19" t="s">
        <v>165</v>
      </c>
      <c r="I383" s="19" t="s">
        <v>166</v>
      </c>
      <c r="J383" s="20">
        <v>6</v>
      </c>
      <c r="K383" s="20">
        <v>6</v>
      </c>
      <c r="L383" s="20">
        <v>6</v>
      </c>
      <c r="M383" s="20"/>
      <c r="N383" s="20">
        <f>IF(J383-L383=0,0,IF(J383-L383&gt;M383*J383/100,J383-L383-M383*J383/100,IF(L383-J383&gt;M383*J383/100,L383-J383-M383*J383/100,0)))</f>
        <v>0</v>
      </c>
      <c r="O383" s="19"/>
    </row>
    <row r="384" spans="1:17" ht="20.100000000000001" customHeight="1" x14ac:dyDescent="0.15"/>
    <row r="385" spans="1:17" ht="20.100000000000001" customHeight="1" x14ac:dyDescent="0.15">
      <c r="A385" s="31" t="s">
        <v>85</v>
      </c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</row>
    <row r="386" spans="1:17" ht="35.1" customHeight="1" x14ac:dyDescent="0.15">
      <c r="A386" s="34" t="s">
        <v>70</v>
      </c>
      <c r="B386" s="34" t="s">
        <v>71</v>
      </c>
      <c r="C386" s="34"/>
      <c r="D386" s="34"/>
      <c r="E386" s="34" t="s">
        <v>72</v>
      </c>
      <c r="F386" s="34"/>
      <c r="G386" s="34" t="s">
        <v>86</v>
      </c>
      <c r="H386" s="34"/>
      <c r="I386" s="34"/>
      <c r="J386" s="34"/>
      <c r="K386" s="34"/>
      <c r="L386" s="34"/>
      <c r="M386" s="34"/>
      <c r="N386" s="34"/>
      <c r="O386" s="34"/>
      <c r="P386" s="34" t="s">
        <v>87</v>
      </c>
    </row>
    <row r="387" spans="1:17" ht="30" customHeight="1" x14ac:dyDescent="0.15">
      <c r="A387" s="34"/>
      <c r="B387" s="34" t="s">
        <v>74</v>
      </c>
      <c r="C387" s="34" t="s">
        <v>74</v>
      </c>
      <c r="D387" s="34" t="s">
        <v>74</v>
      </c>
      <c r="E387" s="34" t="s">
        <v>74</v>
      </c>
      <c r="F387" s="34" t="s">
        <v>74</v>
      </c>
      <c r="G387" s="34" t="s">
        <v>74</v>
      </c>
      <c r="H387" s="34" t="s">
        <v>75</v>
      </c>
      <c r="I387" s="34"/>
      <c r="J387" s="34" t="s">
        <v>76</v>
      </c>
      <c r="K387" s="34"/>
      <c r="L387" s="34"/>
      <c r="M387" s="34" t="s">
        <v>77</v>
      </c>
      <c r="N387" s="34" t="s">
        <v>78</v>
      </c>
      <c r="O387" s="34" t="s">
        <v>79</v>
      </c>
      <c r="P387" s="34"/>
    </row>
    <row r="388" spans="1:17" ht="50.1" customHeight="1" x14ac:dyDescent="0.15">
      <c r="A388" s="34"/>
      <c r="B388" s="34"/>
      <c r="C388" s="34"/>
      <c r="D388" s="34"/>
      <c r="E388" s="34"/>
      <c r="F388" s="34"/>
      <c r="G388" s="34"/>
      <c r="H388" s="19" t="s">
        <v>80</v>
      </c>
      <c r="I388" s="19" t="s">
        <v>81</v>
      </c>
      <c r="J388" s="19" t="s">
        <v>82</v>
      </c>
      <c r="K388" s="19" t="s">
        <v>83</v>
      </c>
      <c r="L388" s="19" t="s">
        <v>84</v>
      </c>
      <c r="M388" s="34" t="s">
        <v>78</v>
      </c>
      <c r="N388" s="34" t="s">
        <v>79</v>
      </c>
      <c r="O388" s="34"/>
      <c r="P388" s="34"/>
    </row>
    <row r="389" spans="1:17" ht="20.100000000000001" customHeight="1" x14ac:dyDescent="0.15">
      <c r="A389" s="19">
        <v>1</v>
      </c>
      <c r="B389" s="19">
        <v>2</v>
      </c>
      <c r="C389" s="19">
        <v>3</v>
      </c>
      <c r="D389" s="19">
        <v>4</v>
      </c>
      <c r="E389" s="19">
        <v>5</v>
      </c>
      <c r="F389" s="19">
        <v>6</v>
      </c>
      <c r="G389" s="19">
        <v>7</v>
      </c>
      <c r="H389" s="19">
        <v>8</v>
      </c>
      <c r="I389" s="19">
        <v>9</v>
      </c>
      <c r="J389" s="19">
        <v>10</v>
      </c>
      <c r="K389" s="19">
        <v>11</v>
      </c>
      <c r="L389" s="19">
        <v>12</v>
      </c>
      <c r="M389" s="19">
        <v>13</v>
      </c>
      <c r="N389" s="19">
        <v>14</v>
      </c>
      <c r="O389" s="19">
        <v>15</v>
      </c>
      <c r="P389" s="19">
        <v>16</v>
      </c>
    </row>
    <row r="390" spans="1:17" ht="73.5" x14ac:dyDescent="0.15">
      <c r="A390" s="18" t="s">
        <v>159</v>
      </c>
      <c r="B390" s="19" t="s">
        <v>160</v>
      </c>
      <c r="C390" s="19" t="s">
        <v>161</v>
      </c>
      <c r="D390" s="19" t="s">
        <v>127</v>
      </c>
      <c r="E390" s="19" t="s">
        <v>162</v>
      </c>
      <c r="F390" s="19" t="s">
        <v>163</v>
      </c>
      <c r="G390" s="18" t="s">
        <v>164</v>
      </c>
      <c r="H390" s="19" t="s">
        <v>167</v>
      </c>
      <c r="I390" s="19" t="s">
        <v>168</v>
      </c>
      <c r="J390" s="20">
        <v>6</v>
      </c>
      <c r="K390" s="20">
        <v>6</v>
      </c>
      <c r="L390" s="20">
        <v>6</v>
      </c>
      <c r="M390" s="20">
        <v>1</v>
      </c>
      <c r="N390" s="20">
        <f>IF(J390-L390=0,0,IF(J390-L390&gt;M390,J390-L390-M390,IF(L390-J390&gt;M390,L390-J390-M390,0)))</f>
        <v>0</v>
      </c>
      <c r="O390" s="19"/>
      <c r="P390" s="20">
        <v>0</v>
      </c>
    </row>
    <row r="391" spans="1:17" ht="20.100000000000001" customHeight="1" x14ac:dyDescent="0.15"/>
    <row r="392" spans="1:17" ht="20.100000000000001" customHeight="1" x14ac:dyDescent="0.15"/>
    <row r="393" spans="1:17" ht="20.100000000000001" customHeight="1" x14ac:dyDescent="0.15"/>
    <row r="394" spans="1:17" ht="20.100000000000001" customHeight="1" x14ac:dyDescent="0.15"/>
    <row r="395" spans="1:17" ht="24.95" customHeight="1" x14ac:dyDescent="0.15">
      <c r="A395" s="30" t="s">
        <v>169</v>
      </c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</row>
    <row r="396" spans="1:17" ht="20.100000000000001" customHeight="1" x14ac:dyDescent="0.15"/>
    <row r="397" spans="1:17" ht="45" customHeight="1" x14ac:dyDescent="0.15">
      <c r="A397" s="31" t="s">
        <v>62</v>
      </c>
      <c r="B397" s="31"/>
      <c r="C397" s="31"/>
      <c r="D397" s="32" t="s">
        <v>157</v>
      </c>
      <c r="E397" s="32"/>
      <c r="F397" s="32"/>
      <c r="G397" s="32"/>
      <c r="H397" s="32"/>
      <c r="I397" s="32"/>
      <c r="J397" s="32"/>
      <c r="K397" s="32"/>
      <c r="N397" s="33" t="s">
        <v>64</v>
      </c>
      <c r="O397" s="33"/>
      <c r="P397" s="32" t="s">
        <v>170</v>
      </c>
      <c r="Q397" s="32"/>
    </row>
    <row r="398" spans="1:17" ht="20.100000000000001" customHeight="1" x14ac:dyDescent="0.15"/>
    <row r="399" spans="1:17" ht="45" customHeight="1" x14ac:dyDescent="0.15">
      <c r="A399" s="31" t="s">
        <v>66</v>
      </c>
      <c r="B399" s="31"/>
      <c r="C399" s="31"/>
      <c r="D399" s="32" t="s">
        <v>123</v>
      </c>
      <c r="E399" s="32"/>
      <c r="F399" s="32"/>
      <c r="G399" s="32"/>
      <c r="H399" s="32"/>
      <c r="I399" s="32"/>
      <c r="J399" s="32"/>
      <c r="K399" s="32"/>
    </row>
    <row r="400" spans="1:17" ht="20.100000000000001" customHeight="1" x14ac:dyDescent="0.15"/>
    <row r="401" spans="1:17" ht="20.100000000000001" customHeight="1" x14ac:dyDescent="0.15">
      <c r="A401" s="31" t="s">
        <v>68</v>
      </c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</row>
    <row r="402" spans="1:17" ht="20.100000000000001" customHeight="1" x14ac:dyDescent="0.15">
      <c r="A402" s="31" t="s">
        <v>69</v>
      </c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</row>
    <row r="403" spans="1:17" ht="35.1" customHeight="1" x14ac:dyDescent="0.15">
      <c r="A403" s="34" t="s">
        <v>70</v>
      </c>
      <c r="B403" s="34" t="s">
        <v>71</v>
      </c>
      <c r="C403" s="34"/>
      <c r="D403" s="34"/>
      <c r="E403" s="34" t="s">
        <v>72</v>
      </c>
      <c r="F403" s="34"/>
      <c r="G403" s="34" t="s">
        <v>73</v>
      </c>
      <c r="H403" s="34"/>
      <c r="I403" s="34"/>
      <c r="J403" s="34"/>
      <c r="K403" s="34"/>
      <c r="L403" s="34"/>
      <c r="M403" s="34"/>
      <c r="N403" s="34"/>
      <c r="O403" s="34"/>
    </row>
    <row r="404" spans="1:17" ht="30" customHeight="1" x14ac:dyDescent="0.15">
      <c r="A404" s="34"/>
      <c r="B404" s="34" t="s">
        <v>74</v>
      </c>
      <c r="C404" s="34" t="s">
        <v>74</v>
      </c>
      <c r="D404" s="34" t="s">
        <v>74</v>
      </c>
      <c r="E404" s="34" t="s">
        <v>74</v>
      </c>
      <c r="F404" s="34" t="s">
        <v>74</v>
      </c>
      <c r="G404" s="34" t="s">
        <v>74</v>
      </c>
      <c r="H404" s="34" t="s">
        <v>75</v>
      </c>
      <c r="I404" s="34"/>
      <c r="J404" s="34" t="s">
        <v>76</v>
      </c>
      <c r="K404" s="34"/>
      <c r="L404" s="34"/>
      <c r="M404" s="34" t="s">
        <v>77</v>
      </c>
      <c r="N404" s="34" t="s">
        <v>78</v>
      </c>
      <c r="O404" s="34" t="s">
        <v>79</v>
      </c>
    </row>
    <row r="405" spans="1:17" ht="50.1" customHeight="1" x14ac:dyDescent="0.15">
      <c r="A405" s="34"/>
      <c r="B405" s="34"/>
      <c r="C405" s="34"/>
      <c r="D405" s="34"/>
      <c r="E405" s="34"/>
      <c r="F405" s="34"/>
      <c r="G405" s="34"/>
      <c r="H405" s="19" t="s">
        <v>80</v>
      </c>
      <c r="I405" s="19" t="s">
        <v>81</v>
      </c>
      <c r="J405" s="19" t="s">
        <v>82</v>
      </c>
      <c r="K405" s="19" t="s">
        <v>83</v>
      </c>
      <c r="L405" s="19" t="s">
        <v>84</v>
      </c>
      <c r="M405" s="34"/>
      <c r="N405" s="34"/>
      <c r="O405" s="34"/>
    </row>
    <row r="406" spans="1:17" ht="20.100000000000001" customHeight="1" x14ac:dyDescent="0.15">
      <c r="A406" s="19">
        <v>1</v>
      </c>
      <c r="B406" s="19">
        <v>2</v>
      </c>
      <c r="C406" s="19">
        <v>3</v>
      </c>
      <c r="D406" s="19">
        <v>4</v>
      </c>
      <c r="E406" s="19">
        <v>5</v>
      </c>
      <c r="F406" s="19">
        <v>6</v>
      </c>
      <c r="G406" s="19">
        <v>7</v>
      </c>
      <c r="H406" s="19">
        <v>8</v>
      </c>
      <c r="I406" s="19">
        <v>9</v>
      </c>
      <c r="J406" s="19">
        <v>10</v>
      </c>
      <c r="K406" s="19">
        <v>11</v>
      </c>
      <c r="L406" s="19">
        <v>12</v>
      </c>
      <c r="M406" s="19">
        <v>13</v>
      </c>
      <c r="N406" s="19">
        <v>14</v>
      </c>
      <c r="O406" s="19">
        <v>15</v>
      </c>
    </row>
    <row r="407" spans="1:17" ht="73.5" x14ac:dyDescent="0.15">
      <c r="A407" s="18" t="s">
        <v>171</v>
      </c>
      <c r="B407" s="19" t="s">
        <v>160</v>
      </c>
      <c r="C407" s="19" t="s">
        <v>161</v>
      </c>
      <c r="D407" s="19" t="s">
        <v>172</v>
      </c>
      <c r="E407" s="19" t="s">
        <v>162</v>
      </c>
      <c r="F407" s="19" t="s">
        <v>163</v>
      </c>
      <c r="G407" s="18" t="s">
        <v>164</v>
      </c>
      <c r="H407" s="19" t="s">
        <v>165</v>
      </c>
      <c r="I407" s="19" t="s">
        <v>166</v>
      </c>
      <c r="J407" s="20">
        <v>3</v>
      </c>
      <c r="K407" s="20">
        <v>3</v>
      </c>
      <c r="L407" s="20">
        <v>3</v>
      </c>
      <c r="M407" s="20"/>
      <c r="N407" s="20">
        <f>IF(J407-L407=0,0,IF(J407-L407&gt;M407*J407/100,J407-L407-M407*J407/100,IF(L407-J407&gt;M407*J407/100,L407-J407-M407*J407/100,0)))</f>
        <v>0</v>
      </c>
      <c r="O407" s="19"/>
    </row>
    <row r="408" spans="1:17" ht="20.100000000000001" customHeight="1" x14ac:dyDescent="0.15"/>
    <row r="409" spans="1:17" ht="20.100000000000001" customHeight="1" x14ac:dyDescent="0.15">
      <c r="A409" s="31" t="s">
        <v>85</v>
      </c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</row>
    <row r="410" spans="1:17" ht="35.1" customHeight="1" x14ac:dyDescent="0.15">
      <c r="A410" s="34" t="s">
        <v>70</v>
      </c>
      <c r="B410" s="34" t="s">
        <v>71</v>
      </c>
      <c r="C410" s="34"/>
      <c r="D410" s="34"/>
      <c r="E410" s="34" t="s">
        <v>72</v>
      </c>
      <c r="F410" s="34"/>
      <c r="G410" s="34" t="s">
        <v>86</v>
      </c>
      <c r="H410" s="34"/>
      <c r="I410" s="34"/>
      <c r="J410" s="34"/>
      <c r="K410" s="34"/>
      <c r="L410" s="34"/>
      <c r="M410" s="34"/>
      <c r="N410" s="34"/>
      <c r="O410" s="34"/>
      <c r="P410" s="34" t="s">
        <v>87</v>
      </c>
    </row>
    <row r="411" spans="1:17" ht="30" customHeight="1" x14ac:dyDescent="0.15">
      <c r="A411" s="34"/>
      <c r="B411" s="34" t="s">
        <v>74</v>
      </c>
      <c r="C411" s="34" t="s">
        <v>74</v>
      </c>
      <c r="D411" s="34" t="s">
        <v>74</v>
      </c>
      <c r="E411" s="34" t="s">
        <v>74</v>
      </c>
      <c r="F411" s="34" t="s">
        <v>74</v>
      </c>
      <c r="G411" s="34" t="s">
        <v>74</v>
      </c>
      <c r="H411" s="34" t="s">
        <v>75</v>
      </c>
      <c r="I411" s="34"/>
      <c r="J411" s="34" t="s">
        <v>76</v>
      </c>
      <c r="K411" s="34"/>
      <c r="L411" s="34"/>
      <c r="M411" s="34" t="s">
        <v>77</v>
      </c>
      <c r="N411" s="34" t="s">
        <v>78</v>
      </c>
      <c r="O411" s="34" t="s">
        <v>79</v>
      </c>
      <c r="P411" s="34"/>
    </row>
    <row r="412" spans="1:17" ht="50.1" customHeight="1" x14ac:dyDescent="0.15">
      <c r="A412" s="34"/>
      <c r="B412" s="34"/>
      <c r="C412" s="34"/>
      <c r="D412" s="34"/>
      <c r="E412" s="34"/>
      <c r="F412" s="34"/>
      <c r="G412" s="34"/>
      <c r="H412" s="19" t="s">
        <v>80</v>
      </c>
      <c r="I412" s="19" t="s">
        <v>81</v>
      </c>
      <c r="J412" s="19" t="s">
        <v>82</v>
      </c>
      <c r="K412" s="19" t="s">
        <v>83</v>
      </c>
      <c r="L412" s="19" t="s">
        <v>84</v>
      </c>
      <c r="M412" s="34" t="s">
        <v>78</v>
      </c>
      <c r="N412" s="34" t="s">
        <v>79</v>
      </c>
      <c r="O412" s="34"/>
      <c r="P412" s="34"/>
    </row>
    <row r="413" spans="1:17" ht="20.100000000000001" customHeight="1" x14ac:dyDescent="0.15">
      <c r="A413" s="19">
        <v>1</v>
      </c>
      <c r="B413" s="19">
        <v>2</v>
      </c>
      <c r="C413" s="19">
        <v>3</v>
      </c>
      <c r="D413" s="19">
        <v>4</v>
      </c>
      <c r="E413" s="19">
        <v>5</v>
      </c>
      <c r="F413" s="19">
        <v>6</v>
      </c>
      <c r="G413" s="19">
        <v>7</v>
      </c>
      <c r="H413" s="19">
        <v>8</v>
      </c>
      <c r="I413" s="19">
        <v>9</v>
      </c>
      <c r="J413" s="19">
        <v>10</v>
      </c>
      <c r="K413" s="19">
        <v>11</v>
      </c>
      <c r="L413" s="19">
        <v>12</v>
      </c>
      <c r="M413" s="19">
        <v>13</v>
      </c>
      <c r="N413" s="19">
        <v>14</v>
      </c>
      <c r="O413" s="19">
        <v>15</v>
      </c>
      <c r="P413" s="19">
        <v>16</v>
      </c>
    </row>
    <row r="414" spans="1:17" ht="73.5" x14ac:dyDescent="0.15">
      <c r="A414" s="18" t="s">
        <v>171</v>
      </c>
      <c r="B414" s="19" t="s">
        <v>160</v>
      </c>
      <c r="C414" s="19" t="s">
        <v>161</v>
      </c>
      <c r="D414" s="19" t="s">
        <v>172</v>
      </c>
      <c r="E414" s="19" t="s">
        <v>162</v>
      </c>
      <c r="F414" s="19" t="s">
        <v>163</v>
      </c>
      <c r="G414" s="18" t="s">
        <v>164</v>
      </c>
      <c r="H414" s="19" t="s">
        <v>167</v>
      </c>
      <c r="I414" s="19" t="s">
        <v>168</v>
      </c>
      <c r="J414" s="20">
        <v>3</v>
      </c>
      <c r="K414" s="20">
        <v>3</v>
      </c>
      <c r="L414" s="20">
        <v>3</v>
      </c>
      <c r="M414" s="20">
        <v>1</v>
      </c>
      <c r="N414" s="20">
        <f>IF(J414-L414=0,0,IF(J414-L414&gt;M414,J414-L414-M414,IF(L414-J414&gt;M414,L414-J414-M414,0)))</f>
        <v>0</v>
      </c>
      <c r="O414" s="19"/>
      <c r="P414" s="20">
        <v>7500</v>
      </c>
    </row>
    <row r="415" spans="1:17" ht="20.100000000000001" customHeight="1" x14ac:dyDescent="0.15"/>
    <row r="416" spans="1:17" ht="20.100000000000001" customHeight="1" x14ac:dyDescent="0.15"/>
    <row r="417" ht="20.100000000000001" customHeight="1" x14ac:dyDescent="0.15"/>
    <row r="418" ht="20.100000000000001" customHeight="1" x14ac:dyDescent="0.15"/>
  </sheetData>
  <sheetProtection password="9491" sheet="1" objects="1" scenarios="1"/>
  <mergeCells count="739">
    <mergeCell ref="N411:N412"/>
    <mergeCell ref="O411:O412"/>
    <mergeCell ref="O404:O405"/>
    <mergeCell ref="A409:Q409"/>
    <mergeCell ref="A410:A412"/>
    <mergeCell ref="B410:D410"/>
    <mergeCell ref="E410:F410"/>
    <mergeCell ref="G410:O410"/>
    <mergeCell ref="P410:P412"/>
    <mergeCell ref="B411:B412"/>
    <mergeCell ref="C411:C412"/>
    <mergeCell ref="D411:D412"/>
    <mergeCell ref="E411:E412"/>
    <mergeCell ref="F411:F412"/>
    <mergeCell ref="G411:G412"/>
    <mergeCell ref="H411:I411"/>
    <mergeCell ref="J411:L411"/>
    <mergeCell ref="M411:M412"/>
    <mergeCell ref="A401:Q401"/>
    <mergeCell ref="A402:Q402"/>
    <mergeCell ref="A403:A405"/>
    <mergeCell ref="B403:D403"/>
    <mergeCell ref="E403:F403"/>
    <mergeCell ref="G403:O403"/>
    <mergeCell ref="B404:B405"/>
    <mergeCell ref="C404:C405"/>
    <mergeCell ref="D404:D405"/>
    <mergeCell ref="E404:E405"/>
    <mergeCell ref="F404:F405"/>
    <mergeCell ref="G404:G405"/>
    <mergeCell ref="H404:I404"/>
    <mergeCell ref="J404:L404"/>
    <mergeCell ref="M404:M405"/>
    <mergeCell ref="N404:N405"/>
    <mergeCell ref="A397:C397"/>
    <mergeCell ref="D397:K397"/>
    <mergeCell ref="N397:O397"/>
    <mergeCell ref="P397:Q397"/>
    <mergeCell ref="A399:C399"/>
    <mergeCell ref="D399:K399"/>
    <mergeCell ref="J387:L387"/>
    <mergeCell ref="M387:M388"/>
    <mergeCell ref="N387:N388"/>
    <mergeCell ref="O387:O388"/>
    <mergeCell ref="A395:Q395"/>
    <mergeCell ref="M380:M381"/>
    <mergeCell ref="N380:N381"/>
    <mergeCell ref="O380:O381"/>
    <mergeCell ref="A385:Q385"/>
    <mergeCell ref="A386:A388"/>
    <mergeCell ref="B386:D386"/>
    <mergeCell ref="E386:F386"/>
    <mergeCell ref="G386:O386"/>
    <mergeCell ref="P386:P388"/>
    <mergeCell ref="B387:B388"/>
    <mergeCell ref="C387:C388"/>
    <mergeCell ref="D387:D388"/>
    <mergeCell ref="E387:E388"/>
    <mergeCell ref="F387:F388"/>
    <mergeCell ref="G387:G388"/>
    <mergeCell ref="H387:I387"/>
    <mergeCell ref="A375:C375"/>
    <mergeCell ref="D375:K375"/>
    <mergeCell ref="A377:Q377"/>
    <mergeCell ref="A378:Q378"/>
    <mergeCell ref="A379:A381"/>
    <mergeCell ref="B379:D379"/>
    <mergeCell ref="E379:F379"/>
    <mergeCell ref="G379:O379"/>
    <mergeCell ref="B380:B381"/>
    <mergeCell ref="C380:C381"/>
    <mergeCell ref="D380:D381"/>
    <mergeCell ref="E380:E381"/>
    <mergeCell ref="F380:F381"/>
    <mergeCell ref="G380:G381"/>
    <mergeCell ref="H380:I380"/>
    <mergeCell ref="J380:L380"/>
    <mergeCell ref="N363:N364"/>
    <mergeCell ref="O363:O364"/>
    <mergeCell ref="A371:Q371"/>
    <mergeCell ref="A373:C373"/>
    <mergeCell ref="D373:K373"/>
    <mergeCell ref="N373:O373"/>
    <mergeCell ref="P373:Q373"/>
    <mergeCell ref="O357:O358"/>
    <mergeCell ref="A361:Q361"/>
    <mergeCell ref="A362:A364"/>
    <mergeCell ref="B362:D362"/>
    <mergeCell ref="E362:F362"/>
    <mergeCell ref="G362:O362"/>
    <mergeCell ref="P362:P364"/>
    <mergeCell ref="B363:B364"/>
    <mergeCell ref="C363:C364"/>
    <mergeCell ref="D363:D364"/>
    <mergeCell ref="E363:E364"/>
    <mergeCell ref="F363:F364"/>
    <mergeCell ref="G363:G364"/>
    <mergeCell ref="H363:I363"/>
    <mergeCell ref="J363:L363"/>
    <mergeCell ref="M363:M364"/>
    <mergeCell ref="A354:Q354"/>
    <mergeCell ref="A355:Q355"/>
    <mergeCell ref="A356:A358"/>
    <mergeCell ref="B356:D356"/>
    <mergeCell ref="E356:F356"/>
    <mergeCell ref="G356:O356"/>
    <mergeCell ref="B357:B358"/>
    <mergeCell ref="C357:C358"/>
    <mergeCell ref="D357:D358"/>
    <mergeCell ref="E357:E358"/>
    <mergeCell ref="F357:F358"/>
    <mergeCell ref="G357:G358"/>
    <mergeCell ref="H357:I357"/>
    <mergeCell ref="J357:L357"/>
    <mergeCell ref="M357:M358"/>
    <mergeCell ref="N357:N358"/>
    <mergeCell ref="A350:C350"/>
    <mergeCell ref="D350:K350"/>
    <mergeCell ref="N350:O350"/>
    <mergeCell ref="P350:Q350"/>
    <mergeCell ref="A352:C352"/>
    <mergeCell ref="D352:K352"/>
    <mergeCell ref="J340:L340"/>
    <mergeCell ref="M340:M341"/>
    <mergeCell ref="N340:N341"/>
    <mergeCell ref="O340:O341"/>
    <mergeCell ref="A348:Q348"/>
    <mergeCell ref="M334:M335"/>
    <mergeCell ref="N334:N335"/>
    <mergeCell ref="O334:O335"/>
    <mergeCell ref="A338:Q338"/>
    <mergeCell ref="A339:A341"/>
    <mergeCell ref="B339:D339"/>
    <mergeCell ref="E339:F339"/>
    <mergeCell ref="G339:O339"/>
    <mergeCell ref="P339:P341"/>
    <mergeCell ref="B340:B341"/>
    <mergeCell ref="C340:C341"/>
    <mergeCell ref="D340:D341"/>
    <mergeCell ref="E340:E341"/>
    <mergeCell ref="F340:F341"/>
    <mergeCell ref="G340:G341"/>
    <mergeCell ref="H340:I340"/>
    <mergeCell ref="A329:C329"/>
    <mergeCell ref="D329:K329"/>
    <mergeCell ref="A331:Q331"/>
    <mergeCell ref="A332:Q332"/>
    <mergeCell ref="A333:A335"/>
    <mergeCell ref="B333:D333"/>
    <mergeCell ref="E333:F333"/>
    <mergeCell ref="G333:O333"/>
    <mergeCell ref="B334:B335"/>
    <mergeCell ref="C334:C335"/>
    <mergeCell ref="D334:D335"/>
    <mergeCell ref="E334:E335"/>
    <mergeCell ref="F334:F335"/>
    <mergeCell ref="G334:G335"/>
    <mergeCell ref="H334:I334"/>
    <mergeCell ref="J334:L334"/>
    <mergeCell ref="N317:N318"/>
    <mergeCell ref="O317:O318"/>
    <mergeCell ref="A325:Q325"/>
    <mergeCell ref="A327:C327"/>
    <mergeCell ref="D327:K327"/>
    <mergeCell ref="N327:O327"/>
    <mergeCell ref="P327:Q327"/>
    <mergeCell ref="O311:O312"/>
    <mergeCell ref="A315:Q315"/>
    <mergeCell ref="A316:A318"/>
    <mergeCell ref="B316:D316"/>
    <mergeCell ref="E316:F316"/>
    <mergeCell ref="G316:O316"/>
    <mergeCell ref="P316:P318"/>
    <mergeCell ref="B317:B318"/>
    <mergeCell ref="C317:C318"/>
    <mergeCell ref="D317:D318"/>
    <mergeCell ref="E317:E318"/>
    <mergeCell ref="F317:F318"/>
    <mergeCell ref="G317:G318"/>
    <mergeCell ref="H317:I317"/>
    <mergeCell ref="J317:L317"/>
    <mergeCell ref="M317:M318"/>
    <mergeCell ref="A308:Q308"/>
    <mergeCell ref="A309:Q309"/>
    <mergeCell ref="A310:A312"/>
    <mergeCell ref="B310:D310"/>
    <mergeCell ref="E310:F310"/>
    <mergeCell ref="G310:O310"/>
    <mergeCell ref="B311:B312"/>
    <mergeCell ref="C311:C312"/>
    <mergeCell ref="D311:D312"/>
    <mergeCell ref="E311:E312"/>
    <mergeCell ref="F311:F312"/>
    <mergeCell ref="G311:G312"/>
    <mergeCell ref="H311:I311"/>
    <mergeCell ref="J311:L311"/>
    <mergeCell ref="M311:M312"/>
    <mergeCell ref="N311:N312"/>
    <mergeCell ref="A304:C304"/>
    <mergeCell ref="D304:K304"/>
    <mergeCell ref="N304:O304"/>
    <mergeCell ref="P304:Q304"/>
    <mergeCell ref="A306:C306"/>
    <mergeCell ref="D306:K306"/>
    <mergeCell ref="J294:L294"/>
    <mergeCell ref="M294:M295"/>
    <mergeCell ref="N294:N295"/>
    <mergeCell ref="O294:O295"/>
    <mergeCell ref="A302:Q302"/>
    <mergeCell ref="M288:M289"/>
    <mergeCell ref="N288:N289"/>
    <mergeCell ref="O288:O289"/>
    <mergeCell ref="A292:Q292"/>
    <mergeCell ref="A293:A295"/>
    <mergeCell ref="B293:D293"/>
    <mergeCell ref="E293:F293"/>
    <mergeCell ref="G293:O293"/>
    <mergeCell ref="P293:P295"/>
    <mergeCell ref="B294:B295"/>
    <mergeCell ref="C294:C295"/>
    <mergeCell ref="D294:D295"/>
    <mergeCell ref="E294:E295"/>
    <mergeCell ref="F294:F295"/>
    <mergeCell ref="G294:G295"/>
    <mergeCell ref="H294:I294"/>
    <mergeCell ref="A283:C283"/>
    <mergeCell ref="D283:K283"/>
    <mergeCell ref="A285:Q285"/>
    <mergeCell ref="A286:Q286"/>
    <mergeCell ref="A287:A289"/>
    <mergeCell ref="B287:D287"/>
    <mergeCell ref="E287:F287"/>
    <mergeCell ref="G287:O287"/>
    <mergeCell ref="B288:B289"/>
    <mergeCell ref="C288:C289"/>
    <mergeCell ref="D288:D289"/>
    <mergeCell ref="E288:E289"/>
    <mergeCell ref="F288:F289"/>
    <mergeCell ref="G288:G289"/>
    <mergeCell ref="H288:I288"/>
    <mergeCell ref="J288:L288"/>
    <mergeCell ref="N271:N272"/>
    <mergeCell ref="O271:O272"/>
    <mergeCell ref="A279:Q279"/>
    <mergeCell ref="A281:C281"/>
    <mergeCell ref="D281:K281"/>
    <mergeCell ref="N281:O281"/>
    <mergeCell ref="P281:Q281"/>
    <mergeCell ref="O265:O266"/>
    <mergeCell ref="A269:Q269"/>
    <mergeCell ref="A270:A272"/>
    <mergeCell ref="B270:D270"/>
    <mergeCell ref="E270:F270"/>
    <mergeCell ref="G270:O270"/>
    <mergeCell ref="P270:P272"/>
    <mergeCell ref="B271:B272"/>
    <mergeCell ref="C271:C272"/>
    <mergeCell ref="D271:D272"/>
    <mergeCell ref="E271:E272"/>
    <mergeCell ref="F271:F272"/>
    <mergeCell ref="G271:G272"/>
    <mergeCell ref="H271:I271"/>
    <mergeCell ref="J271:L271"/>
    <mergeCell ref="M271:M272"/>
    <mergeCell ref="A262:Q262"/>
    <mergeCell ref="A263:Q263"/>
    <mergeCell ref="A264:A266"/>
    <mergeCell ref="B264:D264"/>
    <mergeCell ref="E264:F264"/>
    <mergeCell ref="G264:O264"/>
    <mergeCell ref="B265:B266"/>
    <mergeCell ref="C265:C266"/>
    <mergeCell ref="D265:D266"/>
    <mergeCell ref="E265:E266"/>
    <mergeCell ref="F265:F266"/>
    <mergeCell ref="G265:G266"/>
    <mergeCell ref="H265:I265"/>
    <mergeCell ref="J265:L265"/>
    <mergeCell ref="M265:M266"/>
    <mergeCell ref="N265:N266"/>
    <mergeCell ref="A258:C258"/>
    <mergeCell ref="D258:K258"/>
    <mergeCell ref="N258:O258"/>
    <mergeCell ref="P258:Q258"/>
    <mergeCell ref="A260:C260"/>
    <mergeCell ref="D260:K260"/>
    <mergeCell ref="J248:L248"/>
    <mergeCell ref="M248:M249"/>
    <mergeCell ref="N248:N249"/>
    <mergeCell ref="O248:O249"/>
    <mergeCell ref="A256:Q256"/>
    <mergeCell ref="M242:M243"/>
    <mergeCell ref="N242:N243"/>
    <mergeCell ref="O242:O243"/>
    <mergeCell ref="A246:Q246"/>
    <mergeCell ref="A247:A249"/>
    <mergeCell ref="B247:D247"/>
    <mergeCell ref="E247:F247"/>
    <mergeCell ref="G247:O247"/>
    <mergeCell ref="P247:P249"/>
    <mergeCell ref="B248:B249"/>
    <mergeCell ref="C248:C249"/>
    <mergeCell ref="D248:D249"/>
    <mergeCell ref="E248:E249"/>
    <mergeCell ref="F248:F249"/>
    <mergeCell ref="G248:G249"/>
    <mergeCell ref="H248:I248"/>
    <mergeCell ref="A237:C237"/>
    <mergeCell ref="D237:K237"/>
    <mergeCell ref="A239:Q239"/>
    <mergeCell ref="A240:Q240"/>
    <mergeCell ref="A241:A243"/>
    <mergeCell ref="B241:D241"/>
    <mergeCell ref="E241:F241"/>
    <mergeCell ref="G241:O241"/>
    <mergeCell ref="B242:B243"/>
    <mergeCell ref="C242:C243"/>
    <mergeCell ref="D242:D243"/>
    <mergeCell ref="E242:E243"/>
    <mergeCell ref="F242:F243"/>
    <mergeCell ref="G242:G243"/>
    <mergeCell ref="H242:I242"/>
    <mergeCell ref="J242:L242"/>
    <mergeCell ref="N225:N226"/>
    <mergeCell ref="O225:O226"/>
    <mergeCell ref="A233:Q233"/>
    <mergeCell ref="A235:C235"/>
    <mergeCell ref="D235:K235"/>
    <mergeCell ref="N235:O235"/>
    <mergeCell ref="P235:Q235"/>
    <mergeCell ref="O219:O220"/>
    <mergeCell ref="A223:Q223"/>
    <mergeCell ref="A224:A226"/>
    <mergeCell ref="B224:D224"/>
    <mergeCell ref="E224:F224"/>
    <mergeCell ref="G224:O224"/>
    <mergeCell ref="P224:P226"/>
    <mergeCell ref="B225:B226"/>
    <mergeCell ref="C225:C226"/>
    <mergeCell ref="D225:D226"/>
    <mergeCell ref="E225:E226"/>
    <mergeCell ref="F225:F226"/>
    <mergeCell ref="G225:G226"/>
    <mergeCell ref="H225:I225"/>
    <mergeCell ref="J225:L225"/>
    <mergeCell ref="M225:M226"/>
    <mergeCell ref="A216:Q216"/>
    <mergeCell ref="A217:Q217"/>
    <mergeCell ref="A218:A220"/>
    <mergeCell ref="B218:D218"/>
    <mergeCell ref="E218:F218"/>
    <mergeCell ref="G218:O218"/>
    <mergeCell ref="B219:B220"/>
    <mergeCell ref="C219:C220"/>
    <mergeCell ref="D219:D220"/>
    <mergeCell ref="E219:E220"/>
    <mergeCell ref="F219:F220"/>
    <mergeCell ref="G219:G220"/>
    <mergeCell ref="H219:I219"/>
    <mergeCell ref="J219:L219"/>
    <mergeCell ref="M219:M220"/>
    <mergeCell ref="N219:N220"/>
    <mergeCell ref="A212:C212"/>
    <mergeCell ref="D212:K212"/>
    <mergeCell ref="N212:O212"/>
    <mergeCell ref="P212:Q212"/>
    <mergeCell ref="A214:C214"/>
    <mergeCell ref="D214:K214"/>
    <mergeCell ref="J202:L202"/>
    <mergeCell ref="M202:M203"/>
    <mergeCell ref="N202:N203"/>
    <mergeCell ref="O202:O203"/>
    <mergeCell ref="A210:Q210"/>
    <mergeCell ref="M196:M197"/>
    <mergeCell ref="N196:N197"/>
    <mergeCell ref="O196:O197"/>
    <mergeCell ref="A200:Q200"/>
    <mergeCell ref="A201:A203"/>
    <mergeCell ref="B201:D201"/>
    <mergeCell ref="E201:F201"/>
    <mergeCell ref="G201:O201"/>
    <mergeCell ref="P201:P203"/>
    <mergeCell ref="B202:B203"/>
    <mergeCell ref="C202:C203"/>
    <mergeCell ref="D202:D203"/>
    <mergeCell ref="E202:E203"/>
    <mergeCell ref="F202:F203"/>
    <mergeCell ref="G202:G203"/>
    <mergeCell ref="H202:I202"/>
    <mergeCell ref="A191:C191"/>
    <mergeCell ref="D191:K191"/>
    <mergeCell ref="A193:Q193"/>
    <mergeCell ref="A194:Q194"/>
    <mergeCell ref="A195:A197"/>
    <mergeCell ref="B195:D195"/>
    <mergeCell ref="E195:F195"/>
    <mergeCell ref="G195:O195"/>
    <mergeCell ref="B196:B197"/>
    <mergeCell ref="C196:C197"/>
    <mergeCell ref="D196:D197"/>
    <mergeCell ref="E196:E197"/>
    <mergeCell ref="F196:F197"/>
    <mergeCell ref="G196:G197"/>
    <mergeCell ref="H196:I196"/>
    <mergeCell ref="J196:L196"/>
    <mergeCell ref="N179:N180"/>
    <mergeCell ref="O179:O180"/>
    <mergeCell ref="A187:Q187"/>
    <mergeCell ref="A189:C189"/>
    <mergeCell ref="D189:K189"/>
    <mergeCell ref="N189:O189"/>
    <mergeCell ref="P189:Q189"/>
    <mergeCell ref="O173:O174"/>
    <mergeCell ref="A177:Q177"/>
    <mergeCell ref="A178:A180"/>
    <mergeCell ref="B178:D178"/>
    <mergeCell ref="E178:F178"/>
    <mergeCell ref="G178:O178"/>
    <mergeCell ref="P178:P180"/>
    <mergeCell ref="B179:B180"/>
    <mergeCell ref="C179:C180"/>
    <mergeCell ref="D179:D180"/>
    <mergeCell ref="E179:E180"/>
    <mergeCell ref="F179:F180"/>
    <mergeCell ref="G179:G180"/>
    <mergeCell ref="H179:I179"/>
    <mergeCell ref="J179:L179"/>
    <mergeCell ref="M179:M180"/>
    <mergeCell ref="A170:Q170"/>
    <mergeCell ref="A171:Q171"/>
    <mergeCell ref="A172:A174"/>
    <mergeCell ref="B172:D172"/>
    <mergeCell ref="E172:F172"/>
    <mergeCell ref="G172:O172"/>
    <mergeCell ref="B173:B174"/>
    <mergeCell ref="C173:C174"/>
    <mergeCell ref="D173:D174"/>
    <mergeCell ref="E173:E174"/>
    <mergeCell ref="F173:F174"/>
    <mergeCell ref="G173:G174"/>
    <mergeCell ref="H173:I173"/>
    <mergeCell ref="J173:L173"/>
    <mergeCell ref="M173:M174"/>
    <mergeCell ref="N173:N174"/>
    <mergeCell ref="A166:C166"/>
    <mergeCell ref="D166:K166"/>
    <mergeCell ref="N166:O166"/>
    <mergeCell ref="P166:Q166"/>
    <mergeCell ref="A168:C168"/>
    <mergeCell ref="D168:K168"/>
    <mergeCell ref="J156:L156"/>
    <mergeCell ref="M156:M157"/>
    <mergeCell ref="N156:N157"/>
    <mergeCell ref="O156:O157"/>
    <mergeCell ref="A164:Q164"/>
    <mergeCell ref="M150:M151"/>
    <mergeCell ref="N150:N151"/>
    <mergeCell ref="O150:O151"/>
    <mergeCell ref="A154:Q154"/>
    <mergeCell ref="A155:A157"/>
    <mergeCell ref="B155:D155"/>
    <mergeCell ref="E155:F155"/>
    <mergeCell ref="G155:O155"/>
    <mergeCell ref="P155:P157"/>
    <mergeCell ref="B156:B157"/>
    <mergeCell ref="C156:C157"/>
    <mergeCell ref="D156:D157"/>
    <mergeCell ref="E156:E157"/>
    <mergeCell ref="F156:F157"/>
    <mergeCell ref="G156:G157"/>
    <mergeCell ref="H156:I156"/>
    <mergeCell ref="A145:C145"/>
    <mergeCell ref="D145:K145"/>
    <mergeCell ref="A147:Q147"/>
    <mergeCell ref="A148:Q148"/>
    <mergeCell ref="A149:A151"/>
    <mergeCell ref="B149:D149"/>
    <mergeCell ref="E149:F149"/>
    <mergeCell ref="G149:O149"/>
    <mergeCell ref="B150:B151"/>
    <mergeCell ref="C150:C151"/>
    <mergeCell ref="D150:D151"/>
    <mergeCell ref="E150:E151"/>
    <mergeCell ref="F150:F151"/>
    <mergeCell ref="G150:G151"/>
    <mergeCell ref="H150:I150"/>
    <mergeCell ref="J150:L150"/>
    <mergeCell ref="N133:N134"/>
    <mergeCell ref="O133:O134"/>
    <mergeCell ref="A141:Q141"/>
    <mergeCell ref="A143:C143"/>
    <mergeCell ref="D143:K143"/>
    <mergeCell ref="N143:O143"/>
    <mergeCell ref="P143:Q143"/>
    <mergeCell ref="O127:O128"/>
    <mergeCell ref="A131:Q131"/>
    <mergeCell ref="A132:A134"/>
    <mergeCell ref="B132:D132"/>
    <mergeCell ref="E132:F132"/>
    <mergeCell ref="G132:O132"/>
    <mergeCell ref="P132:P134"/>
    <mergeCell ref="B133:B134"/>
    <mergeCell ref="C133:C134"/>
    <mergeCell ref="D133:D134"/>
    <mergeCell ref="E133:E134"/>
    <mergeCell ref="F133:F134"/>
    <mergeCell ref="G133:G134"/>
    <mergeCell ref="H133:I133"/>
    <mergeCell ref="J133:L133"/>
    <mergeCell ref="M133:M134"/>
    <mergeCell ref="A124:Q124"/>
    <mergeCell ref="A125:Q125"/>
    <mergeCell ref="A126:A128"/>
    <mergeCell ref="B126:D126"/>
    <mergeCell ref="E126:F126"/>
    <mergeCell ref="G126:O126"/>
    <mergeCell ref="B127:B128"/>
    <mergeCell ref="C127:C128"/>
    <mergeCell ref="D127:D128"/>
    <mergeCell ref="E127:E128"/>
    <mergeCell ref="F127:F128"/>
    <mergeCell ref="G127:G128"/>
    <mergeCell ref="H127:I127"/>
    <mergeCell ref="J127:L127"/>
    <mergeCell ref="M127:M128"/>
    <mergeCell ref="N127:N128"/>
    <mergeCell ref="A120:C120"/>
    <mergeCell ref="D120:K120"/>
    <mergeCell ref="N120:O120"/>
    <mergeCell ref="P120:Q120"/>
    <mergeCell ref="A122:C122"/>
    <mergeCell ref="D122:K122"/>
    <mergeCell ref="J110:L110"/>
    <mergeCell ref="M110:M111"/>
    <mergeCell ref="N110:N111"/>
    <mergeCell ref="O110:O111"/>
    <mergeCell ref="A118:Q118"/>
    <mergeCell ref="M104:M105"/>
    <mergeCell ref="N104:N105"/>
    <mergeCell ref="O104:O105"/>
    <mergeCell ref="A108:Q108"/>
    <mergeCell ref="A109:A111"/>
    <mergeCell ref="B109:D109"/>
    <mergeCell ref="E109:F109"/>
    <mergeCell ref="G109:O109"/>
    <mergeCell ref="P109:P111"/>
    <mergeCell ref="B110:B111"/>
    <mergeCell ref="C110:C111"/>
    <mergeCell ref="D110:D111"/>
    <mergeCell ref="E110:E111"/>
    <mergeCell ref="F110:F111"/>
    <mergeCell ref="G110:G111"/>
    <mergeCell ref="H110:I110"/>
    <mergeCell ref="A99:C99"/>
    <mergeCell ref="D99:K99"/>
    <mergeCell ref="A101:Q101"/>
    <mergeCell ref="A102:Q102"/>
    <mergeCell ref="A103:A105"/>
    <mergeCell ref="B103:D103"/>
    <mergeCell ref="E103:F103"/>
    <mergeCell ref="G103:O103"/>
    <mergeCell ref="B104:B105"/>
    <mergeCell ref="C104:C105"/>
    <mergeCell ref="D104:D105"/>
    <mergeCell ref="E104:E105"/>
    <mergeCell ref="F104:F105"/>
    <mergeCell ref="G104:G105"/>
    <mergeCell ref="H104:I104"/>
    <mergeCell ref="J104:L104"/>
    <mergeCell ref="N87:N88"/>
    <mergeCell ref="O87:O88"/>
    <mergeCell ref="A95:Q95"/>
    <mergeCell ref="A97:C97"/>
    <mergeCell ref="D97:K97"/>
    <mergeCell ref="N97:O97"/>
    <mergeCell ref="P97:Q97"/>
    <mergeCell ref="O81:O82"/>
    <mergeCell ref="A85:Q85"/>
    <mergeCell ref="A86:A88"/>
    <mergeCell ref="B86:D86"/>
    <mergeCell ref="E86:F86"/>
    <mergeCell ref="G86:O86"/>
    <mergeCell ref="P86:P88"/>
    <mergeCell ref="B87:B88"/>
    <mergeCell ref="C87:C88"/>
    <mergeCell ref="D87:D88"/>
    <mergeCell ref="E87:E88"/>
    <mergeCell ref="F87:F88"/>
    <mergeCell ref="G87:G88"/>
    <mergeCell ref="H87:I87"/>
    <mergeCell ref="J87:L87"/>
    <mergeCell ref="M87:M88"/>
    <mergeCell ref="A78:Q78"/>
    <mergeCell ref="A79:Q79"/>
    <mergeCell ref="A80:A82"/>
    <mergeCell ref="B80:D80"/>
    <mergeCell ref="E80:F80"/>
    <mergeCell ref="G80:O80"/>
    <mergeCell ref="B81:B82"/>
    <mergeCell ref="C81:C82"/>
    <mergeCell ref="D81:D82"/>
    <mergeCell ref="E81:E82"/>
    <mergeCell ref="F81:F82"/>
    <mergeCell ref="G81:G82"/>
    <mergeCell ref="H81:I81"/>
    <mergeCell ref="J81:L81"/>
    <mergeCell ref="M81:M82"/>
    <mergeCell ref="N81:N82"/>
    <mergeCell ref="A74:C74"/>
    <mergeCell ref="D74:K74"/>
    <mergeCell ref="N74:O74"/>
    <mergeCell ref="P74:Q74"/>
    <mergeCell ref="A76:C76"/>
    <mergeCell ref="D76:K76"/>
    <mergeCell ref="J64:L64"/>
    <mergeCell ref="M64:M65"/>
    <mergeCell ref="N64:N65"/>
    <mergeCell ref="O64:O65"/>
    <mergeCell ref="A72:Q72"/>
    <mergeCell ref="M58:M59"/>
    <mergeCell ref="N58:N59"/>
    <mergeCell ref="O58:O59"/>
    <mergeCell ref="A62:Q62"/>
    <mergeCell ref="A63:A65"/>
    <mergeCell ref="B63:D63"/>
    <mergeCell ref="E63:F63"/>
    <mergeCell ref="G63:O63"/>
    <mergeCell ref="P63:P65"/>
    <mergeCell ref="B64:B65"/>
    <mergeCell ref="C64:C65"/>
    <mergeCell ref="D64:D65"/>
    <mergeCell ref="E64:E65"/>
    <mergeCell ref="F64:F65"/>
    <mergeCell ref="G64:G65"/>
    <mergeCell ref="H64:I64"/>
    <mergeCell ref="A53:C53"/>
    <mergeCell ref="D53:K53"/>
    <mergeCell ref="A55:Q55"/>
    <mergeCell ref="A56:Q56"/>
    <mergeCell ref="A57:A59"/>
    <mergeCell ref="B57:D57"/>
    <mergeCell ref="E57:F57"/>
    <mergeCell ref="G57:O57"/>
    <mergeCell ref="B58:B59"/>
    <mergeCell ref="C58:C59"/>
    <mergeCell ref="D58:D59"/>
    <mergeCell ref="E58:E59"/>
    <mergeCell ref="F58:F59"/>
    <mergeCell ref="G58:G59"/>
    <mergeCell ref="H58:I58"/>
    <mergeCell ref="J58:L58"/>
    <mergeCell ref="N41:N42"/>
    <mergeCell ref="O41:O42"/>
    <mergeCell ref="A49:Q49"/>
    <mergeCell ref="A51:C51"/>
    <mergeCell ref="D51:K51"/>
    <mergeCell ref="N51:O51"/>
    <mergeCell ref="P51:Q51"/>
    <mergeCell ref="O35:O36"/>
    <mergeCell ref="A39:Q39"/>
    <mergeCell ref="A40:A42"/>
    <mergeCell ref="B40:D40"/>
    <mergeCell ref="E40:F40"/>
    <mergeCell ref="G40:O40"/>
    <mergeCell ref="P40:P42"/>
    <mergeCell ref="B41:B42"/>
    <mergeCell ref="C41:C42"/>
    <mergeCell ref="D41:D42"/>
    <mergeCell ref="E41:E42"/>
    <mergeCell ref="F41:F42"/>
    <mergeCell ref="G41:G42"/>
    <mergeCell ref="H41:I41"/>
    <mergeCell ref="J41:L41"/>
    <mergeCell ref="M41:M42"/>
    <mergeCell ref="A32:Q32"/>
    <mergeCell ref="A33:Q33"/>
    <mergeCell ref="A34:A36"/>
    <mergeCell ref="B34:D34"/>
    <mergeCell ref="E34:F34"/>
    <mergeCell ref="G34:O34"/>
    <mergeCell ref="B35:B36"/>
    <mergeCell ref="C35:C36"/>
    <mergeCell ref="D35:D36"/>
    <mergeCell ref="E35:E36"/>
    <mergeCell ref="F35:F36"/>
    <mergeCell ref="G35:G36"/>
    <mergeCell ref="H35:I35"/>
    <mergeCell ref="J35:L35"/>
    <mergeCell ref="M35:M36"/>
    <mergeCell ref="N35:N36"/>
    <mergeCell ref="A28:C28"/>
    <mergeCell ref="D28:K28"/>
    <mergeCell ref="N28:O28"/>
    <mergeCell ref="P28:Q28"/>
    <mergeCell ref="A30:C30"/>
    <mergeCell ref="D30:K30"/>
    <mergeCell ref="J18:L18"/>
    <mergeCell ref="M18:M19"/>
    <mergeCell ref="N18:N19"/>
    <mergeCell ref="O18:O19"/>
    <mergeCell ref="A26:Q26"/>
    <mergeCell ref="M12:M13"/>
    <mergeCell ref="N12:N13"/>
    <mergeCell ref="O12:O13"/>
    <mergeCell ref="A16:Q16"/>
    <mergeCell ref="A17:A19"/>
    <mergeCell ref="B17:D17"/>
    <mergeCell ref="E17:F17"/>
    <mergeCell ref="G17:O17"/>
    <mergeCell ref="P17:P19"/>
    <mergeCell ref="B18:B19"/>
    <mergeCell ref="C18:C19"/>
    <mergeCell ref="D18:D19"/>
    <mergeCell ref="E18:E19"/>
    <mergeCell ref="F18:F19"/>
    <mergeCell ref="G18:G19"/>
    <mergeCell ref="H18:I18"/>
    <mergeCell ref="A7:C7"/>
    <mergeCell ref="D7:K7"/>
    <mergeCell ref="A9:Q9"/>
    <mergeCell ref="A10:Q10"/>
    <mergeCell ref="A11:A13"/>
    <mergeCell ref="B11:D11"/>
    <mergeCell ref="E11:F11"/>
    <mergeCell ref="G11:O11"/>
    <mergeCell ref="B12:B13"/>
    <mergeCell ref="C12:C13"/>
    <mergeCell ref="D12:D13"/>
    <mergeCell ref="E12:E13"/>
    <mergeCell ref="F12:F13"/>
    <mergeCell ref="G12:G13"/>
    <mergeCell ref="H12:I12"/>
    <mergeCell ref="J12:L12"/>
    <mergeCell ref="A1:Q1"/>
    <mergeCell ref="A3:Q3"/>
    <mergeCell ref="A5:C5"/>
    <mergeCell ref="D5:K5"/>
    <mergeCell ref="N5:O5"/>
    <mergeCell ref="P5:Q5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&amp;K00-00925457._08.506116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04"/>
  <sheetViews>
    <sheetView workbookViewId="0"/>
  </sheetViews>
  <sheetFormatPr defaultRowHeight="10.5" x14ac:dyDescent="0.15"/>
  <cols>
    <col min="1" max="1" width="28.7109375" customWidth="1"/>
    <col min="2" max="18" width="24.85546875" customWidth="1"/>
  </cols>
  <sheetData>
    <row r="1" spans="1:15" ht="24.95" customHeight="1" x14ac:dyDescent="0.15">
      <c r="A1" s="30" t="s">
        <v>173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20.100000000000001" customHeight="1" x14ac:dyDescent="0.15"/>
    <row r="3" spans="1:15" ht="24.95" customHeight="1" x14ac:dyDescent="0.15">
      <c r="A3" s="30" t="s">
        <v>174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ht="20.100000000000001" customHeight="1" x14ac:dyDescent="0.15"/>
    <row r="5" spans="1:15" ht="39.950000000000003" customHeight="1" x14ac:dyDescent="0.15">
      <c r="A5" s="31" t="s">
        <v>175</v>
      </c>
      <c r="B5" s="31"/>
      <c r="C5" s="32" t="s">
        <v>176</v>
      </c>
      <c r="D5" s="32"/>
      <c r="E5" s="32"/>
      <c r="F5" s="32"/>
      <c r="G5" s="32"/>
      <c r="H5" s="32"/>
      <c r="I5" s="32"/>
      <c r="L5" s="33" t="s">
        <v>177</v>
      </c>
      <c r="M5" s="33"/>
      <c r="N5" s="32" t="s">
        <v>178</v>
      </c>
      <c r="O5" s="32"/>
    </row>
    <row r="6" spans="1:15" ht="20.100000000000001" customHeight="1" x14ac:dyDescent="0.15"/>
    <row r="7" spans="1:15" ht="20.100000000000001" customHeight="1" x14ac:dyDescent="0.15">
      <c r="A7" s="31" t="s">
        <v>179</v>
      </c>
      <c r="B7" s="31"/>
      <c r="C7" s="32" t="s">
        <v>123</v>
      </c>
      <c r="D7" s="32"/>
      <c r="E7" s="32"/>
      <c r="F7" s="32"/>
      <c r="G7" s="32"/>
      <c r="H7" s="32"/>
      <c r="I7" s="32"/>
    </row>
    <row r="8" spans="1:15" ht="20.100000000000001" customHeight="1" x14ac:dyDescent="0.15"/>
    <row r="9" spans="1:15" ht="20.100000000000001" customHeight="1" x14ac:dyDescent="0.15">
      <c r="A9" s="31" t="s">
        <v>180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</row>
    <row r="10" spans="1:15" ht="20.100000000000001" customHeight="1" x14ac:dyDescent="0.15">
      <c r="A10" s="31" t="s">
        <v>181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</row>
    <row r="11" spans="1:15" ht="35.1" customHeight="1" x14ac:dyDescent="0.15">
      <c r="A11" s="34" t="s">
        <v>70</v>
      </c>
      <c r="B11" s="34" t="s">
        <v>182</v>
      </c>
      <c r="C11" s="34"/>
      <c r="D11" s="34"/>
      <c r="E11" s="34" t="s">
        <v>183</v>
      </c>
      <c r="F11" s="34"/>
      <c r="G11" s="34" t="s">
        <v>184</v>
      </c>
      <c r="H11" s="34"/>
      <c r="I11" s="34"/>
      <c r="J11" s="34"/>
      <c r="K11" s="34"/>
      <c r="L11" s="34"/>
      <c r="M11" s="34"/>
      <c r="N11" s="34"/>
      <c r="O11" s="34"/>
    </row>
    <row r="12" spans="1:15" ht="30" customHeight="1" x14ac:dyDescent="0.15">
      <c r="A12" s="34"/>
      <c r="B12" s="34" t="s">
        <v>74</v>
      </c>
      <c r="C12" s="34" t="s">
        <v>74</v>
      </c>
      <c r="D12" s="34" t="s">
        <v>74</v>
      </c>
      <c r="E12" s="34" t="s">
        <v>74</v>
      </c>
      <c r="F12" s="34" t="s">
        <v>74</v>
      </c>
      <c r="G12" s="34" t="s">
        <v>74</v>
      </c>
      <c r="H12" s="34" t="s">
        <v>75</v>
      </c>
      <c r="I12" s="34"/>
      <c r="J12" s="34" t="s">
        <v>76</v>
      </c>
      <c r="K12" s="34"/>
      <c r="L12" s="34"/>
      <c r="M12" s="34" t="s">
        <v>77</v>
      </c>
      <c r="N12" s="34" t="s">
        <v>78</v>
      </c>
      <c r="O12" s="34" t="s">
        <v>79</v>
      </c>
    </row>
    <row r="13" spans="1:15" ht="50.1" customHeight="1" x14ac:dyDescent="0.15">
      <c r="A13" s="34"/>
      <c r="B13" s="34"/>
      <c r="C13" s="34"/>
      <c r="D13" s="34"/>
      <c r="E13" s="34"/>
      <c r="F13" s="34"/>
      <c r="G13" s="34"/>
      <c r="H13" s="19" t="s">
        <v>80</v>
      </c>
      <c r="I13" s="19" t="s">
        <v>81</v>
      </c>
      <c r="J13" s="19" t="s">
        <v>82</v>
      </c>
      <c r="K13" s="19" t="s">
        <v>83</v>
      </c>
      <c r="L13" s="19" t="s">
        <v>84</v>
      </c>
      <c r="M13" s="34"/>
      <c r="N13" s="34"/>
      <c r="O13" s="34"/>
    </row>
    <row r="14" spans="1:15" ht="20.100000000000001" customHeight="1" x14ac:dyDescent="0.15">
      <c r="A14" s="19">
        <v>1</v>
      </c>
      <c r="B14" s="19">
        <v>2</v>
      </c>
      <c r="C14" s="19">
        <v>3</v>
      </c>
      <c r="D14" s="19">
        <v>4</v>
      </c>
      <c r="E14" s="19">
        <v>5</v>
      </c>
      <c r="F14" s="19">
        <v>6</v>
      </c>
      <c r="G14" s="19">
        <v>7</v>
      </c>
      <c r="H14" s="19">
        <v>8</v>
      </c>
      <c r="I14" s="19">
        <v>9</v>
      </c>
      <c r="J14" s="19">
        <v>10</v>
      </c>
      <c r="K14" s="19">
        <v>11</v>
      </c>
      <c r="L14" s="19">
        <v>12</v>
      </c>
      <c r="M14" s="19">
        <v>13</v>
      </c>
      <c r="N14" s="19">
        <v>14</v>
      </c>
      <c r="O14" s="19">
        <v>15</v>
      </c>
    </row>
    <row r="15" spans="1:15" ht="73.5" x14ac:dyDescent="0.15">
      <c r="A15" s="18" t="s">
        <v>185</v>
      </c>
      <c r="B15" s="19" t="s">
        <v>186</v>
      </c>
      <c r="C15" s="19"/>
      <c r="D15" s="19"/>
      <c r="E15" s="19" t="s">
        <v>92</v>
      </c>
      <c r="F15" s="19"/>
      <c r="G15" s="18" t="s">
        <v>187</v>
      </c>
      <c r="H15" s="19" t="s">
        <v>188</v>
      </c>
      <c r="I15" s="19" t="s">
        <v>189</v>
      </c>
      <c r="J15" s="20">
        <v>100</v>
      </c>
      <c r="K15" s="20">
        <v>100</v>
      </c>
      <c r="L15" s="20">
        <v>0</v>
      </c>
      <c r="M15" s="20"/>
      <c r="N15" s="20">
        <f>IF(J15-L15=0,0,IF(J15-L15&gt;M15*J15/100,J15-L15-M15*J15/100,IF(L15-J15&gt;M15*J15/100,L15-J15-M15*J15/100,0)))</f>
        <v>100</v>
      </c>
      <c r="O15" s="19"/>
    </row>
    <row r="16" spans="1:15" ht="20.100000000000001" customHeight="1" x14ac:dyDescent="0.15"/>
    <row r="17" spans="1:16" ht="20.100000000000001" customHeight="1" x14ac:dyDescent="0.15">
      <c r="A17" s="31" t="s">
        <v>190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</row>
    <row r="18" spans="1:16" ht="35.1" customHeight="1" x14ac:dyDescent="0.15">
      <c r="A18" s="34" t="s">
        <v>70</v>
      </c>
      <c r="B18" s="34" t="s">
        <v>182</v>
      </c>
      <c r="C18" s="34"/>
      <c r="D18" s="34"/>
      <c r="E18" s="34" t="s">
        <v>183</v>
      </c>
      <c r="F18" s="34"/>
      <c r="G18" s="34" t="s">
        <v>191</v>
      </c>
      <c r="H18" s="34"/>
      <c r="I18" s="34"/>
      <c r="J18" s="34"/>
      <c r="K18" s="34"/>
      <c r="L18" s="34"/>
      <c r="M18" s="34"/>
      <c r="N18" s="34"/>
      <c r="O18" s="34"/>
      <c r="P18" s="34" t="s">
        <v>87</v>
      </c>
    </row>
    <row r="19" spans="1:16" ht="30" customHeight="1" x14ac:dyDescent="0.15">
      <c r="A19" s="34"/>
      <c r="B19" s="34" t="s">
        <v>74</v>
      </c>
      <c r="C19" s="34" t="s">
        <v>74</v>
      </c>
      <c r="D19" s="34" t="s">
        <v>74</v>
      </c>
      <c r="E19" s="34" t="s">
        <v>74</v>
      </c>
      <c r="F19" s="34" t="s">
        <v>74</v>
      </c>
      <c r="G19" s="34" t="s">
        <v>74</v>
      </c>
      <c r="H19" s="34" t="s">
        <v>75</v>
      </c>
      <c r="I19" s="34"/>
      <c r="J19" s="34" t="s">
        <v>76</v>
      </c>
      <c r="K19" s="34"/>
      <c r="L19" s="34"/>
      <c r="M19" s="34" t="s">
        <v>77</v>
      </c>
      <c r="N19" s="34" t="s">
        <v>78</v>
      </c>
      <c r="O19" s="34" t="s">
        <v>79</v>
      </c>
      <c r="P19" s="34"/>
    </row>
    <row r="20" spans="1:16" ht="50.1" customHeight="1" x14ac:dyDescent="0.15">
      <c r="A20" s="34"/>
      <c r="B20" s="34"/>
      <c r="C20" s="34"/>
      <c r="D20" s="34"/>
      <c r="E20" s="34"/>
      <c r="F20" s="34"/>
      <c r="G20" s="34"/>
      <c r="H20" s="19" t="s">
        <v>80</v>
      </c>
      <c r="I20" s="19" t="s">
        <v>81</v>
      </c>
      <c r="J20" s="19" t="s">
        <v>82</v>
      </c>
      <c r="K20" s="19" t="s">
        <v>83</v>
      </c>
      <c r="L20" s="19" t="s">
        <v>84</v>
      </c>
      <c r="M20" s="34" t="s">
        <v>78</v>
      </c>
      <c r="N20" s="34" t="s">
        <v>84</v>
      </c>
      <c r="O20" s="34"/>
      <c r="P20" s="34"/>
    </row>
    <row r="21" spans="1:16" ht="20.100000000000001" customHeight="1" x14ac:dyDescent="0.15">
      <c r="A21" s="19">
        <v>1</v>
      </c>
      <c r="B21" s="19">
        <v>2</v>
      </c>
      <c r="C21" s="19">
        <v>3</v>
      </c>
      <c r="D21" s="19">
        <v>4</v>
      </c>
      <c r="E21" s="19">
        <v>5</v>
      </c>
      <c r="F21" s="19">
        <v>6</v>
      </c>
      <c r="G21" s="19">
        <v>7</v>
      </c>
      <c r="H21" s="19">
        <v>8</v>
      </c>
      <c r="I21" s="19">
        <v>9</v>
      </c>
      <c r="J21" s="19">
        <v>10</v>
      </c>
      <c r="K21" s="19">
        <v>11</v>
      </c>
      <c r="L21" s="19">
        <v>12</v>
      </c>
      <c r="M21" s="19">
        <v>13</v>
      </c>
      <c r="N21" s="19">
        <v>14</v>
      </c>
      <c r="O21" s="19">
        <v>15</v>
      </c>
      <c r="P21" s="19">
        <v>16</v>
      </c>
    </row>
    <row r="22" spans="1:16" ht="73.5" x14ac:dyDescent="0.15">
      <c r="A22" s="18" t="s">
        <v>185</v>
      </c>
      <c r="B22" s="19" t="s">
        <v>186</v>
      </c>
      <c r="C22" s="19"/>
      <c r="D22" s="19"/>
      <c r="E22" s="19" t="s">
        <v>92</v>
      </c>
      <c r="F22" s="19"/>
      <c r="G22" s="18" t="s">
        <v>164</v>
      </c>
      <c r="H22" s="19" t="s">
        <v>167</v>
      </c>
      <c r="I22" s="19" t="s">
        <v>168</v>
      </c>
      <c r="J22" s="20">
        <v>1</v>
      </c>
      <c r="K22" s="20">
        <v>1</v>
      </c>
      <c r="L22" s="20">
        <v>1</v>
      </c>
      <c r="M22" s="20"/>
      <c r="N22" s="20">
        <f>IF(J22-L22=0,0,IF(J22-L22&gt;M22,J22-L22-M22,IF(L22-J22&gt;M22,L22-J22-M22,0)))</f>
        <v>0</v>
      </c>
      <c r="O22" s="19"/>
      <c r="P22" s="20">
        <v>0</v>
      </c>
    </row>
    <row r="25" spans="1:16" ht="24.95" customHeight="1" x14ac:dyDescent="0.15">
      <c r="A25" s="30" t="s">
        <v>192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</row>
    <row r="26" spans="1:16" ht="20.100000000000001" customHeight="1" x14ac:dyDescent="0.15"/>
    <row r="27" spans="1:16" ht="39.950000000000003" customHeight="1" x14ac:dyDescent="0.15">
      <c r="A27" s="31" t="s">
        <v>175</v>
      </c>
      <c r="B27" s="31"/>
      <c r="C27" s="32" t="s">
        <v>193</v>
      </c>
      <c r="D27" s="32"/>
      <c r="E27" s="32"/>
      <c r="F27" s="32"/>
      <c r="G27" s="32"/>
      <c r="H27" s="32"/>
      <c r="I27" s="32"/>
      <c r="L27" s="33" t="s">
        <v>177</v>
      </c>
      <c r="M27" s="33"/>
      <c r="N27" s="32" t="s">
        <v>194</v>
      </c>
      <c r="O27" s="32"/>
    </row>
    <row r="28" spans="1:16" ht="20.100000000000001" customHeight="1" x14ac:dyDescent="0.15"/>
    <row r="29" spans="1:16" ht="20.100000000000001" customHeight="1" x14ac:dyDescent="0.15">
      <c r="A29" s="31" t="s">
        <v>179</v>
      </c>
      <c r="B29" s="31"/>
      <c r="C29" s="32" t="s">
        <v>195</v>
      </c>
      <c r="D29" s="32"/>
      <c r="E29" s="32"/>
      <c r="F29" s="32"/>
      <c r="G29" s="32"/>
      <c r="H29" s="32"/>
      <c r="I29" s="32"/>
    </row>
    <row r="30" spans="1:16" ht="20.100000000000001" customHeight="1" x14ac:dyDescent="0.15"/>
    <row r="31" spans="1:16" ht="20.100000000000001" customHeight="1" x14ac:dyDescent="0.15">
      <c r="A31" s="31" t="s">
        <v>180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</row>
    <row r="32" spans="1:16" ht="20.100000000000001" customHeight="1" x14ac:dyDescent="0.15">
      <c r="A32" s="31" t="s">
        <v>181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</row>
    <row r="33" spans="1:16" ht="35.1" customHeight="1" x14ac:dyDescent="0.15">
      <c r="A33" s="34" t="s">
        <v>70</v>
      </c>
      <c r="B33" s="34" t="s">
        <v>182</v>
      </c>
      <c r="C33" s="34"/>
      <c r="D33" s="34"/>
      <c r="E33" s="34" t="s">
        <v>183</v>
      </c>
      <c r="F33" s="34"/>
      <c r="G33" s="34" t="s">
        <v>184</v>
      </c>
      <c r="H33" s="34"/>
      <c r="I33" s="34"/>
      <c r="J33" s="34"/>
      <c r="K33" s="34"/>
      <c r="L33" s="34"/>
      <c r="M33" s="34"/>
      <c r="N33" s="34"/>
      <c r="O33" s="34"/>
    </row>
    <row r="34" spans="1:16" ht="30" customHeight="1" x14ac:dyDescent="0.15">
      <c r="A34" s="34"/>
      <c r="B34" s="34" t="s">
        <v>74</v>
      </c>
      <c r="C34" s="34" t="s">
        <v>74</v>
      </c>
      <c r="D34" s="34" t="s">
        <v>74</v>
      </c>
      <c r="E34" s="34" t="s">
        <v>74</v>
      </c>
      <c r="F34" s="34" t="s">
        <v>74</v>
      </c>
      <c r="G34" s="34" t="s">
        <v>74</v>
      </c>
      <c r="H34" s="34" t="s">
        <v>75</v>
      </c>
      <c r="I34" s="34"/>
      <c r="J34" s="34" t="s">
        <v>76</v>
      </c>
      <c r="K34" s="34"/>
      <c r="L34" s="34"/>
      <c r="M34" s="34" t="s">
        <v>77</v>
      </c>
      <c r="N34" s="34" t="s">
        <v>78</v>
      </c>
      <c r="O34" s="34" t="s">
        <v>79</v>
      </c>
    </row>
    <row r="35" spans="1:16" ht="50.1" customHeight="1" x14ac:dyDescent="0.15">
      <c r="A35" s="34"/>
      <c r="B35" s="34"/>
      <c r="C35" s="34"/>
      <c r="D35" s="34"/>
      <c r="E35" s="34"/>
      <c r="F35" s="34"/>
      <c r="G35" s="34"/>
      <c r="H35" s="19" t="s">
        <v>80</v>
      </c>
      <c r="I35" s="19" t="s">
        <v>81</v>
      </c>
      <c r="J35" s="19" t="s">
        <v>82</v>
      </c>
      <c r="K35" s="19" t="s">
        <v>83</v>
      </c>
      <c r="L35" s="19" t="s">
        <v>84</v>
      </c>
      <c r="M35" s="34"/>
      <c r="N35" s="34"/>
      <c r="O35" s="34"/>
    </row>
    <row r="36" spans="1:16" ht="20.100000000000001" customHeight="1" x14ac:dyDescent="0.15">
      <c r="A36" s="19">
        <v>1</v>
      </c>
      <c r="B36" s="19">
        <v>2</v>
      </c>
      <c r="C36" s="19">
        <v>3</v>
      </c>
      <c r="D36" s="19">
        <v>4</v>
      </c>
      <c r="E36" s="19">
        <v>5</v>
      </c>
      <c r="F36" s="19">
        <v>6</v>
      </c>
      <c r="G36" s="19">
        <v>7</v>
      </c>
      <c r="H36" s="19">
        <v>8</v>
      </c>
      <c r="I36" s="19">
        <v>9</v>
      </c>
      <c r="J36" s="19">
        <v>10</v>
      </c>
      <c r="K36" s="19">
        <v>11</v>
      </c>
      <c r="L36" s="19">
        <v>12</v>
      </c>
      <c r="M36" s="19">
        <v>13</v>
      </c>
      <c r="N36" s="19">
        <v>14</v>
      </c>
      <c r="O36" s="19">
        <v>15</v>
      </c>
    </row>
    <row r="37" spans="1:16" x14ac:dyDescent="0.15">
      <c r="A37" s="19" t="s">
        <v>196</v>
      </c>
      <c r="B37" s="19" t="s">
        <v>196</v>
      </c>
      <c r="C37" s="19" t="s">
        <v>196</v>
      </c>
      <c r="D37" s="19" t="s">
        <v>196</v>
      </c>
      <c r="E37" s="19" t="s">
        <v>196</v>
      </c>
      <c r="F37" s="19" t="s">
        <v>196</v>
      </c>
      <c r="G37" s="19" t="s">
        <v>196</v>
      </c>
      <c r="H37" s="19" t="s">
        <v>196</v>
      </c>
      <c r="I37" s="19" t="s">
        <v>196</v>
      </c>
      <c r="J37" s="19" t="s">
        <v>196</v>
      </c>
      <c r="K37" s="19" t="s">
        <v>196</v>
      </c>
      <c r="L37" s="19" t="s">
        <v>196</v>
      </c>
      <c r="M37" s="19" t="s">
        <v>196</v>
      </c>
      <c r="N37" s="19" t="s">
        <v>196</v>
      </c>
      <c r="O37" s="19" t="s">
        <v>196</v>
      </c>
    </row>
    <row r="38" spans="1:16" ht="20.100000000000001" customHeight="1" x14ac:dyDescent="0.15"/>
    <row r="39" spans="1:16" ht="20.100000000000001" customHeight="1" x14ac:dyDescent="0.15">
      <c r="A39" s="31" t="s">
        <v>190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</row>
    <row r="40" spans="1:16" ht="35.1" customHeight="1" x14ac:dyDescent="0.15">
      <c r="A40" s="34" t="s">
        <v>70</v>
      </c>
      <c r="B40" s="34" t="s">
        <v>182</v>
      </c>
      <c r="C40" s="34"/>
      <c r="D40" s="34"/>
      <c r="E40" s="34" t="s">
        <v>183</v>
      </c>
      <c r="F40" s="34"/>
      <c r="G40" s="34" t="s">
        <v>191</v>
      </c>
      <c r="H40" s="34"/>
      <c r="I40" s="34"/>
      <c r="J40" s="34"/>
      <c r="K40" s="34"/>
      <c r="L40" s="34"/>
      <c r="M40" s="34"/>
      <c r="N40" s="34"/>
      <c r="O40" s="34"/>
      <c r="P40" s="34" t="s">
        <v>87</v>
      </c>
    </row>
    <row r="41" spans="1:16" ht="30" customHeight="1" x14ac:dyDescent="0.15">
      <c r="A41" s="34"/>
      <c r="B41" s="34" t="s">
        <v>74</v>
      </c>
      <c r="C41" s="34" t="s">
        <v>74</v>
      </c>
      <c r="D41" s="34" t="s">
        <v>74</v>
      </c>
      <c r="E41" s="34" t="s">
        <v>74</v>
      </c>
      <c r="F41" s="34" t="s">
        <v>74</v>
      </c>
      <c r="G41" s="34" t="s">
        <v>74</v>
      </c>
      <c r="H41" s="34" t="s">
        <v>75</v>
      </c>
      <c r="I41" s="34"/>
      <c r="J41" s="34" t="s">
        <v>76</v>
      </c>
      <c r="K41" s="34"/>
      <c r="L41" s="34"/>
      <c r="M41" s="34" t="s">
        <v>77</v>
      </c>
      <c r="N41" s="34" t="s">
        <v>78</v>
      </c>
      <c r="O41" s="34" t="s">
        <v>79</v>
      </c>
      <c r="P41" s="34"/>
    </row>
    <row r="42" spans="1:16" ht="50.1" customHeight="1" x14ac:dyDescent="0.15">
      <c r="A42" s="34"/>
      <c r="B42" s="34"/>
      <c r="C42" s="34"/>
      <c r="D42" s="34"/>
      <c r="E42" s="34"/>
      <c r="F42" s="34"/>
      <c r="G42" s="34"/>
      <c r="H42" s="19" t="s">
        <v>80</v>
      </c>
      <c r="I42" s="19" t="s">
        <v>81</v>
      </c>
      <c r="J42" s="19" t="s">
        <v>82</v>
      </c>
      <c r="K42" s="19" t="s">
        <v>83</v>
      </c>
      <c r="L42" s="19" t="s">
        <v>84</v>
      </c>
      <c r="M42" s="34" t="s">
        <v>78</v>
      </c>
      <c r="N42" s="34" t="s">
        <v>84</v>
      </c>
      <c r="O42" s="34"/>
      <c r="P42" s="34"/>
    </row>
    <row r="43" spans="1:16" ht="20.100000000000001" customHeight="1" x14ac:dyDescent="0.15">
      <c r="A43" s="19">
        <v>1</v>
      </c>
      <c r="B43" s="19">
        <v>2</v>
      </c>
      <c r="C43" s="19">
        <v>3</v>
      </c>
      <c r="D43" s="19">
        <v>4</v>
      </c>
      <c r="E43" s="19">
        <v>5</v>
      </c>
      <c r="F43" s="19">
        <v>6</v>
      </c>
      <c r="G43" s="19">
        <v>7</v>
      </c>
      <c r="H43" s="19">
        <v>8</v>
      </c>
      <c r="I43" s="19">
        <v>9</v>
      </c>
      <c r="J43" s="19">
        <v>10</v>
      </c>
      <c r="K43" s="19">
        <v>11</v>
      </c>
      <c r="L43" s="19">
        <v>12</v>
      </c>
      <c r="M43" s="19">
        <v>13</v>
      </c>
      <c r="N43" s="19">
        <v>14</v>
      </c>
      <c r="O43" s="19">
        <v>15</v>
      </c>
      <c r="P43" s="19">
        <v>16</v>
      </c>
    </row>
    <row r="44" spans="1:16" ht="31.5" x14ac:dyDescent="0.15">
      <c r="A44" s="18" t="s">
        <v>197</v>
      </c>
      <c r="B44" s="19" t="s">
        <v>193</v>
      </c>
      <c r="C44" s="19"/>
      <c r="D44" s="19"/>
      <c r="E44" s="19"/>
      <c r="F44" s="19"/>
      <c r="G44" s="18" t="s">
        <v>198</v>
      </c>
      <c r="H44" s="19" t="s">
        <v>167</v>
      </c>
      <c r="I44" s="19" t="s">
        <v>168</v>
      </c>
      <c r="J44" s="20">
        <v>1</v>
      </c>
      <c r="K44" s="20">
        <v>1</v>
      </c>
      <c r="L44" s="20">
        <v>1</v>
      </c>
      <c r="M44" s="20"/>
      <c r="N44" s="20">
        <f>IF(J44-L44=0,0,IF(J44-L44&gt;M44,J44-L44-M44,IF(L44-J44&gt;M44,L44-J44-M44,0)))</f>
        <v>0</v>
      </c>
      <c r="O44" s="19"/>
      <c r="P44" s="20">
        <v>0</v>
      </c>
    </row>
    <row r="47" spans="1:16" ht="24.95" customHeight="1" x14ac:dyDescent="0.15">
      <c r="A47" s="30" t="s">
        <v>199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1:16" ht="20.100000000000001" customHeight="1" x14ac:dyDescent="0.15"/>
    <row r="49" spans="1:16" ht="39.950000000000003" customHeight="1" x14ac:dyDescent="0.15">
      <c r="A49" s="31" t="s">
        <v>175</v>
      </c>
      <c r="B49" s="31"/>
      <c r="C49" s="32" t="s">
        <v>200</v>
      </c>
      <c r="D49" s="32"/>
      <c r="E49" s="32"/>
      <c r="F49" s="32"/>
      <c r="G49" s="32"/>
      <c r="H49" s="32"/>
      <c r="I49" s="32"/>
      <c r="L49" s="33" t="s">
        <v>177</v>
      </c>
      <c r="M49" s="33"/>
      <c r="N49" s="32" t="s">
        <v>201</v>
      </c>
      <c r="O49" s="32"/>
    </row>
    <row r="50" spans="1:16" ht="20.100000000000001" customHeight="1" x14ac:dyDescent="0.15"/>
    <row r="51" spans="1:16" ht="20.100000000000001" customHeight="1" x14ac:dyDescent="0.15">
      <c r="A51" s="31" t="s">
        <v>179</v>
      </c>
      <c r="B51" s="31"/>
      <c r="C51" s="32" t="s">
        <v>195</v>
      </c>
      <c r="D51" s="32"/>
      <c r="E51" s="32"/>
      <c r="F51" s="32"/>
      <c r="G51" s="32"/>
      <c r="H51" s="32"/>
      <c r="I51" s="32"/>
    </row>
    <row r="52" spans="1:16" ht="20.100000000000001" customHeight="1" x14ac:dyDescent="0.15"/>
    <row r="53" spans="1:16" ht="20.100000000000001" customHeight="1" x14ac:dyDescent="0.15">
      <c r="A53" s="31" t="s">
        <v>180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</row>
    <row r="54" spans="1:16" ht="20.100000000000001" customHeight="1" x14ac:dyDescent="0.15">
      <c r="A54" s="31" t="s">
        <v>181</v>
      </c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</row>
    <row r="55" spans="1:16" ht="35.1" customHeight="1" x14ac:dyDescent="0.15">
      <c r="A55" s="34" t="s">
        <v>70</v>
      </c>
      <c r="B55" s="34" t="s">
        <v>182</v>
      </c>
      <c r="C55" s="34"/>
      <c r="D55" s="34"/>
      <c r="E55" s="34" t="s">
        <v>183</v>
      </c>
      <c r="F55" s="34"/>
      <c r="G55" s="34" t="s">
        <v>184</v>
      </c>
      <c r="H55" s="34"/>
      <c r="I55" s="34"/>
      <c r="J55" s="34"/>
      <c r="K55" s="34"/>
      <c r="L55" s="34"/>
      <c r="M55" s="34"/>
      <c r="N55" s="34"/>
      <c r="O55" s="34"/>
    </row>
    <row r="56" spans="1:16" ht="30" customHeight="1" x14ac:dyDescent="0.15">
      <c r="A56" s="34"/>
      <c r="B56" s="34" t="s">
        <v>74</v>
      </c>
      <c r="C56" s="34" t="s">
        <v>74</v>
      </c>
      <c r="D56" s="34" t="s">
        <v>74</v>
      </c>
      <c r="E56" s="34" t="s">
        <v>74</v>
      </c>
      <c r="F56" s="34" t="s">
        <v>74</v>
      </c>
      <c r="G56" s="34" t="s">
        <v>74</v>
      </c>
      <c r="H56" s="34" t="s">
        <v>75</v>
      </c>
      <c r="I56" s="34"/>
      <c r="J56" s="34" t="s">
        <v>76</v>
      </c>
      <c r="K56" s="34"/>
      <c r="L56" s="34"/>
      <c r="M56" s="34" t="s">
        <v>77</v>
      </c>
      <c r="N56" s="34" t="s">
        <v>78</v>
      </c>
      <c r="O56" s="34" t="s">
        <v>79</v>
      </c>
    </row>
    <row r="57" spans="1:16" ht="50.1" customHeight="1" x14ac:dyDescent="0.15">
      <c r="A57" s="34"/>
      <c r="B57" s="34"/>
      <c r="C57" s="34"/>
      <c r="D57" s="34"/>
      <c r="E57" s="34"/>
      <c r="F57" s="34"/>
      <c r="G57" s="34"/>
      <c r="H57" s="19" t="s">
        <v>80</v>
      </c>
      <c r="I57" s="19" t="s">
        <v>81</v>
      </c>
      <c r="J57" s="19" t="s">
        <v>82</v>
      </c>
      <c r="K57" s="19" t="s">
        <v>83</v>
      </c>
      <c r="L57" s="19" t="s">
        <v>84</v>
      </c>
      <c r="M57" s="34"/>
      <c r="N57" s="34"/>
      <c r="O57" s="34"/>
    </row>
    <row r="58" spans="1:16" ht="20.100000000000001" customHeight="1" x14ac:dyDescent="0.15">
      <c r="A58" s="19">
        <v>1</v>
      </c>
      <c r="B58" s="19">
        <v>2</v>
      </c>
      <c r="C58" s="19">
        <v>3</v>
      </c>
      <c r="D58" s="19">
        <v>4</v>
      </c>
      <c r="E58" s="19">
        <v>5</v>
      </c>
      <c r="F58" s="19">
        <v>6</v>
      </c>
      <c r="G58" s="19">
        <v>7</v>
      </c>
      <c r="H58" s="19">
        <v>8</v>
      </c>
      <c r="I58" s="19">
        <v>9</v>
      </c>
      <c r="J58" s="19">
        <v>10</v>
      </c>
      <c r="K58" s="19">
        <v>11</v>
      </c>
      <c r="L58" s="19">
        <v>12</v>
      </c>
      <c r="M58" s="19">
        <v>13</v>
      </c>
      <c r="N58" s="19">
        <v>14</v>
      </c>
      <c r="O58" s="19">
        <v>15</v>
      </c>
    </row>
    <row r="59" spans="1:16" x14ac:dyDescent="0.15">
      <c r="A59" s="19" t="s">
        <v>196</v>
      </c>
      <c r="B59" s="19" t="s">
        <v>196</v>
      </c>
      <c r="C59" s="19" t="s">
        <v>196</v>
      </c>
      <c r="D59" s="19" t="s">
        <v>196</v>
      </c>
      <c r="E59" s="19" t="s">
        <v>196</v>
      </c>
      <c r="F59" s="19" t="s">
        <v>196</v>
      </c>
      <c r="G59" s="19" t="s">
        <v>196</v>
      </c>
      <c r="H59" s="19" t="s">
        <v>196</v>
      </c>
      <c r="I59" s="19" t="s">
        <v>196</v>
      </c>
      <c r="J59" s="19" t="s">
        <v>196</v>
      </c>
      <c r="K59" s="19" t="s">
        <v>196</v>
      </c>
      <c r="L59" s="19" t="s">
        <v>196</v>
      </c>
      <c r="M59" s="19" t="s">
        <v>196</v>
      </c>
      <c r="N59" s="19" t="s">
        <v>196</v>
      </c>
      <c r="O59" s="19" t="s">
        <v>196</v>
      </c>
    </row>
    <row r="60" spans="1:16" ht="20.100000000000001" customHeight="1" x14ac:dyDescent="0.15"/>
    <row r="61" spans="1:16" ht="20.100000000000001" customHeight="1" x14ac:dyDescent="0.15">
      <c r="A61" s="31" t="s">
        <v>190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</row>
    <row r="62" spans="1:16" ht="35.1" customHeight="1" x14ac:dyDescent="0.15">
      <c r="A62" s="34" t="s">
        <v>70</v>
      </c>
      <c r="B62" s="34" t="s">
        <v>182</v>
      </c>
      <c r="C62" s="34"/>
      <c r="D62" s="34"/>
      <c r="E62" s="34" t="s">
        <v>183</v>
      </c>
      <c r="F62" s="34"/>
      <c r="G62" s="34" t="s">
        <v>191</v>
      </c>
      <c r="H62" s="34"/>
      <c r="I62" s="34"/>
      <c r="J62" s="34"/>
      <c r="K62" s="34"/>
      <c r="L62" s="34"/>
      <c r="M62" s="34"/>
      <c r="N62" s="34"/>
      <c r="O62" s="34"/>
      <c r="P62" s="34" t="s">
        <v>87</v>
      </c>
    </row>
    <row r="63" spans="1:16" ht="30" customHeight="1" x14ac:dyDescent="0.15">
      <c r="A63" s="34"/>
      <c r="B63" s="34" t="s">
        <v>74</v>
      </c>
      <c r="C63" s="34" t="s">
        <v>74</v>
      </c>
      <c r="D63" s="34" t="s">
        <v>74</v>
      </c>
      <c r="E63" s="34" t="s">
        <v>74</v>
      </c>
      <c r="F63" s="34" t="s">
        <v>74</v>
      </c>
      <c r="G63" s="34" t="s">
        <v>74</v>
      </c>
      <c r="H63" s="34" t="s">
        <v>75</v>
      </c>
      <c r="I63" s="34"/>
      <c r="J63" s="34" t="s">
        <v>76</v>
      </c>
      <c r="K63" s="34"/>
      <c r="L63" s="34"/>
      <c r="M63" s="34" t="s">
        <v>77</v>
      </c>
      <c r="N63" s="34" t="s">
        <v>78</v>
      </c>
      <c r="O63" s="34" t="s">
        <v>79</v>
      </c>
      <c r="P63" s="34"/>
    </row>
    <row r="64" spans="1:16" ht="50.1" customHeight="1" x14ac:dyDescent="0.15">
      <c r="A64" s="34"/>
      <c r="B64" s="34"/>
      <c r="C64" s="34"/>
      <c r="D64" s="34"/>
      <c r="E64" s="34"/>
      <c r="F64" s="34"/>
      <c r="G64" s="34"/>
      <c r="H64" s="19" t="s">
        <v>80</v>
      </c>
      <c r="I64" s="19" t="s">
        <v>81</v>
      </c>
      <c r="J64" s="19" t="s">
        <v>82</v>
      </c>
      <c r="K64" s="19" t="s">
        <v>83</v>
      </c>
      <c r="L64" s="19" t="s">
        <v>84</v>
      </c>
      <c r="M64" s="34" t="s">
        <v>78</v>
      </c>
      <c r="N64" s="34" t="s">
        <v>84</v>
      </c>
      <c r="O64" s="34"/>
      <c r="P64" s="34"/>
    </row>
    <row r="65" spans="1:16" ht="20.100000000000001" customHeight="1" x14ac:dyDescent="0.15">
      <c r="A65" s="19">
        <v>1</v>
      </c>
      <c r="B65" s="19">
        <v>2</v>
      </c>
      <c r="C65" s="19">
        <v>3</v>
      </c>
      <c r="D65" s="19">
        <v>4</v>
      </c>
      <c r="E65" s="19">
        <v>5</v>
      </c>
      <c r="F65" s="19">
        <v>6</v>
      </c>
      <c r="G65" s="19">
        <v>7</v>
      </c>
      <c r="H65" s="19">
        <v>8</v>
      </c>
      <c r="I65" s="19">
        <v>9</v>
      </c>
      <c r="J65" s="19">
        <v>10</v>
      </c>
      <c r="K65" s="19">
        <v>11</v>
      </c>
      <c r="L65" s="19">
        <v>12</v>
      </c>
      <c r="M65" s="19">
        <v>13</v>
      </c>
      <c r="N65" s="19">
        <v>14</v>
      </c>
      <c r="O65" s="19">
        <v>15</v>
      </c>
      <c r="P65" s="19">
        <v>16</v>
      </c>
    </row>
    <row r="66" spans="1:16" ht="73.5" x14ac:dyDescent="0.15">
      <c r="A66" s="18" t="s">
        <v>202</v>
      </c>
      <c r="B66" s="19" t="s">
        <v>200</v>
      </c>
      <c r="C66" s="19"/>
      <c r="D66" s="19"/>
      <c r="E66" s="19" t="s">
        <v>203</v>
      </c>
      <c r="F66" s="19"/>
      <c r="G66" s="18" t="s">
        <v>204</v>
      </c>
      <c r="H66" s="19" t="s">
        <v>165</v>
      </c>
      <c r="I66" s="19" t="s">
        <v>166</v>
      </c>
      <c r="J66" s="20">
        <v>175</v>
      </c>
      <c r="K66" s="20">
        <v>175</v>
      </c>
      <c r="L66" s="20">
        <v>128</v>
      </c>
      <c r="M66" s="20">
        <v>8</v>
      </c>
      <c r="N66" s="20">
        <f>IF(J66-L66=0,0,IF(J66-L66&gt;M66,J66-L66-M66,IF(L66-J66&gt;M66,L66-J66-M66,0)))</f>
        <v>39</v>
      </c>
      <c r="O66" s="19" t="s">
        <v>205</v>
      </c>
      <c r="P66" s="20">
        <v>0</v>
      </c>
    </row>
    <row r="69" spans="1:16" ht="24.95" customHeight="1" x14ac:dyDescent="0.15">
      <c r="A69" s="30" t="s">
        <v>206</v>
      </c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</row>
    <row r="70" spans="1:16" ht="20.100000000000001" customHeight="1" x14ac:dyDescent="0.15"/>
    <row r="71" spans="1:16" ht="39.950000000000003" customHeight="1" x14ac:dyDescent="0.15">
      <c r="A71" s="31" t="s">
        <v>175</v>
      </c>
      <c r="B71" s="31"/>
      <c r="C71" s="32" t="s">
        <v>207</v>
      </c>
      <c r="D71" s="32"/>
      <c r="E71" s="32"/>
      <c r="F71" s="32"/>
      <c r="G71" s="32"/>
      <c r="H71" s="32"/>
      <c r="I71" s="32"/>
      <c r="L71" s="33" t="s">
        <v>177</v>
      </c>
      <c r="M71" s="33"/>
      <c r="N71" s="32" t="s">
        <v>208</v>
      </c>
      <c r="O71" s="32"/>
    </row>
    <row r="72" spans="1:16" ht="20.100000000000001" customHeight="1" x14ac:dyDescent="0.15"/>
    <row r="73" spans="1:16" ht="20.100000000000001" customHeight="1" x14ac:dyDescent="0.15">
      <c r="A73" s="31" t="s">
        <v>179</v>
      </c>
      <c r="B73" s="31"/>
      <c r="C73" s="32" t="s">
        <v>209</v>
      </c>
      <c r="D73" s="32"/>
      <c r="E73" s="32"/>
      <c r="F73" s="32"/>
      <c r="G73" s="32"/>
      <c r="H73" s="32"/>
      <c r="I73" s="32"/>
    </row>
    <row r="74" spans="1:16" ht="20.100000000000001" customHeight="1" x14ac:dyDescent="0.15"/>
    <row r="75" spans="1:16" ht="20.100000000000001" customHeight="1" x14ac:dyDescent="0.15">
      <c r="A75" s="31" t="s">
        <v>180</v>
      </c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</row>
    <row r="76" spans="1:16" ht="20.100000000000001" customHeight="1" x14ac:dyDescent="0.15">
      <c r="A76" s="31" t="s">
        <v>181</v>
      </c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</row>
    <row r="77" spans="1:16" ht="35.1" customHeight="1" x14ac:dyDescent="0.15">
      <c r="A77" s="34" t="s">
        <v>70</v>
      </c>
      <c r="B77" s="34" t="s">
        <v>182</v>
      </c>
      <c r="C77" s="34"/>
      <c r="D77" s="34"/>
      <c r="E77" s="34" t="s">
        <v>183</v>
      </c>
      <c r="F77" s="34"/>
      <c r="G77" s="34" t="s">
        <v>184</v>
      </c>
      <c r="H77" s="34"/>
      <c r="I77" s="34"/>
      <c r="J77" s="34"/>
      <c r="K77" s="34"/>
      <c r="L77" s="34"/>
      <c r="M77" s="34"/>
      <c r="N77" s="34"/>
      <c r="O77" s="34"/>
    </row>
    <row r="78" spans="1:16" ht="30" customHeight="1" x14ac:dyDescent="0.15">
      <c r="A78" s="34"/>
      <c r="B78" s="34" t="s">
        <v>74</v>
      </c>
      <c r="C78" s="34" t="s">
        <v>74</v>
      </c>
      <c r="D78" s="34" t="s">
        <v>74</v>
      </c>
      <c r="E78" s="34" t="s">
        <v>74</v>
      </c>
      <c r="F78" s="34" t="s">
        <v>74</v>
      </c>
      <c r="G78" s="34" t="s">
        <v>74</v>
      </c>
      <c r="H78" s="34" t="s">
        <v>75</v>
      </c>
      <c r="I78" s="34"/>
      <c r="J78" s="34" t="s">
        <v>76</v>
      </c>
      <c r="K78" s="34"/>
      <c r="L78" s="34"/>
      <c r="M78" s="34" t="s">
        <v>77</v>
      </c>
      <c r="N78" s="34" t="s">
        <v>78</v>
      </c>
      <c r="O78" s="34" t="s">
        <v>79</v>
      </c>
    </row>
    <row r="79" spans="1:16" ht="50.1" customHeight="1" x14ac:dyDescent="0.15">
      <c r="A79" s="34"/>
      <c r="B79" s="34"/>
      <c r="C79" s="34"/>
      <c r="D79" s="34"/>
      <c r="E79" s="34"/>
      <c r="F79" s="34"/>
      <c r="G79" s="34"/>
      <c r="H79" s="19" t="s">
        <v>80</v>
      </c>
      <c r="I79" s="19" t="s">
        <v>81</v>
      </c>
      <c r="J79" s="19" t="s">
        <v>82</v>
      </c>
      <c r="K79" s="19" t="s">
        <v>83</v>
      </c>
      <c r="L79" s="19" t="s">
        <v>84</v>
      </c>
      <c r="M79" s="34"/>
      <c r="N79" s="34"/>
      <c r="O79" s="34"/>
    </row>
    <row r="80" spans="1:16" ht="20.100000000000001" customHeight="1" x14ac:dyDescent="0.15">
      <c r="A80" s="19">
        <v>1</v>
      </c>
      <c r="B80" s="19">
        <v>2</v>
      </c>
      <c r="C80" s="19">
        <v>3</v>
      </c>
      <c r="D80" s="19">
        <v>4</v>
      </c>
      <c r="E80" s="19">
        <v>5</v>
      </c>
      <c r="F80" s="19">
        <v>6</v>
      </c>
      <c r="G80" s="19">
        <v>7</v>
      </c>
      <c r="H80" s="19">
        <v>8</v>
      </c>
      <c r="I80" s="19">
        <v>9</v>
      </c>
      <c r="J80" s="19">
        <v>10</v>
      </c>
      <c r="K80" s="19">
        <v>11</v>
      </c>
      <c r="L80" s="19">
        <v>12</v>
      </c>
      <c r="M80" s="19">
        <v>13</v>
      </c>
      <c r="N80" s="19">
        <v>14</v>
      </c>
      <c r="O80" s="19">
        <v>15</v>
      </c>
    </row>
    <row r="81" spans="1:16" x14ac:dyDescent="0.15">
      <c r="A81" s="19" t="s">
        <v>196</v>
      </c>
      <c r="B81" s="19" t="s">
        <v>196</v>
      </c>
      <c r="C81" s="19" t="s">
        <v>196</v>
      </c>
      <c r="D81" s="19" t="s">
        <v>196</v>
      </c>
      <c r="E81" s="19" t="s">
        <v>196</v>
      </c>
      <c r="F81" s="19" t="s">
        <v>196</v>
      </c>
      <c r="G81" s="19" t="s">
        <v>196</v>
      </c>
      <c r="H81" s="19" t="s">
        <v>196</v>
      </c>
      <c r="I81" s="19" t="s">
        <v>196</v>
      </c>
      <c r="J81" s="19" t="s">
        <v>196</v>
      </c>
      <c r="K81" s="19" t="s">
        <v>196</v>
      </c>
      <c r="L81" s="19" t="s">
        <v>196</v>
      </c>
      <c r="M81" s="19" t="s">
        <v>196</v>
      </c>
      <c r="N81" s="19" t="s">
        <v>196</v>
      </c>
      <c r="O81" s="19" t="s">
        <v>196</v>
      </c>
    </row>
    <row r="82" spans="1:16" ht="20.100000000000001" customHeight="1" x14ac:dyDescent="0.15"/>
    <row r="83" spans="1:16" ht="20.100000000000001" customHeight="1" x14ac:dyDescent="0.15">
      <c r="A83" s="31" t="s">
        <v>190</v>
      </c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</row>
    <row r="84" spans="1:16" ht="35.1" customHeight="1" x14ac:dyDescent="0.15">
      <c r="A84" s="34" t="s">
        <v>70</v>
      </c>
      <c r="B84" s="34" t="s">
        <v>182</v>
      </c>
      <c r="C84" s="34"/>
      <c r="D84" s="34"/>
      <c r="E84" s="34" t="s">
        <v>183</v>
      </c>
      <c r="F84" s="34"/>
      <c r="G84" s="34" t="s">
        <v>191</v>
      </c>
      <c r="H84" s="34"/>
      <c r="I84" s="34"/>
      <c r="J84" s="34"/>
      <c r="K84" s="34"/>
      <c r="L84" s="34"/>
      <c r="M84" s="34"/>
      <c r="N84" s="34"/>
      <c r="O84" s="34"/>
      <c r="P84" s="34" t="s">
        <v>87</v>
      </c>
    </row>
    <row r="85" spans="1:16" ht="30" customHeight="1" x14ac:dyDescent="0.15">
      <c r="A85" s="34"/>
      <c r="B85" s="34" t="s">
        <v>74</v>
      </c>
      <c r="C85" s="34" t="s">
        <v>74</v>
      </c>
      <c r="D85" s="34" t="s">
        <v>74</v>
      </c>
      <c r="E85" s="34" t="s">
        <v>74</v>
      </c>
      <c r="F85" s="34" t="s">
        <v>74</v>
      </c>
      <c r="G85" s="34" t="s">
        <v>74</v>
      </c>
      <c r="H85" s="34" t="s">
        <v>75</v>
      </c>
      <c r="I85" s="34"/>
      <c r="J85" s="34" t="s">
        <v>76</v>
      </c>
      <c r="K85" s="34"/>
      <c r="L85" s="34"/>
      <c r="M85" s="34" t="s">
        <v>77</v>
      </c>
      <c r="N85" s="34" t="s">
        <v>78</v>
      </c>
      <c r="O85" s="34" t="s">
        <v>79</v>
      </c>
      <c r="P85" s="34"/>
    </row>
    <row r="86" spans="1:16" ht="50.1" customHeight="1" x14ac:dyDescent="0.15">
      <c r="A86" s="34"/>
      <c r="B86" s="34"/>
      <c r="C86" s="34"/>
      <c r="D86" s="34"/>
      <c r="E86" s="34"/>
      <c r="F86" s="34"/>
      <c r="G86" s="34"/>
      <c r="H86" s="19" t="s">
        <v>80</v>
      </c>
      <c r="I86" s="19" t="s">
        <v>81</v>
      </c>
      <c r="J86" s="19" t="s">
        <v>82</v>
      </c>
      <c r="K86" s="19" t="s">
        <v>83</v>
      </c>
      <c r="L86" s="19" t="s">
        <v>84</v>
      </c>
      <c r="M86" s="34" t="s">
        <v>78</v>
      </c>
      <c r="N86" s="34" t="s">
        <v>84</v>
      </c>
      <c r="O86" s="34"/>
      <c r="P86" s="34"/>
    </row>
    <row r="87" spans="1:16" ht="20.100000000000001" customHeight="1" x14ac:dyDescent="0.15">
      <c r="A87" s="19">
        <v>1</v>
      </c>
      <c r="B87" s="19">
        <v>2</v>
      </c>
      <c r="C87" s="19">
        <v>3</v>
      </c>
      <c r="D87" s="19">
        <v>4</v>
      </c>
      <c r="E87" s="19">
        <v>5</v>
      </c>
      <c r="F87" s="19">
        <v>6</v>
      </c>
      <c r="G87" s="19">
        <v>7</v>
      </c>
      <c r="H87" s="19">
        <v>8</v>
      </c>
      <c r="I87" s="19">
        <v>9</v>
      </c>
      <c r="J87" s="19">
        <v>10</v>
      </c>
      <c r="K87" s="19">
        <v>11</v>
      </c>
      <c r="L87" s="19">
        <v>12</v>
      </c>
      <c r="M87" s="19">
        <v>13</v>
      </c>
      <c r="N87" s="19">
        <v>14</v>
      </c>
      <c r="O87" s="19">
        <v>15</v>
      </c>
      <c r="P87" s="19">
        <v>16</v>
      </c>
    </row>
    <row r="88" spans="1:16" ht="94.5" x14ac:dyDescent="0.15">
      <c r="A88" s="18" t="s">
        <v>210</v>
      </c>
      <c r="B88" s="19" t="s">
        <v>211</v>
      </c>
      <c r="C88" s="19"/>
      <c r="D88" s="19"/>
      <c r="E88" s="19" t="s">
        <v>212</v>
      </c>
      <c r="F88" s="19" t="s">
        <v>127</v>
      </c>
      <c r="G88" s="18" t="s">
        <v>213</v>
      </c>
      <c r="H88" s="19" t="s">
        <v>214</v>
      </c>
      <c r="I88" s="19" t="s">
        <v>215</v>
      </c>
      <c r="J88" s="20">
        <v>5324.4</v>
      </c>
      <c r="K88" s="20">
        <v>5324.4</v>
      </c>
      <c r="L88" s="20">
        <v>5324.4</v>
      </c>
      <c r="M88" s="20"/>
      <c r="N88" s="20">
        <f>IF(J88-L88=0,0,IF(J88-L88&gt;M88,J88-L88-M88,IF(L88-J88&gt;M88,L88-J88-M88,0)))</f>
        <v>0</v>
      </c>
      <c r="O88" s="19"/>
      <c r="P88" s="20">
        <v>0</v>
      </c>
    </row>
    <row r="93" spans="1:16" ht="39.950000000000003" customHeight="1" x14ac:dyDescent="0.15">
      <c r="A93" s="7" t="s">
        <v>216</v>
      </c>
      <c r="C93" s="9"/>
      <c r="E93" s="9" t="s">
        <v>27</v>
      </c>
    </row>
    <row r="94" spans="1:16" ht="20.100000000000001" customHeight="1" x14ac:dyDescent="0.15">
      <c r="C94" s="8" t="s">
        <v>217</v>
      </c>
      <c r="E94" s="8" t="s">
        <v>29</v>
      </c>
    </row>
    <row r="95" spans="1:16" ht="30" customHeight="1" x14ac:dyDescent="0.15"/>
    <row r="96" spans="1:16" ht="30" customHeight="1" x14ac:dyDescent="0.15">
      <c r="A96" s="2" t="s">
        <v>34</v>
      </c>
      <c r="B96" s="2"/>
    </row>
    <row r="97" spans="2:5" ht="20.100000000000001" customHeight="1" x14ac:dyDescent="0.15"/>
    <row r="98" spans="2:5" ht="20.100000000000001" customHeight="1" x14ac:dyDescent="0.15">
      <c r="B98" s="23" t="s">
        <v>35</v>
      </c>
      <c r="C98" s="23"/>
      <c r="D98" s="23"/>
      <c r="E98" s="23"/>
    </row>
    <row r="99" spans="2:5" ht="20.100000000000001" customHeight="1" x14ac:dyDescent="0.15">
      <c r="B99" s="24" t="s">
        <v>36</v>
      </c>
      <c r="C99" s="24"/>
      <c r="D99" s="24"/>
      <c r="E99" s="24"/>
    </row>
    <row r="100" spans="2:5" ht="20.100000000000001" customHeight="1" x14ac:dyDescent="0.15">
      <c r="B100" s="24" t="s">
        <v>37</v>
      </c>
      <c r="C100" s="24"/>
      <c r="D100" s="24"/>
      <c r="E100" s="24"/>
    </row>
    <row r="101" spans="2:5" ht="20.100000000000001" customHeight="1" x14ac:dyDescent="0.15">
      <c r="B101" s="24" t="s">
        <v>38</v>
      </c>
      <c r="C101" s="24"/>
      <c r="D101" s="24"/>
      <c r="E101" s="24"/>
    </row>
    <row r="102" spans="2:5" ht="20.100000000000001" customHeight="1" x14ac:dyDescent="0.15">
      <c r="B102" s="24" t="s">
        <v>39</v>
      </c>
      <c r="C102" s="24"/>
      <c r="D102" s="24"/>
      <c r="E102" s="24"/>
    </row>
    <row r="103" spans="2:5" ht="20.100000000000001" customHeight="1" x14ac:dyDescent="0.15">
      <c r="B103" s="24" t="s">
        <v>40</v>
      </c>
      <c r="C103" s="24"/>
      <c r="D103" s="24"/>
      <c r="E103" s="24"/>
    </row>
    <row r="104" spans="2:5" ht="20.100000000000001" customHeight="1" x14ac:dyDescent="0.15">
      <c r="B104" s="25" t="s">
        <v>41</v>
      </c>
      <c r="C104" s="25"/>
      <c r="D104" s="25"/>
      <c r="E104" s="25"/>
    </row>
  </sheetData>
  <sheetProtection password="9491" sheet="1" objects="1" scenarios="1"/>
  <mergeCells count="173">
    <mergeCell ref="B102:E102"/>
    <mergeCell ref="B103:E103"/>
    <mergeCell ref="B104:E104"/>
    <mergeCell ref="A96:B96"/>
    <mergeCell ref="B98:E98"/>
    <mergeCell ref="B99:E99"/>
    <mergeCell ref="B100:E100"/>
    <mergeCell ref="B101:E101"/>
    <mergeCell ref="P84:P86"/>
    <mergeCell ref="B85:B86"/>
    <mergeCell ref="C85:C86"/>
    <mergeCell ref="D85:D86"/>
    <mergeCell ref="E85:E86"/>
    <mergeCell ref="F85:F86"/>
    <mergeCell ref="G85:G86"/>
    <mergeCell ref="H85:I85"/>
    <mergeCell ref="J85:L85"/>
    <mergeCell ref="M85:M86"/>
    <mergeCell ref="N85:N86"/>
    <mergeCell ref="O85:O86"/>
    <mergeCell ref="M78:M79"/>
    <mergeCell ref="N78:N79"/>
    <mergeCell ref="O78:O79"/>
    <mergeCell ref="A83:O83"/>
    <mergeCell ref="A84:A86"/>
    <mergeCell ref="B84:D84"/>
    <mergeCell ref="E84:F84"/>
    <mergeCell ref="G84:O84"/>
    <mergeCell ref="A73:B73"/>
    <mergeCell ref="C73:I73"/>
    <mergeCell ref="A75:O75"/>
    <mergeCell ref="A76:O76"/>
    <mergeCell ref="A77:A79"/>
    <mergeCell ref="B77:D77"/>
    <mergeCell ref="E77:F77"/>
    <mergeCell ref="G77:O77"/>
    <mergeCell ref="B78:B79"/>
    <mergeCell ref="C78:C79"/>
    <mergeCell ref="D78:D79"/>
    <mergeCell ref="E78:E79"/>
    <mergeCell ref="F78:F79"/>
    <mergeCell ref="G78:G79"/>
    <mergeCell ref="H78:I78"/>
    <mergeCell ref="J78:L78"/>
    <mergeCell ref="A69:O69"/>
    <mergeCell ref="A71:B71"/>
    <mergeCell ref="C71:I71"/>
    <mergeCell ref="L71:M71"/>
    <mergeCell ref="N71:O71"/>
    <mergeCell ref="P62:P64"/>
    <mergeCell ref="B63:B64"/>
    <mergeCell ref="C63:C64"/>
    <mergeCell ref="D63:D64"/>
    <mergeCell ref="E63:E64"/>
    <mergeCell ref="F63:F64"/>
    <mergeCell ref="G63:G64"/>
    <mergeCell ref="H63:I63"/>
    <mergeCell ref="J63:L63"/>
    <mergeCell ref="M63:M64"/>
    <mergeCell ref="N63:N64"/>
    <mergeCell ref="O63:O64"/>
    <mergeCell ref="M56:M57"/>
    <mergeCell ref="N56:N57"/>
    <mergeCell ref="O56:O57"/>
    <mergeCell ref="A61:O61"/>
    <mergeCell ref="A62:A64"/>
    <mergeCell ref="B62:D62"/>
    <mergeCell ref="E62:F62"/>
    <mergeCell ref="G62:O62"/>
    <mergeCell ref="A51:B51"/>
    <mergeCell ref="C51:I51"/>
    <mergeCell ref="A53:O53"/>
    <mergeCell ref="A54:O54"/>
    <mergeCell ref="A55:A57"/>
    <mergeCell ref="B55:D55"/>
    <mergeCell ref="E55:F55"/>
    <mergeCell ref="G55:O55"/>
    <mergeCell ref="B56:B57"/>
    <mergeCell ref="C56:C57"/>
    <mergeCell ref="D56:D57"/>
    <mergeCell ref="E56:E57"/>
    <mergeCell ref="F56:F57"/>
    <mergeCell ref="G56:G57"/>
    <mergeCell ref="H56:I56"/>
    <mergeCell ref="J56:L56"/>
    <mergeCell ref="A47:O47"/>
    <mergeCell ref="A49:B49"/>
    <mergeCell ref="C49:I49"/>
    <mergeCell ref="L49:M49"/>
    <mergeCell ref="N49:O49"/>
    <mergeCell ref="P40:P42"/>
    <mergeCell ref="B41:B42"/>
    <mergeCell ref="C41:C42"/>
    <mergeCell ref="D41:D42"/>
    <mergeCell ref="E41:E42"/>
    <mergeCell ref="F41:F42"/>
    <mergeCell ref="G41:G42"/>
    <mergeCell ref="H41:I41"/>
    <mergeCell ref="J41:L41"/>
    <mergeCell ref="M41:M42"/>
    <mergeCell ref="N41:N42"/>
    <mergeCell ref="O41:O42"/>
    <mergeCell ref="M34:M35"/>
    <mergeCell ref="N34:N35"/>
    <mergeCell ref="O34:O35"/>
    <mergeCell ref="A39:O39"/>
    <mergeCell ref="A40:A42"/>
    <mergeCell ref="B40:D40"/>
    <mergeCell ref="E40:F40"/>
    <mergeCell ref="G40:O40"/>
    <mergeCell ref="A29:B29"/>
    <mergeCell ref="C29:I29"/>
    <mergeCell ref="A31:O31"/>
    <mergeCell ref="A32:O32"/>
    <mergeCell ref="A33:A35"/>
    <mergeCell ref="B33:D33"/>
    <mergeCell ref="E33:F33"/>
    <mergeCell ref="G33:O33"/>
    <mergeCell ref="B34:B35"/>
    <mergeCell ref="C34:C35"/>
    <mergeCell ref="D34:D35"/>
    <mergeCell ref="E34:E35"/>
    <mergeCell ref="F34:F35"/>
    <mergeCell ref="G34:G35"/>
    <mergeCell ref="H34:I34"/>
    <mergeCell ref="J34:L34"/>
    <mergeCell ref="A25:O25"/>
    <mergeCell ref="A27:B27"/>
    <mergeCell ref="C27:I27"/>
    <mergeCell ref="L27:M27"/>
    <mergeCell ref="N27:O27"/>
    <mergeCell ref="P18:P20"/>
    <mergeCell ref="B19:B20"/>
    <mergeCell ref="C19:C20"/>
    <mergeCell ref="D19:D20"/>
    <mergeCell ref="E19:E20"/>
    <mergeCell ref="F19:F20"/>
    <mergeCell ref="G19:G20"/>
    <mergeCell ref="H19:I19"/>
    <mergeCell ref="J19:L19"/>
    <mergeCell ref="M19:M20"/>
    <mergeCell ref="N19:N20"/>
    <mergeCell ref="O19:O20"/>
    <mergeCell ref="M12:M13"/>
    <mergeCell ref="N12:N13"/>
    <mergeCell ref="O12:O13"/>
    <mergeCell ref="A17:O17"/>
    <mergeCell ref="A18:A20"/>
    <mergeCell ref="B18:D18"/>
    <mergeCell ref="E18:F18"/>
    <mergeCell ref="G18:O18"/>
    <mergeCell ref="A7:B7"/>
    <mergeCell ref="C7:I7"/>
    <mergeCell ref="A9:O9"/>
    <mergeCell ref="A10:O10"/>
    <mergeCell ref="A11:A13"/>
    <mergeCell ref="B11:D11"/>
    <mergeCell ref="E11:F11"/>
    <mergeCell ref="G11:O11"/>
    <mergeCell ref="B12:B13"/>
    <mergeCell ref="C12:C13"/>
    <mergeCell ref="D12:D13"/>
    <mergeCell ref="E12:E13"/>
    <mergeCell ref="F12:F13"/>
    <mergeCell ref="G12:G13"/>
    <mergeCell ref="H12:I12"/>
    <mergeCell ref="J12:L12"/>
    <mergeCell ref="A1:O1"/>
    <mergeCell ref="A3:O3"/>
    <mergeCell ref="A5:B5"/>
    <mergeCell ref="C5:I5"/>
    <mergeCell ref="L5:M5"/>
    <mergeCell ref="N5:O5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&amp;K00-00925457._08.506116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48"/>
  <sheetViews>
    <sheetView workbookViewId="0"/>
  </sheetViews>
  <sheetFormatPr defaultRowHeight="10.5" x14ac:dyDescent="0.15"/>
  <cols>
    <col min="1" max="1" width="76.42578125" customWidth="1"/>
    <col min="2" max="2" width="22.85546875" customWidth="1"/>
    <col min="3" max="6" width="28.7109375" customWidth="1"/>
  </cols>
  <sheetData>
    <row r="1" spans="1:6" ht="50.1" customHeight="1" x14ac:dyDescent="0.15">
      <c r="A1" s="1" t="s">
        <v>218</v>
      </c>
      <c r="B1" s="1"/>
      <c r="C1" s="1"/>
      <c r="D1" s="1"/>
      <c r="E1" s="1"/>
      <c r="F1" s="1"/>
    </row>
    <row r="2" spans="1:6" ht="50.1" customHeight="1" x14ac:dyDescent="0.15">
      <c r="A2" s="1" t="s">
        <v>1</v>
      </c>
      <c r="B2" s="1"/>
      <c r="C2" s="1"/>
      <c r="D2" s="1"/>
      <c r="E2" s="1"/>
      <c r="F2" s="1"/>
    </row>
    <row r="3" spans="1:6" ht="50.1" customHeight="1" x14ac:dyDescent="0.15">
      <c r="F3" s="3" t="s">
        <v>2</v>
      </c>
    </row>
    <row r="4" spans="1:6" ht="50.1" customHeight="1" x14ac:dyDescent="0.15">
      <c r="E4" s="10" t="s">
        <v>3</v>
      </c>
      <c r="F4" s="3" t="s">
        <v>4</v>
      </c>
    </row>
    <row r="5" spans="1:6" ht="50.1" customHeight="1" x14ac:dyDescent="0.15">
      <c r="A5" s="7" t="s">
        <v>7</v>
      </c>
      <c r="B5" s="21" t="s">
        <v>8</v>
      </c>
      <c r="C5" s="21"/>
      <c r="D5" s="21"/>
      <c r="E5" s="10" t="s">
        <v>9</v>
      </c>
      <c r="F5" s="3" t="s">
        <v>10</v>
      </c>
    </row>
    <row r="6" spans="1:6" ht="50.1" customHeight="1" x14ac:dyDescent="0.15">
      <c r="A6" s="7" t="s">
        <v>16</v>
      </c>
      <c r="B6" s="21" t="s">
        <v>17</v>
      </c>
      <c r="C6" s="21"/>
      <c r="D6" s="21"/>
      <c r="E6" s="10" t="s">
        <v>13</v>
      </c>
      <c r="F6" s="3" t="s">
        <v>14</v>
      </c>
    </row>
    <row r="7" spans="1:6" ht="50.1" customHeight="1" x14ac:dyDescent="0.15">
      <c r="A7" s="7" t="s">
        <v>20</v>
      </c>
      <c r="B7" s="21" t="s">
        <v>21</v>
      </c>
      <c r="C7" s="21"/>
      <c r="D7" s="21"/>
      <c r="E7" s="10" t="s">
        <v>219</v>
      </c>
      <c r="F7" s="3" t="s">
        <v>19</v>
      </c>
    </row>
    <row r="8" spans="1:6" ht="50.1" customHeight="1" x14ac:dyDescent="0.15">
      <c r="A8" s="7" t="s">
        <v>24</v>
      </c>
      <c r="E8" s="10" t="s">
        <v>22</v>
      </c>
      <c r="F8" s="3" t="s">
        <v>23</v>
      </c>
    </row>
    <row r="9" spans="1:6" ht="50.1" customHeight="1" x14ac:dyDescent="0.15">
      <c r="A9" s="7" t="s">
        <v>220</v>
      </c>
      <c r="E9" s="10" t="s">
        <v>221</v>
      </c>
      <c r="F9" s="3" t="s">
        <v>222</v>
      </c>
    </row>
    <row r="10" spans="1:6" ht="50.1" customHeight="1" x14ac:dyDescent="0.15"/>
    <row r="11" spans="1:6" ht="30" customHeight="1" x14ac:dyDescent="0.15">
      <c r="A11" s="35" t="s">
        <v>223</v>
      </c>
      <c r="B11" s="35"/>
      <c r="C11" s="35"/>
      <c r="D11" s="35"/>
      <c r="E11" s="35"/>
      <c r="F11" s="35"/>
    </row>
    <row r="12" spans="1:6" ht="50.1" customHeight="1" x14ac:dyDescent="0.15">
      <c r="A12" s="36" t="s">
        <v>224</v>
      </c>
      <c r="B12" s="36" t="s">
        <v>225</v>
      </c>
      <c r="C12" s="36" t="s">
        <v>226</v>
      </c>
      <c r="D12" s="36"/>
      <c r="E12" s="36" t="s">
        <v>227</v>
      </c>
      <c r="F12" s="36" t="s">
        <v>228</v>
      </c>
    </row>
    <row r="13" spans="1:6" ht="50.1" customHeight="1" x14ac:dyDescent="0.15">
      <c r="A13" s="36"/>
      <c r="B13" s="36"/>
      <c r="C13" s="3" t="s">
        <v>229</v>
      </c>
      <c r="D13" s="3" t="s">
        <v>230</v>
      </c>
      <c r="E13" s="36"/>
      <c r="F13" s="36"/>
    </row>
    <row r="14" spans="1:6" ht="20.100000000000001" customHeight="1" x14ac:dyDescent="0.15">
      <c r="A14" s="3" t="s">
        <v>231</v>
      </c>
      <c r="B14" s="3" t="s">
        <v>232</v>
      </c>
      <c r="C14" s="3" t="s">
        <v>233</v>
      </c>
      <c r="D14" s="3" t="s">
        <v>234</v>
      </c>
      <c r="E14" s="3" t="s">
        <v>235</v>
      </c>
      <c r="F14" s="3" t="s">
        <v>236</v>
      </c>
    </row>
    <row r="15" spans="1:6" ht="54.95" customHeight="1" x14ac:dyDescent="0.15">
      <c r="A15" s="4" t="s">
        <v>237</v>
      </c>
      <c r="B15" s="3" t="s">
        <v>238</v>
      </c>
      <c r="C15" s="5">
        <v>178046790</v>
      </c>
      <c r="D15" s="5">
        <v>148159820</v>
      </c>
      <c r="E15" s="5">
        <f t="shared" ref="E15:E47" si="0">IF(AND(C15=0,D15=0),0,IF(D15&gt;0,(C15-D15)/D15*100,IF(C15&gt;0,(C15-D15)/C15*100)))</f>
        <v>20.172115489881129</v>
      </c>
      <c r="F15" s="5">
        <v>89.80675535303115</v>
      </c>
    </row>
    <row r="16" spans="1:6" ht="110.1" customHeight="1" x14ac:dyDescent="0.15">
      <c r="A16" s="4" t="s">
        <v>239</v>
      </c>
      <c r="B16" s="3" t="s">
        <v>240</v>
      </c>
      <c r="C16" s="5">
        <v>0</v>
      </c>
      <c r="D16" s="5">
        <v>0</v>
      </c>
      <c r="E16" s="5">
        <f t="shared" si="0"/>
        <v>0</v>
      </c>
      <c r="F16" s="5">
        <v>0</v>
      </c>
    </row>
    <row r="17" spans="1:6" ht="54.95" customHeight="1" x14ac:dyDescent="0.15">
      <c r="A17" s="4" t="s">
        <v>241</v>
      </c>
      <c r="B17" s="3" t="s">
        <v>242</v>
      </c>
      <c r="C17" s="5">
        <v>7521194.29</v>
      </c>
      <c r="D17" s="5">
        <v>187499898.25999999</v>
      </c>
      <c r="E17" s="5">
        <f t="shared" si="0"/>
        <v>-95.988694202078662</v>
      </c>
      <c r="F17" s="5">
        <v>3.793688476858498</v>
      </c>
    </row>
    <row r="18" spans="1:6" ht="54.95" customHeight="1" x14ac:dyDescent="0.15">
      <c r="A18" s="4" t="s">
        <v>243</v>
      </c>
      <c r="B18" s="3" t="s">
        <v>244</v>
      </c>
      <c r="C18" s="5">
        <v>0</v>
      </c>
      <c r="D18" s="5">
        <v>0</v>
      </c>
      <c r="E18" s="5">
        <f t="shared" si="0"/>
        <v>0</v>
      </c>
      <c r="F18" s="5">
        <v>0</v>
      </c>
    </row>
    <row r="19" spans="1:6" ht="54.95" customHeight="1" x14ac:dyDescent="0.15">
      <c r="A19" s="4" t="s">
        <v>245</v>
      </c>
      <c r="B19" s="3" t="s">
        <v>246</v>
      </c>
      <c r="C19" s="5">
        <v>0</v>
      </c>
      <c r="D19" s="5">
        <v>0</v>
      </c>
      <c r="E19" s="5">
        <f t="shared" si="0"/>
        <v>0</v>
      </c>
      <c r="F19" s="5">
        <v>0</v>
      </c>
    </row>
    <row r="20" spans="1:6" ht="54.95" customHeight="1" x14ac:dyDescent="0.15">
      <c r="A20" s="4" t="s">
        <v>247</v>
      </c>
      <c r="B20" s="3" t="s">
        <v>248</v>
      </c>
      <c r="C20" s="5">
        <v>0</v>
      </c>
      <c r="D20" s="5">
        <v>0</v>
      </c>
      <c r="E20" s="5">
        <f t="shared" si="0"/>
        <v>0</v>
      </c>
      <c r="F20" s="5">
        <v>0</v>
      </c>
    </row>
    <row r="21" spans="1:6" ht="54.95" customHeight="1" x14ac:dyDescent="0.15">
      <c r="A21" s="4" t="s">
        <v>249</v>
      </c>
      <c r="B21" s="3" t="s">
        <v>250</v>
      </c>
      <c r="C21" s="5">
        <v>0</v>
      </c>
      <c r="D21" s="5">
        <v>0</v>
      </c>
      <c r="E21" s="5">
        <f t="shared" si="0"/>
        <v>0</v>
      </c>
      <c r="F21" s="5">
        <v>0</v>
      </c>
    </row>
    <row r="22" spans="1:6" ht="110.1" customHeight="1" x14ac:dyDescent="0.15">
      <c r="A22" s="4" t="s">
        <v>251</v>
      </c>
      <c r="B22" s="3" t="s">
        <v>252</v>
      </c>
      <c r="C22" s="5">
        <v>0</v>
      </c>
      <c r="D22" s="5">
        <v>0</v>
      </c>
      <c r="E22" s="5">
        <f t="shared" si="0"/>
        <v>0</v>
      </c>
      <c r="F22" s="5">
        <v>0</v>
      </c>
    </row>
    <row r="23" spans="1:6" ht="110.1" customHeight="1" x14ac:dyDescent="0.15">
      <c r="A23" s="4" t="s">
        <v>253</v>
      </c>
      <c r="B23" s="3" t="s">
        <v>254</v>
      </c>
      <c r="C23" s="5">
        <v>0</v>
      </c>
      <c r="D23" s="5">
        <v>0</v>
      </c>
      <c r="E23" s="5">
        <f t="shared" si="0"/>
        <v>0</v>
      </c>
      <c r="F23" s="5">
        <v>0</v>
      </c>
    </row>
    <row r="24" spans="1:6" ht="110.1" customHeight="1" x14ac:dyDescent="0.15">
      <c r="A24" s="4" t="s">
        <v>255</v>
      </c>
      <c r="B24" s="3" t="s">
        <v>256</v>
      </c>
      <c r="C24" s="5">
        <v>696522.97</v>
      </c>
      <c r="D24" s="5">
        <v>336881.7</v>
      </c>
      <c r="E24" s="5">
        <f t="shared" si="0"/>
        <v>106.75595320256338</v>
      </c>
      <c r="F24" s="5">
        <v>0.35132600798114166</v>
      </c>
    </row>
    <row r="25" spans="1:6" ht="54.95" customHeight="1" x14ac:dyDescent="0.15">
      <c r="A25" s="4" t="s">
        <v>257</v>
      </c>
      <c r="B25" s="3" t="s">
        <v>258</v>
      </c>
      <c r="C25" s="5">
        <v>11576252.869999999</v>
      </c>
      <c r="D25" s="5">
        <v>11091737.470000001</v>
      </c>
      <c r="E25" s="5">
        <f t="shared" si="0"/>
        <v>4.3682552107861827</v>
      </c>
      <c r="F25" s="5">
        <v>5.8390589878139041</v>
      </c>
    </row>
    <row r="26" spans="1:6" ht="110.1" customHeight="1" x14ac:dyDescent="0.15">
      <c r="A26" s="4" t="s">
        <v>259</v>
      </c>
      <c r="B26" s="3" t="s">
        <v>260</v>
      </c>
      <c r="C26" s="5">
        <v>22500</v>
      </c>
      <c r="D26" s="5">
        <v>4000</v>
      </c>
      <c r="E26" s="5">
        <f t="shared" si="0"/>
        <v>462.5</v>
      </c>
      <c r="F26" s="5">
        <v>1.1348994247204348E-2</v>
      </c>
    </row>
    <row r="27" spans="1:6" ht="110.1" customHeight="1" x14ac:dyDescent="0.15">
      <c r="A27" s="4" t="s">
        <v>261</v>
      </c>
      <c r="B27" s="3" t="s">
        <v>262</v>
      </c>
      <c r="C27" s="5">
        <v>11470693.550000001</v>
      </c>
      <c r="D27" s="5">
        <v>11037234.93</v>
      </c>
      <c r="E27" s="5">
        <f t="shared" si="0"/>
        <v>3.9272392292912897</v>
      </c>
      <c r="F27" s="5">
        <v>5.7858148937952905</v>
      </c>
    </row>
    <row r="28" spans="1:6" ht="110.1" customHeight="1" x14ac:dyDescent="0.15">
      <c r="A28" s="4" t="s">
        <v>263</v>
      </c>
      <c r="B28" s="3" t="s">
        <v>264</v>
      </c>
      <c r="C28" s="5">
        <v>0</v>
      </c>
      <c r="D28" s="5">
        <v>0</v>
      </c>
      <c r="E28" s="5">
        <f t="shared" si="0"/>
        <v>0</v>
      </c>
      <c r="F28" s="5">
        <v>0</v>
      </c>
    </row>
    <row r="29" spans="1:6" ht="54.95" customHeight="1" x14ac:dyDescent="0.15">
      <c r="A29" s="4" t="s">
        <v>265</v>
      </c>
      <c r="B29" s="3" t="s">
        <v>266</v>
      </c>
      <c r="C29" s="5">
        <v>0</v>
      </c>
      <c r="D29" s="5">
        <v>0</v>
      </c>
      <c r="E29" s="5">
        <f t="shared" si="0"/>
        <v>0</v>
      </c>
      <c r="F29" s="5">
        <v>0</v>
      </c>
    </row>
    <row r="30" spans="1:6" ht="110.1" customHeight="1" x14ac:dyDescent="0.15">
      <c r="A30" s="4" t="s">
        <v>267</v>
      </c>
      <c r="B30" s="3" t="s">
        <v>268</v>
      </c>
      <c r="C30" s="5">
        <v>0</v>
      </c>
      <c r="D30" s="5">
        <v>0</v>
      </c>
      <c r="E30" s="5">
        <f t="shared" si="0"/>
        <v>0</v>
      </c>
      <c r="F30" s="5">
        <v>0</v>
      </c>
    </row>
    <row r="31" spans="1:6" ht="110.1" customHeight="1" x14ac:dyDescent="0.15">
      <c r="A31" s="4" t="s">
        <v>269</v>
      </c>
      <c r="B31" s="3" t="s">
        <v>270</v>
      </c>
      <c r="C31" s="5">
        <v>83059.320000000007</v>
      </c>
      <c r="D31" s="5">
        <v>50502.54</v>
      </c>
      <c r="E31" s="5">
        <f t="shared" si="0"/>
        <v>64.46562885747926</v>
      </c>
      <c r="F31" s="5">
        <v>4.1895099771409115E-2</v>
      </c>
    </row>
    <row r="32" spans="1:6" ht="110.1" customHeight="1" x14ac:dyDescent="0.15">
      <c r="A32" s="4" t="s">
        <v>271</v>
      </c>
      <c r="B32" s="3" t="s">
        <v>272</v>
      </c>
      <c r="C32" s="5">
        <v>0</v>
      </c>
      <c r="D32" s="5">
        <v>0</v>
      </c>
      <c r="E32" s="5">
        <f t="shared" si="0"/>
        <v>0</v>
      </c>
      <c r="F32" s="5">
        <v>0</v>
      </c>
    </row>
    <row r="33" spans="1:6" ht="54.95" customHeight="1" x14ac:dyDescent="0.15">
      <c r="A33" s="4" t="s">
        <v>273</v>
      </c>
      <c r="B33" s="3" t="s">
        <v>274</v>
      </c>
      <c r="C33" s="5">
        <v>413673.34</v>
      </c>
      <c r="D33" s="5">
        <v>69420.09</v>
      </c>
      <c r="E33" s="5">
        <f t="shared" si="0"/>
        <v>495.89859362037708</v>
      </c>
      <c r="F33" s="5">
        <v>0.2086567269280804</v>
      </c>
    </row>
    <row r="34" spans="1:6" ht="110.1" customHeight="1" x14ac:dyDescent="0.15">
      <c r="A34" s="4" t="s">
        <v>275</v>
      </c>
      <c r="B34" s="3" t="s">
        <v>276</v>
      </c>
      <c r="C34" s="5">
        <v>413673.34</v>
      </c>
      <c r="D34" s="5">
        <v>69420.09</v>
      </c>
      <c r="E34" s="5">
        <f t="shared" si="0"/>
        <v>495.89859362037708</v>
      </c>
      <c r="F34" s="5">
        <v>0.2086567269280804</v>
      </c>
    </row>
    <row r="35" spans="1:6" ht="54.95" customHeight="1" x14ac:dyDescent="0.15">
      <c r="A35" s="4" t="s">
        <v>277</v>
      </c>
      <c r="B35" s="3" t="s">
        <v>278</v>
      </c>
      <c r="C35" s="5">
        <v>0</v>
      </c>
      <c r="D35" s="5">
        <v>0</v>
      </c>
      <c r="E35" s="5">
        <f t="shared" si="0"/>
        <v>0</v>
      </c>
      <c r="F35" s="5">
        <v>0</v>
      </c>
    </row>
    <row r="36" spans="1:6" ht="54.95" customHeight="1" x14ac:dyDescent="0.15">
      <c r="A36" s="4" t="s">
        <v>279</v>
      </c>
      <c r="B36" s="3" t="s">
        <v>280</v>
      </c>
      <c r="C36" s="5">
        <v>0</v>
      </c>
      <c r="D36" s="5">
        <v>0</v>
      </c>
      <c r="E36" s="5">
        <f t="shared" si="0"/>
        <v>0</v>
      </c>
      <c r="F36" s="5">
        <v>0</v>
      </c>
    </row>
    <row r="37" spans="1:6" ht="54.95" customHeight="1" x14ac:dyDescent="0.15">
      <c r="A37" s="4" t="s">
        <v>281</v>
      </c>
      <c r="B37" s="3" t="s">
        <v>282</v>
      </c>
      <c r="C37" s="5">
        <v>0</v>
      </c>
      <c r="D37" s="5">
        <v>0</v>
      </c>
      <c r="E37" s="5">
        <f t="shared" si="0"/>
        <v>0</v>
      </c>
      <c r="F37" s="5">
        <v>0</v>
      </c>
    </row>
    <row r="38" spans="1:6" ht="54.95" customHeight="1" x14ac:dyDescent="0.15">
      <c r="A38" s="4" t="s">
        <v>283</v>
      </c>
      <c r="B38" s="3" t="s">
        <v>284</v>
      </c>
      <c r="C38" s="5">
        <v>0</v>
      </c>
      <c r="D38" s="5">
        <v>0</v>
      </c>
      <c r="E38" s="5">
        <f t="shared" si="0"/>
        <v>0</v>
      </c>
      <c r="F38" s="5">
        <v>0</v>
      </c>
    </row>
    <row r="39" spans="1:6" ht="54.95" customHeight="1" x14ac:dyDescent="0.15">
      <c r="A39" s="4" t="s">
        <v>285</v>
      </c>
      <c r="B39" s="3" t="s">
        <v>286</v>
      </c>
      <c r="C39" s="5">
        <v>0</v>
      </c>
      <c r="D39" s="5">
        <v>0</v>
      </c>
      <c r="E39" s="5">
        <f t="shared" si="0"/>
        <v>0</v>
      </c>
      <c r="F39" s="5">
        <v>0</v>
      </c>
    </row>
    <row r="40" spans="1:6" ht="110.1" customHeight="1" x14ac:dyDescent="0.15">
      <c r="A40" s="4" t="s">
        <v>287</v>
      </c>
      <c r="B40" s="3" t="s">
        <v>288</v>
      </c>
      <c r="C40" s="5">
        <v>0</v>
      </c>
      <c r="D40" s="5">
        <v>0</v>
      </c>
      <c r="E40" s="5">
        <f t="shared" si="0"/>
        <v>0</v>
      </c>
      <c r="F40" s="5">
        <v>0</v>
      </c>
    </row>
    <row r="41" spans="1:6" ht="54.95" customHeight="1" x14ac:dyDescent="0.15">
      <c r="A41" s="4" t="s">
        <v>289</v>
      </c>
      <c r="B41" s="3" t="s">
        <v>290</v>
      </c>
      <c r="C41" s="5">
        <v>0</v>
      </c>
      <c r="D41" s="5">
        <v>0</v>
      </c>
      <c r="E41" s="5">
        <f t="shared" si="0"/>
        <v>0</v>
      </c>
      <c r="F41" s="5">
        <v>0</v>
      </c>
    </row>
    <row r="42" spans="1:6" ht="54.95" customHeight="1" x14ac:dyDescent="0.15">
      <c r="A42" s="4" t="s">
        <v>291</v>
      </c>
      <c r="B42" s="3" t="s">
        <v>292</v>
      </c>
      <c r="C42" s="5">
        <v>0</v>
      </c>
      <c r="D42" s="5">
        <v>11611.79</v>
      </c>
      <c r="E42" s="5">
        <f t="shared" si="0"/>
        <v>-100</v>
      </c>
      <c r="F42" s="5">
        <v>0</v>
      </c>
    </row>
    <row r="43" spans="1:6" ht="54.95" customHeight="1" x14ac:dyDescent="0.15">
      <c r="A43" s="4" t="s">
        <v>293</v>
      </c>
      <c r="B43" s="3" t="s">
        <v>294</v>
      </c>
      <c r="C43" s="5">
        <v>1019.92</v>
      </c>
      <c r="D43" s="5">
        <v>0</v>
      </c>
      <c r="E43" s="5">
        <f t="shared" si="0"/>
        <v>100</v>
      </c>
      <c r="F43" s="5">
        <v>5.1444738722705155E-4</v>
      </c>
    </row>
    <row r="44" spans="1:6" ht="54.95" customHeight="1" x14ac:dyDescent="0.15">
      <c r="A44" s="4" t="s">
        <v>295</v>
      </c>
      <c r="B44" s="3" t="s">
        <v>296</v>
      </c>
      <c r="C44" s="5">
        <v>0</v>
      </c>
      <c r="D44" s="5">
        <v>0</v>
      </c>
      <c r="E44" s="5">
        <f t="shared" si="0"/>
        <v>0</v>
      </c>
      <c r="F44" s="5">
        <v>0</v>
      </c>
    </row>
    <row r="45" spans="1:6" ht="54.95" customHeight="1" x14ac:dyDescent="0.15">
      <c r="A45" s="4" t="s">
        <v>297</v>
      </c>
      <c r="B45" s="3" t="s">
        <v>298</v>
      </c>
      <c r="C45" s="5">
        <v>0</v>
      </c>
      <c r="D45" s="5">
        <v>0</v>
      </c>
      <c r="E45" s="5">
        <f t="shared" si="0"/>
        <v>0</v>
      </c>
      <c r="F45" s="5">
        <v>0</v>
      </c>
    </row>
    <row r="46" spans="1:6" ht="54.95" customHeight="1" x14ac:dyDescent="0.15">
      <c r="A46" s="4" t="s">
        <v>299</v>
      </c>
      <c r="B46" s="3" t="s">
        <v>300</v>
      </c>
      <c r="C46" s="5">
        <v>0</v>
      </c>
      <c r="D46" s="5">
        <v>0</v>
      </c>
      <c r="E46" s="5">
        <f t="shared" si="0"/>
        <v>0</v>
      </c>
      <c r="F46" s="5">
        <v>0</v>
      </c>
    </row>
    <row r="47" spans="1:6" ht="54.95" customHeight="1" x14ac:dyDescent="0.15">
      <c r="A47" s="4" t="s">
        <v>301</v>
      </c>
      <c r="B47" s="3" t="s">
        <v>302</v>
      </c>
      <c r="C47" s="5">
        <v>0</v>
      </c>
      <c r="D47" s="5">
        <v>0</v>
      </c>
      <c r="E47" s="5">
        <f t="shared" si="0"/>
        <v>0</v>
      </c>
      <c r="F47" s="5">
        <v>0</v>
      </c>
    </row>
    <row r="48" spans="1:6" ht="20.100000000000001" customHeight="1" x14ac:dyDescent="0.15">
      <c r="A48" s="11" t="s">
        <v>303</v>
      </c>
      <c r="B48" s="14" t="s">
        <v>304</v>
      </c>
      <c r="C48" s="12">
        <v>198255453.38999999</v>
      </c>
      <c r="D48" s="12">
        <v>347169369.31</v>
      </c>
      <c r="E48" s="14" t="s">
        <v>305</v>
      </c>
      <c r="F48" s="14" t="s">
        <v>306</v>
      </c>
    </row>
  </sheetData>
  <sheetProtection sheet="1" objects="1" scenarios="1"/>
  <mergeCells count="11">
    <mergeCell ref="A11:F11"/>
    <mergeCell ref="A12:A13"/>
    <mergeCell ref="B12:B13"/>
    <mergeCell ref="C12:D12"/>
    <mergeCell ref="E12:E13"/>
    <mergeCell ref="F12:F13"/>
    <mergeCell ref="A1:F1"/>
    <mergeCell ref="A2:F2"/>
    <mergeCell ref="B5:D5"/>
    <mergeCell ref="B6:D6"/>
    <mergeCell ref="B7:D7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&amp;K00-00925457._08.506116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8"/>
  <sheetViews>
    <sheetView workbookViewId="0"/>
  </sheetViews>
  <sheetFormatPr defaultRowHeight="10.5" x14ac:dyDescent="0.15"/>
  <cols>
    <col min="1" max="1" width="76.42578125" customWidth="1"/>
    <col min="2" max="2" width="19.140625" customWidth="1"/>
    <col min="3" max="20" width="22.85546875" customWidth="1"/>
  </cols>
  <sheetData>
    <row r="1" spans="1:20" ht="30" customHeight="1" x14ac:dyDescent="0.15">
      <c r="A1" s="35" t="s">
        <v>307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ht="50.1" customHeight="1" x14ac:dyDescent="0.15">
      <c r="A2" s="36" t="s">
        <v>224</v>
      </c>
      <c r="B2" s="36" t="s">
        <v>225</v>
      </c>
      <c r="C2" s="36" t="s">
        <v>308</v>
      </c>
      <c r="D2" s="36" t="s">
        <v>309</v>
      </c>
      <c r="E2" s="36" t="s">
        <v>310</v>
      </c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0" ht="50.1" customHeight="1" x14ac:dyDescent="0.15">
      <c r="A3" s="36"/>
      <c r="B3" s="36"/>
      <c r="C3" s="36"/>
      <c r="D3" s="36"/>
      <c r="E3" s="36" t="s">
        <v>311</v>
      </c>
      <c r="F3" s="36" t="s">
        <v>312</v>
      </c>
      <c r="G3" s="36" t="s">
        <v>313</v>
      </c>
      <c r="H3" s="36" t="s">
        <v>312</v>
      </c>
      <c r="I3" s="36" t="s">
        <v>314</v>
      </c>
      <c r="J3" s="36"/>
      <c r="K3" s="36"/>
      <c r="L3" s="36"/>
      <c r="M3" s="36" t="s">
        <v>315</v>
      </c>
      <c r="N3" s="36" t="s">
        <v>312</v>
      </c>
      <c r="O3" s="36" t="s">
        <v>316</v>
      </c>
      <c r="P3" s="36" t="s">
        <v>312</v>
      </c>
      <c r="Q3" s="36" t="s">
        <v>317</v>
      </c>
      <c r="R3" s="36"/>
      <c r="S3" s="36"/>
      <c r="T3" s="36"/>
    </row>
    <row r="4" spans="1:20" ht="50.1" customHeight="1" x14ac:dyDescent="0.15">
      <c r="A4" s="36"/>
      <c r="B4" s="36"/>
      <c r="C4" s="36"/>
      <c r="D4" s="36"/>
      <c r="E4" s="36"/>
      <c r="F4" s="36"/>
      <c r="G4" s="36"/>
      <c r="H4" s="36"/>
      <c r="I4" s="3" t="s">
        <v>318</v>
      </c>
      <c r="J4" s="3" t="s">
        <v>312</v>
      </c>
      <c r="K4" s="3" t="s">
        <v>319</v>
      </c>
      <c r="L4" s="3" t="s">
        <v>312</v>
      </c>
      <c r="M4" s="36"/>
      <c r="N4" s="36"/>
      <c r="O4" s="36"/>
      <c r="P4" s="36"/>
      <c r="Q4" s="3" t="s">
        <v>320</v>
      </c>
      <c r="R4" s="3" t="s">
        <v>312</v>
      </c>
      <c r="S4" s="3" t="s">
        <v>321</v>
      </c>
      <c r="T4" s="3" t="s">
        <v>312</v>
      </c>
    </row>
    <row r="5" spans="1:20" ht="20.100000000000001" customHeight="1" x14ac:dyDescent="0.15">
      <c r="A5" s="3" t="s">
        <v>231</v>
      </c>
      <c r="B5" s="3" t="s">
        <v>232</v>
      </c>
      <c r="C5" s="3" t="s">
        <v>233</v>
      </c>
      <c r="D5" s="3" t="s">
        <v>234</v>
      </c>
      <c r="E5" s="3" t="s">
        <v>235</v>
      </c>
      <c r="F5" s="3" t="s">
        <v>236</v>
      </c>
      <c r="G5" s="3" t="s">
        <v>322</v>
      </c>
      <c r="H5" s="3" t="s">
        <v>323</v>
      </c>
      <c r="I5" s="3" t="s">
        <v>324</v>
      </c>
      <c r="J5" s="3" t="s">
        <v>325</v>
      </c>
      <c r="K5" s="3" t="s">
        <v>326</v>
      </c>
      <c r="L5" s="3" t="s">
        <v>327</v>
      </c>
      <c r="M5" s="3" t="s">
        <v>328</v>
      </c>
      <c r="N5" s="3" t="s">
        <v>329</v>
      </c>
      <c r="O5" s="3" t="s">
        <v>330</v>
      </c>
      <c r="P5" s="3" t="s">
        <v>331</v>
      </c>
      <c r="Q5" s="3" t="s">
        <v>332</v>
      </c>
      <c r="R5" s="3" t="s">
        <v>333</v>
      </c>
      <c r="S5" s="3" t="s">
        <v>334</v>
      </c>
      <c r="T5" s="3" t="s">
        <v>335</v>
      </c>
    </row>
    <row r="6" spans="1:20" ht="54.95" customHeight="1" x14ac:dyDescent="0.15">
      <c r="A6" s="4" t="s">
        <v>336</v>
      </c>
      <c r="B6" s="3" t="s">
        <v>238</v>
      </c>
      <c r="C6" s="5">
        <v>120933302.06</v>
      </c>
      <c r="D6" s="5">
        <v>58.033650887808932</v>
      </c>
      <c r="E6" s="5">
        <v>115686921.15000001</v>
      </c>
      <c r="F6" s="5">
        <v>55.516009899189051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5246380.91</v>
      </c>
      <c r="P6" s="5">
        <v>2.5176409886198829</v>
      </c>
      <c r="Q6" s="5">
        <v>5246380.91</v>
      </c>
      <c r="R6" s="5">
        <v>2.5176409886198829</v>
      </c>
      <c r="S6" s="5">
        <v>0</v>
      </c>
      <c r="T6" s="5">
        <v>0</v>
      </c>
    </row>
    <row r="7" spans="1:20" ht="54.95" customHeight="1" x14ac:dyDescent="0.15">
      <c r="A7" s="4" t="s">
        <v>337</v>
      </c>
      <c r="B7" s="3" t="s">
        <v>240</v>
      </c>
      <c r="C7" s="5">
        <v>36781613.090000004</v>
      </c>
      <c r="D7" s="5">
        <v>17.650814596102521</v>
      </c>
      <c r="E7" s="5">
        <v>35043393.009999998</v>
      </c>
      <c r="F7" s="5">
        <v>16.816674987156336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1738220.08</v>
      </c>
      <c r="P7" s="5">
        <v>0.83413960894618533</v>
      </c>
      <c r="Q7" s="5">
        <v>1738220.08</v>
      </c>
      <c r="R7" s="5">
        <v>0.83413960894618533</v>
      </c>
      <c r="S7" s="5">
        <v>0</v>
      </c>
      <c r="T7" s="5">
        <v>0</v>
      </c>
    </row>
    <row r="8" spans="1:20" ht="54.95" customHeight="1" x14ac:dyDescent="0.15">
      <c r="A8" s="4" t="s">
        <v>338</v>
      </c>
      <c r="B8" s="3" t="s">
        <v>242</v>
      </c>
      <c r="C8" s="5">
        <v>45017844.890000001</v>
      </c>
      <c r="D8" s="5">
        <v>21.603229627944827</v>
      </c>
      <c r="E8" s="5">
        <v>22866347.91</v>
      </c>
      <c r="F8" s="5">
        <v>10.973136671896475</v>
      </c>
      <c r="G8" s="5">
        <v>16784459.609999999</v>
      </c>
      <c r="H8" s="5">
        <v>8.0545511679156547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5367037.37</v>
      </c>
      <c r="P8" s="5">
        <v>2.575541788132699</v>
      </c>
      <c r="Q8" s="5">
        <v>4670514.4000000004</v>
      </c>
      <c r="R8" s="5">
        <v>2.2412933206901671</v>
      </c>
      <c r="S8" s="5">
        <v>696522.97</v>
      </c>
      <c r="T8" s="5">
        <v>0.33424846744253212</v>
      </c>
    </row>
    <row r="9" spans="1:20" ht="54.95" customHeight="1" x14ac:dyDescent="0.15">
      <c r="A9" s="4" t="s">
        <v>339</v>
      </c>
      <c r="B9" s="3" t="s">
        <v>340</v>
      </c>
      <c r="C9" s="5">
        <v>659562.18999999994</v>
      </c>
      <c r="D9" s="5">
        <v>0.31651167396610075</v>
      </c>
      <c r="E9" s="5">
        <v>625029.43999999994</v>
      </c>
      <c r="F9" s="5">
        <v>0.29994004709774913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34532.75</v>
      </c>
      <c r="P9" s="5">
        <v>1.6571626868351667E-2</v>
      </c>
      <c r="Q9" s="5">
        <v>34532.75</v>
      </c>
      <c r="R9" s="5">
        <v>1.6571626868351667E-2</v>
      </c>
      <c r="S9" s="5">
        <v>0</v>
      </c>
      <c r="T9" s="5">
        <v>0</v>
      </c>
    </row>
    <row r="10" spans="1:20" ht="54.95" customHeight="1" x14ac:dyDescent="0.15">
      <c r="A10" s="4" t="s">
        <v>341</v>
      </c>
      <c r="B10" s="3" t="s">
        <v>342</v>
      </c>
      <c r="C10" s="5">
        <v>1005310.8</v>
      </c>
      <c r="D10" s="5">
        <v>0.48243002553587849</v>
      </c>
      <c r="E10" s="5">
        <v>609093.1</v>
      </c>
      <c r="F10" s="5">
        <v>0.29229249281588082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396217.7</v>
      </c>
      <c r="P10" s="5">
        <v>0.19013753271999767</v>
      </c>
      <c r="Q10" s="5">
        <v>396217.7</v>
      </c>
      <c r="R10" s="5">
        <v>0.19013753271999767</v>
      </c>
      <c r="S10" s="5">
        <v>0</v>
      </c>
      <c r="T10" s="5">
        <v>0</v>
      </c>
    </row>
    <row r="11" spans="1:20" ht="54.95" customHeight="1" x14ac:dyDescent="0.15">
      <c r="A11" s="4" t="s">
        <v>343</v>
      </c>
      <c r="B11" s="3" t="s">
        <v>344</v>
      </c>
      <c r="C11" s="5">
        <v>6652903.7699999996</v>
      </c>
      <c r="D11" s="5">
        <v>3.1926052476993605</v>
      </c>
      <c r="E11" s="5">
        <v>6593701.04</v>
      </c>
      <c r="F11" s="5">
        <v>3.1641949545385852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59202.73</v>
      </c>
      <c r="P11" s="5">
        <v>2.8410293160775472E-2</v>
      </c>
      <c r="Q11" s="5">
        <v>59202.73</v>
      </c>
      <c r="R11" s="5">
        <v>2.8410293160775472E-2</v>
      </c>
      <c r="S11" s="5">
        <v>0</v>
      </c>
      <c r="T11" s="5">
        <v>0</v>
      </c>
    </row>
    <row r="12" spans="1:20" ht="54.95" customHeight="1" x14ac:dyDescent="0.15">
      <c r="A12" s="4" t="s">
        <v>345</v>
      </c>
      <c r="B12" s="3" t="s">
        <v>346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</row>
    <row r="13" spans="1:20" ht="54.95" customHeight="1" x14ac:dyDescent="0.15">
      <c r="A13" s="4" t="s">
        <v>347</v>
      </c>
      <c r="B13" s="3" t="s">
        <v>348</v>
      </c>
      <c r="C13" s="5">
        <v>20933129.789999999</v>
      </c>
      <c r="D13" s="5">
        <v>10.045421116669152</v>
      </c>
      <c r="E13" s="5">
        <v>4603664.41</v>
      </c>
      <c r="F13" s="5">
        <v>2.2092132491513223</v>
      </c>
      <c r="G13" s="5">
        <v>15764868.220000001</v>
      </c>
      <c r="H13" s="5">
        <v>7.5652681518435489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564597.16</v>
      </c>
      <c r="P13" s="5">
        <v>0.27093971567428149</v>
      </c>
      <c r="Q13" s="5">
        <v>564597.16</v>
      </c>
      <c r="R13" s="5">
        <v>0.27093971567428149</v>
      </c>
      <c r="S13" s="5">
        <v>0</v>
      </c>
      <c r="T13" s="5">
        <v>0</v>
      </c>
    </row>
    <row r="14" spans="1:20" ht="54.95" customHeight="1" x14ac:dyDescent="0.15">
      <c r="A14" s="4" t="s">
        <v>349</v>
      </c>
      <c r="B14" s="3" t="s">
        <v>350</v>
      </c>
      <c r="C14" s="5">
        <v>9947001.3499999996</v>
      </c>
      <c r="D14" s="5">
        <v>4.7733816400718245</v>
      </c>
      <c r="E14" s="5">
        <v>7102741.4199999999</v>
      </c>
      <c r="F14" s="5">
        <v>3.408474000901355</v>
      </c>
      <c r="G14" s="5">
        <v>809721.39</v>
      </c>
      <c r="H14" s="5">
        <v>0.38857029174922525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2034538.54</v>
      </c>
      <c r="P14" s="5">
        <v>0.97633734742124423</v>
      </c>
      <c r="Q14" s="5">
        <v>2034538.54</v>
      </c>
      <c r="R14" s="5">
        <v>0.97633734742124423</v>
      </c>
      <c r="S14" s="5">
        <v>0</v>
      </c>
      <c r="T14" s="5">
        <v>0</v>
      </c>
    </row>
    <row r="15" spans="1:20" ht="54.95" customHeight="1" x14ac:dyDescent="0.15">
      <c r="A15" s="4" t="s">
        <v>351</v>
      </c>
      <c r="B15" s="3" t="s">
        <v>352</v>
      </c>
      <c r="C15" s="5">
        <v>5819936.9900000002</v>
      </c>
      <c r="D15" s="5">
        <v>2.7928799240025111</v>
      </c>
      <c r="E15" s="5">
        <v>3332118.5</v>
      </c>
      <c r="F15" s="5">
        <v>1.599021927391582</v>
      </c>
      <c r="G15" s="5">
        <v>209870</v>
      </c>
      <c r="H15" s="5">
        <v>0.10071272432288086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2277948.4900000002</v>
      </c>
      <c r="P15" s="5">
        <v>1.0931452722880486</v>
      </c>
      <c r="Q15" s="5">
        <v>1581425.52</v>
      </c>
      <c r="R15" s="5">
        <v>0.75889680484551636</v>
      </c>
      <c r="S15" s="5">
        <v>696522.97</v>
      </c>
      <c r="T15" s="5">
        <v>0.33424846744253212</v>
      </c>
    </row>
    <row r="16" spans="1:20" ht="54.95" customHeight="1" x14ac:dyDescent="0.15">
      <c r="A16" s="4" t="s">
        <v>353</v>
      </c>
      <c r="B16" s="3" t="s">
        <v>244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</row>
    <row r="17" spans="1:20" ht="54.95" customHeight="1" x14ac:dyDescent="0.15">
      <c r="A17" s="4" t="s">
        <v>354</v>
      </c>
      <c r="B17" s="3" t="s">
        <v>246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</row>
    <row r="18" spans="1:20" ht="54.95" customHeight="1" x14ac:dyDescent="0.15">
      <c r="A18" s="4" t="s">
        <v>355</v>
      </c>
      <c r="B18" s="3" t="s">
        <v>252</v>
      </c>
      <c r="C18" s="5">
        <v>5032494.8099999996</v>
      </c>
      <c r="D18" s="5">
        <v>2.4150010123212402</v>
      </c>
      <c r="E18" s="5">
        <v>144000</v>
      </c>
      <c r="F18" s="5">
        <v>6.9102931826820618E-2</v>
      </c>
      <c r="G18" s="5">
        <v>4819440.78</v>
      </c>
      <c r="H18" s="5">
        <v>2.3127603309981888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69054.03</v>
      </c>
      <c r="P18" s="5">
        <v>3.3137749496230738E-2</v>
      </c>
      <c r="Q18" s="5">
        <v>69054.03</v>
      </c>
      <c r="R18" s="5">
        <v>3.3137749496230738E-2</v>
      </c>
      <c r="S18" s="5">
        <v>0</v>
      </c>
      <c r="T18" s="5">
        <v>0</v>
      </c>
    </row>
    <row r="19" spans="1:20" ht="110.1" customHeight="1" x14ac:dyDescent="0.15">
      <c r="A19" s="4" t="s">
        <v>356</v>
      </c>
      <c r="B19" s="3" t="s">
        <v>256</v>
      </c>
      <c r="C19" s="5">
        <v>619536.06000000006</v>
      </c>
      <c r="D19" s="5">
        <v>0.29730387582247952</v>
      </c>
      <c r="E19" s="5">
        <v>550101</v>
      </c>
      <c r="F19" s="5">
        <v>0.26398327708934621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69435.06</v>
      </c>
      <c r="P19" s="5">
        <v>3.3320598733133332E-2</v>
      </c>
      <c r="Q19" s="5">
        <v>69435.06</v>
      </c>
      <c r="R19" s="5">
        <v>3.3320598733133332E-2</v>
      </c>
      <c r="S19" s="5">
        <v>0</v>
      </c>
      <c r="T19" s="5">
        <v>0</v>
      </c>
    </row>
    <row r="20" spans="1:20" ht="54.95" customHeight="1" x14ac:dyDescent="0.15">
      <c r="A20" s="4" t="s">
        <v>357</v>
      </c>
      <c r="B20" s="3" t="s">
        <v>358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</row>
    <row r="21" spans="1:20" ht="54.95" customHeight="1" x14ac:dyDescent="0.15">
      <c r="A21" s="4" t="s">
        <v>359</v>
      </c>
      <c r="B21" s="3" t="s">
        <v>360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</row>
    <row r="22" spans="1:20" ht="54.95" customHeight="1" x14ac:dyDescent="0.15">
      <c r="A22" s="4" t="s">
        <v>361</v>
      </c>
      <c r="B22" s="3" t="s">
        <v>362</v>
      </c>
      <c r="C22" s="5">
        <v>402976</v>
      </c>
      <c r="D22" s="5">
        <v>0.19338071566558937</v>
      </c>
      <c r="E22" s="5">
        <v>374768</v>
      </c>
      <c r="F22" s="5">
        <v>0.17984421913106882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28208</v>
      </c>
      <c r="P22" s="5">
        <v>1.3536496534520529E-2</v>
      </c>
      <c r="Q22" s="5">
        <v>28208</v>
      </c>
      <c r="R22" s="5">
        <v>1.3536496534520529E-2</v>
      </c>
      <c r="S22" s="5">
        <v>0</v>
      </c>
      <c r="T22" s="5">
        <v>0</v>
      </c>
    </row>
    <row r="23" spans="1:20" ht="54.95" customHeight="1" x14ac:dyDescent="0.15">
      <c r="A23" s="4" t="s">
        <v>363</v>
      </c>
      <c r="B23" s="3" t="s">
        <v>364</v>
      </c>
      <c r="C23" s="5">
        <v>181575</v>
      </c>
      <c r="D23" s="5">
        <v>8.7134478100381635E-2</v>
      </c>
      <c r="E23" s="5">
        <v>168864</v>
      </c>
      <c r="F23" s="5">
        <v>8.1034704722251646E-2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12711</v>
      </c>
      <c r="P23" s="5">
        <v>6.0997733781299789E-3</v>
      </c>
      <c r="Q23" s="5">
        <v>12711</v>
      </c>
      <c r="R23" s="5">
        <v>6.0997733781299789E-3</v>
      </c>
      <c r="S23" s="5">
        <v>0</v>
      </c>
      <c r="T23" s="5">
        <v>0</v>
      </c>
    </row>
    <row r="24" spans="1:20" ht="54.95" customHeight="1" x14ac:dyDescent="0.15">
      <c r="A24" s="4" t="s">
        <v>365</v>
      </c>
      <c r="B24" s="3" t="s">
        <v>366</v>
      </c>
      <c r="C24" s="5">
        <v>7200</v>
      </c>
      <c r="D24" s="5">
        <v>3.4551465913410313E-3</v>
      </c>
      <c r="E24" s="5">
        <v>6469</v>
      </c>
      <c r="F24" s="5">
        <v>3.1043532360257127E-3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731</v>
      </c>
      <c r="P24" s="5">
        <v>3.5079335531531858E-4</v>
      </c>
      <c r="Q24" s="5">
        <v>731</v>
      </c>
      <c r="R24" s="5">
        <v>3.5079335531531858E-4</v>
      </c>
      <c r="S24" s="5">
        <v>0</v>
      </c>
      <c r="T24" s="5">
        <v>0</v>
      </c>
    </row>
    <row r="25" spans="1:20" ht="54.95" customHeight="1" x14ac:dyDescent="0.15">
      <c r="A25" s="4" t="s">
        <v>367</v>
      </c>
      <c r="B25" s="3" t="s">
        <v>368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</row>
    <row r="26" spans="1:20" ht="54.95" customHeight="1" x14ac:dyDescent="0.15">
      <c r="A26" s="4" t="s">
        <v>369</v>
      </c>
      <c r="B26" s="3" t="s">
        <v>370</v>
      </c>
      <c r="C26" s="5">
        <v>27785.06</v>
      </c>
      <c r="D26" s="5">
        <v>1.3333535465167504E-2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27785.06</v>
      </c>
      <c r="P26" s="5">
        <v>1.3333535465167504E-2</v>
      </c>
      <c r="Q26" s="5">
        <v>27785.06</v>
      </c>
      <c r="R26" s="5">
        <v>1.3333535465167504E-2</v>
      </c>
      <c r="S26" s="5">
        <v>0</v>
      </c>
      <c r="T26" s="5">
        <v>0</v>
      </c>
    </row>
    <row r="27" spans="1:20" ht="54.95" customHeight="1" x14ac:dyDescent="0.15">
      <c r="A27" s="4" t="s">
        <v>371</v>
      </c>
      <c r="B27" s="3" t="s">
        <v>258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</row>
    <row r="28" spans="1:20" ht="54.95" customHeight="1" x14ac:dyDescent="0.15">
      <c r="A28" s="4" t="s">
        <v>372</v>
      </c>
      <c r="B28" s="3" t="s">
        <v>260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</row>
    <row r="29" spans="1:20" ht="54.95" customHeight="1" x14ac:dyDescent="0.15">
      <c r="A29" s="4" t="s">
        <v>373</v>
      </c>
      <c r="B29" s="3" t="s">
        <v>262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</row>
    <row r="30" spans="1:20" ht="54.95" customHeight="1" x14ac:dyDescent="0.15">
      <c r="A30" s="4" t="s">
        <v>374</v>
      </c>
      <c r="B30" s="3" t="s">
        <v>274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</row>
    <row r="31" spans="1:20" ht="54.95" customHeight="1" x14ac:dyDescent="0.15">
      <c r="A31" s="4" t="s">
        <v>375</v>
      </c>
      <c r="B31" s="3" t="s">
        <v>276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</row>
    <row r="32" spans="1:20" ht="54.95" customHeight="1" x14ac:dyDescent="0.15">
      <c r="A32" s="4" t="s">
        <v>376</v>
      </c>
      <c r="B32" s="3" t="s">
        <v>278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</row>
    <row r="33" spans="1:20" ht="20.100000000000001" customHeight="1" x14ac:dyDescent="0.15">
      <c r="A33" s="11" t="s">
        <v>303</v>
      </c>
      <c r="B33" s="14" t="s">
        <v>304</v>
      </c>
      <c r="C33" s="12">
        <v>208384790.91</v>
      </c>
      <c r="D33" s="14" t="s">
        <v>196</v>
      </c>
      <c r="E33" s="12">
        <v>174290763.06999999</v>
      </c>
      <c r="F33" s="14" t="s">
        <v>196</v>
      </c>
      <c r="G33" s="12">
        <v>21603900.390000001</v>
      </c>
      <c r="H33" s="14" t="s">
        <v>196</v>
      </c>
      <c r="I33" s="12">
        <v>0</v>
      </c>
      <c r="J33" s="14" t="s">
        <v>196</v>
      </c>
      <c r="K33" s="12">
        <v>0</v>
      </c>
      <c r="L33" s="14" t="s">
        <v>196</v>
      </c>
      <c r="M33" s="12">
        <v>0</v>
      </c>
      <c r="N33" s="14" t="s">
        <v>196</v>
      </c>
      <c r="O33" s="12">
        <v>12490127.449999999</v>
      </c>
      <c r="P33" s="14" t="s">
        <v>196</v>
      </c>
      <c r="Q33" s="12">
        <v>11793604.48</v>
      </c>
      <c r="R33" s="14" t="s">
        <v>196</v>
      </c>
      <c r="S33" s="12">
        <v>696522.97</v>
      </c>
      <c r="T33" s="14" t="s">
        <v>196</v>
      </c>
    </row>
    <row r="34" spans="1:20" ht="30" customHeight="1" x14ac:dyDescent="0.15"/>
    <row r="35" spans="1:20" ht="50.1" customHeight="1" x14ac:dyDescent="0.15">
      <c r="A35" s="7" t="s">
        <v>25</v>
      </c>
      <c r="B35" s="9" t="s">
        <v>26</v>
      </c>
      <c r="D35" s="9"/>
      <c r="F35" s="9" t="s">
        <v>27</v>
      </c>
    </row>
    <row r="36" spans="1:20" ht="30" customHeight="1" x14ac:dyDescent="0.15">
      <c r="B36" s="8" t="s">
        <v>28</v>
      </c>
      <c r="D36" s="8" t="s">
        <v>217</v>
      </c>
      <c r="F36" s="8" t="s">
        <v>29</v>
      </c>
    </row>
    <row r="37" spans="1:20" ht="50.1" customHeight="1" x14ac:dyDescent="0.15">
      <c r="A37" s="7" t="s">
        <v>30</v>
      </c>
      <c r="B37" s="9" t="s">
        <v>31</v>
      </c>
      <c r="D37" s="9" t="s">
        <v>377</v>
      </c>
      <c r="F37" s="9" t="s">
        <v>378</v>
      </c>
    </row>
    <row r="38" spans="1:20" ht="30" customHeight="1" x14ac:dyDescent="0.15">
      <c r="B38" s="8" t="s">
        <v>28</v>
      </c>
      <c r="D38" s="8" t="s">
        <v>379</v>
      </c>
      <c r="F38" s="8" t="s">
        <v>33</v>
      </c>
    </row>
    <row r="39" spans="1:20" ht="30" customHeight="1" x14ac:dyDescent="0.15"/>
    <row r="40" spans="1:20" ht="30" customHeight="1" x14ac:dyDescent="0.15">
      <c r="A40" s="7" t="s">
        <v>34</v>
      </c>
    </row>
    <row r="41" spans="1:20" ht="24.95" customHeight="1" x14ac:dyDescent="0.15"/>
    <row r="42" spans="1:20" ht="24.95" customHeight="1" x14ac:dyDescent="0.15">
      <c r="A42" s="23" t="s">
        <v>35</v>
      </c>
      <c r="B42" s="23"/>
    </row>
    <row r="43" spans="1:20" ht="24.95" customHeight="1" x14ac:dyDescent="0.15">
      <c r="A43" s="24" t="s">
        <v>36</v>
      </c>
      <c r="B43" s="24"/>
    </row>
    <row r="44" spans="1:20" ht="24.95" customHeight="1" x14ac:dyDescent="0.15">
      <c r="A44" s="24" t="s">
        <v>37</v>
      </c>
      <c r="B44" s="24"/>
    </row>
    <row r="45" spans="1:20" ht="24.95" customHeight="1" x14ac:dyDescent="0.15">
      <c r="A45" s="24" t="s">
        <v>38</v>
      </c>
      <c r="B45" s="24"/>
    </row>
    <row r="46" spans="1:20" ht="24.95" customHeight="1" x14ac:dyDescent="0.15">
      <c r="A46" s="24" t="s">
        <v>39</v>
      </c>
      <c r="B46" s="24"/>
    </row>
    <row r="47" spans="1:20" ht="24.95" customHeight="1" x14ac:dyDescent="0.15">
      <c r="A47" s="24" t="s">
        <v>40</v>
      </c>
      <c r="B47" s="24"/>
    </row>
    <row r="48" spans="1:20" ht="24.95" customHeight="1" x14ac:dyDescent="0.15">
      <c r="A48" s="25" t="s">
        <v>41</v>
      </c>
      <c r="B48" s="25"/>
    </row>
  </sheetData>
  <sheetProtection sheet="1" objects="1" scenarios="1"/>
  <mergeCells count="23">
    <mergeCell ref="A47:B47"/>
    <mergeCell ref="A48:B48"/>
    <mergeCell ref="A42:B42"/>
    <mergeCell ref="A43:B43"/>
    <mergeCell ref="A44:B44"/>
    <mergeCell ref="A45:B45"/>
    <mergeCell ref="A46:B46"/>
    <mergeCell ref="A1:T1"/>
    <mergeCell ref="A2:A4"/>
    <mergeCell ref="B2:B4"/>
    <mergeCell ref="C2:C4"/>
    <mergeCell ref="D2:D4"/>
    <mergeCell ref="E2:T2"/>
    <mergeCell ref="E3:E4"/>
    <mergeCell ref="F3:F4"/>
    <mergeCell ref="G3:G4"/>
    <mergeCell ref="H3:H4"/>
    <mergeCell ref="I3:L3"/>
    <mergeCell ref="M3:M4"/>
    <mergeCell ref="N3:N4"/>
    <mergeCell ref="O3:O4"/>
    <mergeCell ref="P3:P4"/>
    <mergeCell ref="Q3:T3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&amp;K00-00925457._08.506116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46"/>
  <sheetViews>
    <sheetView workbookViewId="0"/>
  </sheetViews>
  <sheetFormatPr defaultRowHeight="10.5" x14ac:dyDescent="0.15"/>
  <cols>
    <col min="1" max="1" width="47.7109375" customWidth="1"/>
    <col min="2" max="3" width="17.140625" customWidth="1"/>
    <col min="4" max="8" width="22.85546875" customWidth="1"/>
    <col min="9" max="9" width="47.7109375" customWidth="1"/>
    <col min="10" max="11" width="22.85546875" customWidth="1"/>
  </cols>
  <sheetData>
    <row r="1" spans="1:11" ht="50.1" customHeight="1" x14ac:dyDescent="0.15">
      <c r="A1" s="1" t="s">
        <v>380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50.1" customHeight="1" x14ac:dyDescent="0.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50.1" customHeight="1" x14ac:dyDescent="0.15">
      <c r="K3" s="3" t="s">
        <v>2</v>
      </c>
    </row>
    <row r="4" spans="1:11" ht="50.1" customHeight="1" x14ac:dyDescent="0.15">
      <c r="J4" s="10" t="s">
        <v>3</v>
      </c>
      <c r="K4" s="3" t="s">
        <v>4</v>
      </c>
    </row>
    <row r="5" spans="1:11" ht="50.1" customHeight="1" x14ac:dyDescent="0.15">
      <c r="A5" s="7" t="s">
        <v>7</v>
      </c>
      <c r="B5" s="21" t="s">
        <v>8</v>
      </c>
      <c r="C5" s="21"/>
      <c r="D5" s="21"/>
      <c r="E5" s="21"/>
      <c r="F5" s="21"/>
      <c r="G5" s="21"/>
      <c r="H5" s="21"/>
      <c r="J5" s="10" t="s">
        <v>5</v>
      </c>
      <c r="K5" s="3" t="s">
        <v>6</v>
      </c>
    </row>
    <row r="6" spans="1:11" ht="50.1" customHeight="1" x14ac:dyDescent="0.15">
      <c r="A6" s="7" t="s">
        <v>16</v>
      </c>
      <c r="B6" s="21" t="s">
        <v>17</v>
      </c>
      <c r="C6" s="21"/>
      <c r="D6" s="21"/>
      <c r="E6" s="21"/>
      <c r="F6" s="21"/>
      <c r="G6" s="21"/>
      <c r="H6" s="21"/>
      <c r="J6" s="10" t="s">
        <v>9</v>
      </c>
      <c r="K6" s="3" t="s">
        <v>10</v>
      </c>
    </row>
    <row r="7" spans="1:11" ht="50.1" customHeight="1" x14ac:dyDescent="0.15">
      <c r="A7" s="7" t="s">
        <v>20</v>
      </c>
      <c r="B7" s="21" t="s">
        <v>21</v>
      </c>
      <c r="C7" s="21"/>
      <c r="D7" s="21"/>
      <c r="E7" s="21"/>
      <c r="F7" s="21"/>
      <c r="G7" s="21"/>
      <c r="H7" s="21"/>
      <c r="J7" s="10" t="s">
        <v>13</v>
      </c>
      <c r="K7" s="3" t="s">
        <v>14</v>
      </c>
    </row>
    <row r="8" spans="1:11" ht="50.1" customHeight="1" x14ac:dyDescent="0.15">
      <c r="A8" s="7" t="s">
        <v>24</v>
      </c>
      <c r="J8" s="10" t="s">
        <v>219</v>
      </c>
      <c r="K8" s="3" t="s">
        <v>19</v>
      </c>
    </row>
    <row r="9" spans="1:11" ht="50.1" customHeight="1" x14ac:dyDescent="0.15">
      <c r="J9" s="10" t="s">
        <v>22</v>
      </c>
      <c r="K9" s="3" t="s">
        <v>23</v>
      </c>
    </row>
    <row r="10" spans="1:11" ht="30" customHeight="1" x14ac:dyDescent="0.15"/>
    <row r="11" spans="1:11" ht="30" customHeight="1" x14ac:dyDescent="0.15">
      <c r="A11" s="35" t="s">
        <v>381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</row>
    <row r="12" spans="1:11" ht="20.100000000000001" customHeight="1" x14ac:dyDescent="0.15">
      <c r="A12" s="36" t="s">
        <v>382</v>
      </c>
      <c r="B12" s="36" t="s">
        <v>383</v>
      </c>
      <c r="C12" s="36" t="s">
        <v>225</v>
      </c>
      <c r="D12" s="36" t="s">
        <v>384</v>
      </c>
      <c r="E12" s="36"/>
      <c r="F12" s="36"/>
      <c r="G12" s="36" t="s">
        <v>385</v>
      </c>
      <c r="H12" s="36" t="s">
        <v>386</v>
      </c>
      <c r="I12" s="36" t="s">
        <v>387</v>
      </c>
      <c r="J12" s="36"/>
      <c r="K12" s="36"/>
    </row>
    <row r="13" spans="1:11" ht="20.100000000000001" customHeight="1" x14ac:dyDescent="0.15">
      <c r="A13" s="36"/>
      <c r="B13" s="36"/>
      <c r="C13" s="36"/>
      <c r="D13" s="36" t="s">
        <v>75</v>
      </c>
      <c r="E13" s="36"/>
      <c r="F13" s="36" t="s">
        <v>388</v>
      </c>
      <c r="G13" s="36"/>
      <c r="H13" s="36"/>
      <c r="I13" s="36" t="s">
        <v>389</v>
      </c>
      <c r="J13" s="36" t="s">
        <v>390</v>
      </c>
      <c r="K13" s="36" t="s">
        <v>391</v>
      </c>
    </row>
    <row r="14" spans="1:11" ht="20.100000000000001" customHeight="1" x14ac:dyDescent="0.15">
      <c r="A14" s="36"/>
      <c r="B14" s="36"/>
      <c r="C14" s="36"/>
      <c r="D14" s="3" t="s">
        <v>80</v>
      </c>
      <c r="E14" s="3" t="s">
        <v>81</v>
      </c>
      <c r="F14" s="36"/>
      <c r="G14" s="36"/>
      <c r="H14" s="36"/>
      <c r="I14" s="36"/>
      <c r="J14" s="36"/>
      <c r="K14" s="36"/>
    </row>
    <row r="15" spans="1:11" ht="20.100000000000001" customHeight="1" x14ac:dyDescent="0.15">
      <c r="A15" s="3" t="s">
        <v>231</v>
      </c>
      <c r="B15" s="3" t="s">
        <v>232</v>
      </c>
      <c r="C15" s="3" t="s">
        <v>233</v>
      </c>
      <c r="D15" s="3" t="s">
        <v>234</v>
      </c>
      <c r="E15" s="3" t="s">
        <v>235</v>
      </c>
      <c r="F15" s="3" t="s">
        <v>236</v>
      </c>
      <c r="G15" s="3" t="s">
        <v>322</v>
      </c>
      <c r="H15" s="3" t="s">
        <v>323</v>
      </c>
      <c r="I15" s="3" t="s">
        <v>324</v>
      </c>
      <c r="J15" s="3" t="s">
        <v>325</v>
      </c>
      <c r="K15" s="3" t="s">
        <v>326</v>
      </c>
    </row>
    <row r="16" spans="1:11" ht="54.95" customHeight="1" x14ac:dyDescent="0.15">
      <c r="A16" s="4" t="s">
        <v>55</v>
      </c>
      <c r="B16" s="3" t="s">
        <v>57</v>
      </c>
      <c r="C16" s="3" t="s">
        <v>292</v>
      </c>
      <c r="D16" s="3" t="s">
        <v>94</v>
      </c>
      <c r="E16" s="3" t="s">
        <v>95</v>
      </c>
      <c r="F16" s="5">
        <v>97</v>
      </c>
      <c r="G16" s="5">
        <v>9284339.0800000001</v>
      </c>
      <c r="H16" s="5">
        <v>95714.835879999999</v>
      </c>
      <c r="I16" s="3" t="s">
        <v>392</v>
      </c>
      <c r="J16" s="3" t="s">
        <v>393</v>
      </c>
      <c r="K16" s="3" t="s">
        <v>394</v>
      </c>
    </row>
    <row r="17" spans="1:11" ht="54.95" customHeight="1" x14ac:dyDescent="0.15">
      <c r="A17" s="4" t="s">
        <v>395</v>
      </c>
      <c r="B17" s="3" t="s">
        <v>396</v>
      </c>
      <c r="C17" s="3" t="s">
        <v>294</v>
      </c>
      <c r="D17" s="3" t="s">
        <v>94</v>
      </c>
      <c r="E17" s="3" t="s">
        <v>95</v>
      </c>
      <c r="F17" s="5">
        <v>720</v>
      </c>
      <c r="G17" s="5">
        <v>1317154.47</v>
      </c>
      <c r="H17" s="5">
        <v>1829.38121</v>
      </c>
      <c r="I17" s="3" t="s">
        <v>392</v>
      </c>
      <c r="J17" s="3" t="s">
        <v>397</v>
      </c>
      <c r="K17" s="3" t="s">
        <v>398</v>
      </c>
    </row>
    <row r="18" spans="1:11" ht="54.95" customHeight="1" x14ac:dyDescent="0.15">
      <c r="A18" s="4" t="s">
        <v>399</v>
      </c>
      <c r="B18" s="3" t="s">
        <v>400</v>
      </c>
      <c r="C18" s="3" t="s">
        <v>296</v>
      </c>
      <c r="D18" s="3" t="s">
        <v>167</v>
      </c>
      <c r="E18" s="3" t="s">
        <v>168</v>
      </c>
      <c r="F18" s="5">
        <v>360</v>
      </c>
      <c r="G18" s="5">
        <v>869200</v>
      </c>
      <c r="H18" s="5">
        <v>2414.4444400000002</v>
      </c>
      <c r="I18" s="3" t="s">
        <v>392</v>
      </c>
      <c r="J18" s="3" t="s">
        <v>393</v>
      </c>
      <c r="K18" s="3" t="s">
        <v>394</v>
      </c>
    </row>
    <row r="19" spans="1:11" ht="20.100000000000001" customHeight="1" x14ac:dyDescent="0.15">
      <c r="B19" s="11" t="s">
        <v>303</v>
      </c>
      <c r="C19" s="14" t="s">
        <v>304</v>
      </c>
      <c r="D19" s="14" t="s">
        <v>305</v>
      </c>
      <c r="E19" s="14" t="s">
        <v>305</v>
      </c>
      <c r="F19" s="12">
        <f>SUM(F16:F18)</f>
        <v>1177</v>
      </c>
      <c r="G19" s="12">
        <f>SUM(G16:G18)</f>
        <v>11470693.550000001</v>
      </c>
      <c r="H19" s="12">
        <f>SUM(H16:H18)</f>
        <v>99958.661530000012</v>
      </c>
      <c r="I19" s="14" t="s">
        <v>305</v>
      </c>
      <c r="J19" s="14" t="s">
        <v>305</v>
      </c>
      <c r="K19" s="14" t="s">
        <v>305</v>
      </c>
    </row>
    <row r="20" spans="1:11" ht="30" customHeight="1" x14ac:dyDescent="0.15"/>
    <row r="21" spans="1:11" ht="30" customHeight="1" x14ac:dyDescent="0.15">
      <c r="A21" s="35" t="s">
        <v>401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</row>
    <row r="22" spans="1:11" ht="20.100000000000001" customHeight="1" x14ac:dyDescent="0.15">
      <c r="A22" s="36" t="s">
        <v>402</v>
      </c>
      <c r="B22" s="36" t="s">
        <v>383</v>
      </c>
      <c r="C22" s="36" t="s">
        <v>225</v>
      </c>
      <c r="D22" s="36" t="s">
        <v>403</v>
      </c>
      <c r="E22" s="36"/>
      <c r="F22" s="36"/>
      <c r="G22" s="36" t="s">
        <v>404</v>
      </c>
      <c r="H22" s="36" t="s">
        <v>386</v>
      </c>
      <c r="I22" s="36" t="s">
        <v>387</v>
      </c>
      <c r="J22" s="36"/>
      <c r="K22" s="36"/>
    </row>
    <row r="23" spans="1:11" ht="20.100000000000001" customHeight="1" x14ac:dyDescent="0.15">
      <c r="A23" s="36"/>
      <c r="B23" s="36"/>
      <c r="C23" s="36"/>
      <c r="D23" s="36" t="s">
        <v>75</v>
      </c>
      <c r="E23" s="36"/>
      <c r="F23" s="36" t="s">
        <v>388</v>
      </c>
      <c r="G23" s="36"/>
      <c r="H23" s="36"/>
      <c r="I23" s="36" t="s">
        <v>389</v>
      </c>
      <c r="J23" s="36" t="s">
        <v>390</v>
      </c>
      <c r="K23" s="36" t="s">
        <v>391</v>
      </c>
    </row>
    <row r="24" spans="1:11" ht="20.100000000000001" customHeight="1" x14ac:dyDescent="0.15">
      <c r="A24" s="36"/>
      <c r="B24" s="36"/>
      <c r="C24" s="36"/>
      <c r="D24" s="3" t="s">
        <v>80</v>
      </c>
      <c r="E24" s="3" t="s">
        <v>81</v>
      </c>
      <c r="F24" s="36"/>
      <c r="G24" s="36"/>
      <c r="H24" s="36"/>
      <c r="I24" s="36"/>
      <c r="J24" s="36"/>
      <c r="K24" s="36"/>
    </row>
    <row r="25" spans="1:11" ht="20.100000000000001" customHeight="1" x14ac:dyDescent="0.15">
      <c r="A25" s="3" t="s">
        <v>231</v>
      </c>
      <c r="B25" s="3" t="s">
        <v>232</v>
      </c>
      <c r="C25" s="3" t="s">
        <v>233</v>
      </c>
      <c r="D25" s="3" t="s">
        <v>234</v>
      </c>
      <c r="E25" s="3" t="s">
        <v>235</v>
      </c>
      <c r="F25" s="3" t="s">
        <v>236</v>
      </c>
      <c r="G25" s="3" t="s">
        <v>322</v>
      </c>
      <c r="H25" s="3" t="s">
        <v>323</v>
      </c>
      <c r="I25" s="3" t="s">
        <v>324</v>
      </c>
      <c r="J25" s="3" t="s">
        <v>325</v>
      </c>
      <c r="K25" s="3" t="s">
        <v>326</v>
      </c>
    </row>
    <row r="26" spans="1:11" ht="30" customHeight="1" x14ac:dyDescent="0.15"/>
    <row r="27" spans="1:11" ht="30" customHeight="1" x14ac:dyDescent="0.15">
      <c r="A27" s="35" t="s">
        <v>405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</row>
    <row r="28" spans="1:11" ht="20.100000000000001" customHeight="1" x14ac:dyDescent="0.15">
      <c r="A28" s="36" t="s">
        <v>406</v>
      </c>
      <c r="B28" s="36" t="s">
        <v>383</v>
      </c>
      <c r="C28" s="36" t="s">
        <v>225</v>
      </c>
      <c r="D28" s="36" t="s">
        <v>407</v>
      </c>
      <c r="E28" s="36"/>
      <c r="F28" s="36"/>
      <c r="G28" s="36" t="s">
        <v>408</v>
      </c>
      <c r="H28" s="36" t="s">
        <v>386</v>
      </c>
      <c r="I28" s="36" t="s">
        <v>387</v>
      </c>
      <c r="J28" s="36"/>
      <c r="K28" s="36"/>
    </row>
    <row r="29" spans="1:11" ht="20.100000000000001" customHeight="1" x14ac:dyDescent="0.15">
      <c r="A29" s="36"/>
      <c r="B29" s="36"/>
      <c r="C29" s="36"/>
      <c r="D29" s="36" t="s">
        <v>75</v>
      </c>
      <c r="E29" s="36"/>
      <c r="F29" s="36" t="s">
        <v>388</v>
      </c>
      <c r="G29" s="36"/>
      <c r="H29" s="36"/>
      <c r="I29" s="36" t="s">
        <v>389</v>
      </c>
      <c r="J29" s="36" t="s">
        <v>390</v>
      </c>
      <c r="K29" s="36" t="s">
        <v>391</v>
      </c>
    </row>
    <row r="30" spans="1:11" ht="20.100000000000001" customHeight="1" x14ac:dyDescent="0.15">
      <c r="A30" s="36"/>
      <c r="B30" s="36"/>
      <c r="C30" s="36"/>
      <c r="D30" s="3" t="s">
        <v>80</v>
      </c>
      <c r="E30" s="3" t="s">
        <v>81</v>
      </c>
      <c r="F30" s="36"/>
      <c r="G30" s="36"/>
      <c r="H30" s="36"/>
      <c r="I30" s="36"/>
      <c r="J30" s="36"/>
      <c r="K30" s="36"/>
    </row>
    <row r="31" spans="1:11" ht="20.100000000000001" customHeight="1" x14ac:dyDescent="0.15">
      <c r="A31" s="3" t="s">
        <v>231</v>
      </c>
      <c r="B31" s="3" t="s">
        <v>232</v>
      </c>
      <c r="C31" s="3" t="s">
        <v>233</v>
      </c>
      <c r="D31" s="3" t="s">
        <v>234</v>
      </c>
      <c r="E31" s="3" t="s">
        <v>235</v>
      </c>
      <c r="F31" s="3" t="s">
        <v>236</v>
      </c>
      <c r="G31" s="3" t="s">
        <v>322</v>
      </c>
      <c r="H31" s="3" t="s">
        <v>323</v>
      </c>
      <c r="I31" s="3" t="s">
        <v>324</v>
      </c>
      <c r="J31" s="3" t="s">
        <v>325</v>
      </c>
      <c r="K31" s="3" t="s">
        <v>326</v>
      </c>
    </row>
    <row r="32" spans="1:11" ht="30" customHeight="1" x14ac:dyDescent="0.15"/>
    <row r="33" spans="1:6" ht="50.1" customHeight="1" x14ac:dyDescent="0.15">
      <c r="A33" s="7" t="s">
        <v>25</v>
      </c>
      <c r="B33" s="9" t="s">
        <v>26</v>
      </c>
      <c r="D33" s="9"/>
      <c r="F33" s="9" t="s">
        <v>27</v>
      </c>
    </row>
    <row r="34" spans="1:6" ht="30" customHeight="1" x14ac:dyDescent="0.15">
      <c r="B34" s="8" t="s">
        <v>28</v>
      </c>
      <c r="D34" s="8" t="s">
        <v>217</v>
      </c>
      <c r="F34" s="8" t="s">
        <v>29</v>
      </c>
    </row>
    <row r="35" spans="1:6" ht="50.1" customHeight="1" x14ac:dyDescent="0.15">
      <c r="A35" s="7" t="s">
        <v>30</v>
      </c>
      <c r="B35" s="9" t="s">
        <v>31</v>
      </c>
      <c r="D35" s="9" t="s">
        <v>377</v>
      </c>
      <c r="F35" s="9" t="s">
        <v>378</v>
      </c>
    </row>
    <row r="36" spans="1:6" ht="30" customHeight="1" x14ac:dyDescent="0.15">
      <c r="B36" s="8" t="s">
        <v>28</v>
      </c>
      <c r="D36" s="8" t="s">
        <v>379</v>
      </c>
      <c r="F36" s="8" t="s">
        <v>33</v>
      </c>
    </row>
    <row r="37" spans="1:6" ht="30" customHeight="1" x14ac:dyDescent="0.15"/>
    <row r="38" spans="1:6" ht="30" customHeight="1" x14ac:dyDescent="0.15">
      <c r="A38" s="7" t="s">
        <v>34</v>
      </c>
    </row>
    <row r="39" spans="1:6" ht="24.95" customHeight="1" x14ac:dyDescent="0.15"/>
    <row r="40" spans="1:6" ht="24.95" customHeight="1" x14ac:dyDescent="0.15">
      <c r="A40" s="23" t="s">
        <v>35</v>
      </c>
      <c r="B40" s="23"/>
    </row>
    <row r="41" spans="1:6" ht="24.95" customHeight="1" x14ac:dyDescent="0.15">
      <c r="A41" s="24" t="s">
        <v>36</v>
      </c>
      <c r="B41" s="24"/>
    </row>
    <row r="42" spans="1:6" ht="24.95" customHeight="1" x14ac:dyDescent="0.15">
      <c r="A42" s="24" t="s">
        <v>37</v>
      </c>
      <c r="B42" s="24"/>
    </row>
    <row r="43" spans="1:6" ht="24.95" customHeight="1" x14ac:dyDescent="0.15">
      <c r="A43" s="24" t="s">
        <v>38</v>
      </c>
      <c r="B43" s="24"/>
    </row>
    <row r="44" spans="1:6" ht="24.95" customHeight="1" x14ac:dyDescent="0.15">
      <c r="A44" s="24" t="s">
        <v>39</v>
      </c>
      <c r="B44" s="24"/>
    </row>
    <row r="45" spans="1:6" ht="24.95" customHeight="1" x14ac:dyDescent="0.15">
      <c r="A45" s="24" t="s">
        <v>40</v>
      </c>
      <c r="B45" s="24"/>
    </row>
    <row r="46" spans="1:6" ht="24.95" customHeight="1" x14ac:dyDescent="0.15">
      <c r="A46" s="25" t="s">
        <v>41</v>
      </c>
      <c r="B46" s="25"/>
    </row>
  </sheetData>
  <sheetProtection sheet="1" objects="1" scenarios="1"/>
  <mergeCells count="51">
    <mergeCell ref="A45:B45"/>
    <mergeCell ref="A46:B46"/>
    <mergeCell ref="A40:B40"/>
    <mergeCell ref="A41:B41"/>
    <mergeCell ref="A42:B42"/>
    <mergeCell ref="A43:B43"/>
    <mergeCell ref="A44:B44"/>
    <mergeCell ref="A27:K27"/>
    <mergeCell ref="A28:A30"/>
    <mergeCell ref="B28:B30"/>
    <mergeCell ref="C28:C30"/>
    <mergeCell ref="D28:F28"/>
    <mergeCell ref="G28:G30"/>
    <mergeCell ref="H28:H30"/>
    <mergeCell ref="I28:K28"/>
    <mergeCell ref="D29:E29"/>
    <mergeCell ref="F29:F30"/>
    <mergeCell ref="I29:I30"/>
    <mergeCell ref="J29:J30"/>
    <mergeCell ref="K29:K30"/>
    <mergeCell ref="A21:K21"/>
    <mergeCell ref="A22:A24"/>
    <mergeCell ref="B22:B24"/>
    <mergeCell ref="C22:C24"/>
    <mergeCell ref="D22:F22"/>
    <mergeCell ref="G22:G24"/>
    <mergeCell ref="H22:H24"/>
    <mergeCell ref="I22:K22"/>
    <mergeCell ref="D23:E23"/>
    <mergeCell ref="F23:F24"/>
    <mergeCell ref="I23:I24"/>
    <mergeCell ref="J23:J24"/>
    <mergeCell ref="K23:K24"/>
    <mergeCell ref="A11:K11"/>
    <mergeCell ref="A12:A14"/>
    <mergeCell ref="B12:B14"/>
    <mergeCell ref="C12:C14"/>
    <mergeCell ref="D12:F12"/>
    <mergeCell ref="G12:G14"/>
    <mergeCell ref="H12:H14"/>
    <mergeCell ref="I12:K12"/>
    <mergeCell ref="D13:E13"/>
    <mergeCell ref="F13:F14"/>
    <mergeCell ref="I13:I14"/>
    <mergeCell ref="J13:J14"/>
    <mergeCell ref="K13:K14"/>
    <mergeCell ref="A1:K1"/>
    <mergeCell ref="A2:K2"/>
    <mergeCell ref="B5:H5"/>
    <mergeCell ref="B6:H6"/>
    <mergeCell ref="B7:H7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&amp;K00-00925457._08.506116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45"/>
  <sheetViews>
    <sheetView workbookViewId="0"/>
  </sheetViews>
  <sheetFormatPr defaultRowHeight="10.5" x14ac:dyDescent="0.15"/>
  <cols>
    <col min="1" max="1" width="47.7109375" customWidth="1"/>
    <col min="2" max="16" width="26.7109375" customWidth="1"/>
  </cols>
  <sheetData>
    <row r="1" spans="1:16" ht="50.1" customHeight="1" x14ac:dyDescent="0.15">
      <c r="A1" s="1" t="s">
        <v>409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50.1" customHeight="1" x14ac:dyDescent="0.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50.1" customHeight="1" x14ac:dyDescent="0.15">
      <c r="P3" s="3" t="s">
        <v>2</v>
      </c>
    </row>
    <row r="4" spans="1:16" ht="50.1" customHeight="1" x14ac:dyDescent="0.15">
      <c r="O4" s="10" t="s">
        <v>3</v>
      </c>
      <c r="P4" s="3" t="s">
        <v>4</v>
      </c>
    </row>
    <row r="5" spans="1:16" ht="50.1" customHeight="1" x14ac:dyDescent="0.15">
      <c r="A5" s="2" t="s">
        <v>7</v>
      </c>
      <c r="B5" s="2"/>
      <c r="C5" s="21" t="s">
        <v>8</v>
      </c>
      <c r="D5" s="21"/>
      <c r="E5" s="21"/>
      <c r="F5" s="21"/>
      <c r="G5" s="21"/>
      <c r="H5" s="21"/>
      <c r="I5" s="21"/>
      <c r="J5" s="21"/>
      <c r="K5" s="21"/>
      <c r="L5" s="21"/>
      <c r="M5" s="21"/>
      <c r="O5" s="10" t="s">
        <v>5</v>
      </c>
      <c r="P5" s="3" t="s">
        <v>6</v>
      </c>
    </row>
    <row r="6" spans="1:16" ht="50.1" customHeight="1" x14ac:dyDescent="0.15">
      <c r="A6" s="2" t="s">
        <v>16</v>
      </c>
      <c r="B6" s="2"/>
      <c r="C6" s="21" t="s">
        <v>17</v>
      </c>
      <c r="D6" s="21"/>
      <c r="E6" s="21"/>
      <c r="F6" s="21"/>
      <c r="G6" s="21"/>
      <c r="H6" s="21"/>
      <c r="I6" s="21"/>
      <c r="J6" s="21"/>
      <c r="K6" s="21"/>
      <c r="L6" s="21"/>
      <c r="M6" s="21"/>
      <c r="O6" s="10" t="s">
        <v>9</v>
      </c>
      <c r="P6" s="3" t="s">
        <v>10</v>
      </c>
    </row>
    <row r="7" spans="1:16" ht="50.1" customHeight="1" x14ac:dyDescent="0.15">
      <c r="A7" s="2" t="s">
        <v>20</v>
      </c>
      <c r="B7" s="2"/>
      <c r="C7" s="21" t="s">
        <v>21</v>
      </c>
      <c r="D7" s="21"/>
      <c r="E7" s="21"/>
      <c r="F7" s="21"/>
      <c r="G7" s="21"/>
      <c r="H7" s="21"/>
      <c r="I7" s="21"/>
      <c r="J7" s="21"/>
      <c r="K7" s="21"/>
      <c r="L7" s="21"/>
      <c r="M7" s="21"/>
      <c r="O7" s="10" t="s">
        <v>13</v>
      </c>
      <c r="P7" s="3" t="s">
        <v>14</v>
      </c>
    </row>
    <row r="8" spans="1:16" ht="50.1" customHeight="1" x14ac:dyDescent="0.15">
      <c r="A8" s="2" t="s">
        <v>24</v>
      </c>
      <c r="B8" s="2"/>
      <c r="O8" s="10" t="s">
        <v>219</v>
      </c>
      <c r="P8" s="3" t="s">
        <v>19</v>
      </c>
    </row>
    <row r="9" spans="1:16" ht="50.1" customHeight="1" x14ac:dyDescent="0.15">
      <c r="O9" s="10" t="s">
        <v>22</v>
      </c>
      <c r="P9" s="3" t="s">
        <v>23</v>
      </c>
    </row>
    <row r="10" spans="1:16" ht="50.1" customHeight="1" x14ac:dyDescent="0.15">
      <c r="A10" s="2" t="s">
        <v>220</v>
      </c>
      <c r="B10" s="2"/>
      <c r="O10" s="10" t="s">
        <v>221</v>
      </c>
      <c r="P10" s="3" t="s">
        <v>222</v>
      </c>
    </row>
    <row r="11" spans="1:16" ht="39.950000000000003" customHeight="1" x14ac:dyDescent="0.15"/>
    <row r="12" spans="1:16" ht="39.950000000000003" customHeight="1" x14ac:dyDescent="0.15">
      <c r="A12" s="36" t="s">
        <v>224</v>
      </c>
      <c r="B12" s="36" t="s">
        <v>225</v>
      </c>
      <c r="C12" s="36" t="s">
        <v>410</v>
      </c>
      <c r="D12" s="36"/>
      <c r="E12" s="36" t="s">
        <v>411</v>
      </c>
      <c r="F12" s="36"/>
      <c r="G12" s="36"/>
      <c r="H12" s="36"/>
      <c r="I12" s="36"/>
      <c r="J12" s="36"/>
      <c r="K12" s="36"/>
      <c r="L12" s="36" t="s">
        <v>412</v>
      </c>
      <c r="M12" s="36"/>
      <c r="N12" s="36"/>
      <c r="O12" s="36"/>
      <c r="P12" s="36"/>
    </row>
    <row r="13" spans="1:16" ht="39.950000000000003" customHeight="1" x14ac:dyDescent="0.15">
      <c r="A13" s="36"/>
      <c r="B13" s="36"/>
      <c r="C13" s="36" t="s">
        <v>388</v>
      </c>
      <c r="D13" s="36" t="s">
        <v>413</v>
      </c>
      <c r="E13" s="36" t="s">
        <v>388</v>
      </c>
      <c r="F13" s="36" t="s">
        <v>414</v>
      </c>
      <c r="G13" s="36"/>
      <c r="H13" s="36"/>
      <c r="I13" s="36"/>
      <c r="J13" s="36"/>
      <c r="K13" s="36"/>
      <c r="L13" s="36" t="s">
        <v>388</v>
      </c>
      <c r="M13" s="36" t="s">
        <v>415</v>
      </c>
      <c r="N13" s="36"/>
      <c r="O13" s="36"/>
      <c r="P13" s="36"/>
    </row>
    <row r="14" spans="1:16" ht="39.950000000000003" customHeight="1" x14ac:dyDescent="0.15">
      <c r="A14" s="36"/>
      <c r="B14" s="36"/>
      <c r="C14" s="36"/>
      <c r="D14" s="36"/>
      <c r="E14" s="36"/>
      <c r="F14" s="3" t="s">
        <v>416</v>
      </c>
      <c r="G14" s="3" t="s">
        <v>417</v>
      </c>
      <c r="H14" s="3" t="s">
        <v>418</v>
      </c>
      <c r="I14" s="3" t="s">
        <v>419</v>
      </c>
      <c r="J14" s="3" t="s">
        <v>420</v>
      </c>
      <c r="K14" s="3" t="s">
        <v>421</v>
      </c>
      <c r="L14" s="36"/>
      <c r="M14" s="3" t="s">
        <v>422</v>
      </c>
      <c r="N14" s="3" t="s">
        <v>423</v>
      </c>
      <c r="O14" s="3" t="s">
        <v>424</v>
      </c>
      <c r="P14" s="3" t="s">
        <v>425</v>
      </c>
    </row>
    <row r="15" spans="1:16" ht="20.100000000000001" customHeight="1" x14ac:dyDescent="0.15">
      <c r="A15" s="3" t="s">
        <v>231</v>
      </c>
      <c r="B15" s="3" t="s">
        <v>232</v>
      </c>
      <c r="C15" s="3" t="s">
        <v>233</v>
      </c>
      <c r="D15" s="3" t="s">
        <v>234</v>
      </c>
      <c r="E15" s="3" t="s">
        <v>235</v>
      </c>
      <c r="F15" s="3" t="s">
        <v>236</v>
      </c>
      <c r="G15" s="3" t="s">
        <v>322</v>
      </c>
      <c r="H15" s="3" t="s">
        <v>323</v>
      </c>
      <c r="I15" s="3" t="s">
        <v>324</v>
      </c>
      <c r="J15" s="3" t="s">
        <v>325</v>
      </c>
      <c r="K15" s="3" t="s">
        <v>326</v>
      </c>
      <c r="L15" s="3" t="s">
        <v>327</v>
      </c>
      <c r="M15" s="3" t="s">
        <v>328</v>
      </c>
      <c r="N15" s="3" t="s">
        <v>329</v>
      </c>
      <c r="O15" s="3" t="s">
        <v>330</v>
      </c>
      <c r="P15" s="3" t="s">
        <v>331</v>
      </c>
    </row>
    <row r="16" spans="1:16" ht="54.95" customHeight="1" x14ac:dyDescent="0.15">
      <c r="A16" s="4" t="s">
        <v>426</v>
      </c>
      <c r="B16" s="3" t="s">
        <v>292</v>
      </c>
      <c r="C16" s="5">
        <v>0.01</v>
      </c>
      <c r="D16" s="5">
        <v>0.01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5022255.82</v>
      </c>
      <c r="M16" s="5">
        <v>5022255.82</v>
      </c>
      <c r="N16" s="5">
        <v>0</v>
      </c>
      <c r="O16" s="5">
        <v>0</v>
      </c>
      <c r="P16" s="5">
        <v>0</v>
      </c>
    </row>
    <row r="17" spans="1:16" ht="54.95" customHeight="1" x14ac:dyDescent="0.15">
      <c r="A17" s="4" t="s">
        <v>427</v>
      </c>
      <c r="B17" s="3" t="s">
        <v>428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</row>
    <row r="18" spans="1:16" ht="54.95" customHeight="1" x14ac:dyDescent="0.15">
      <c r="A18" s="4" t="s">
        <v>429</v>
      </c>
      <c r="B18" s="3" t="s">
        <v>430</v>
      </c>
      <c r="C18" s="5">
        <v>9716607.3399999999</v>
      </c>
      <c r="D18" s="5">
        <v>9716607.3399999999</v>
      </c>
      <c r="E18" s="5">
        <v>855743.4</v>
      </c>
      <c r="F18" s="5">
        <v>855743.4</v>
      </c>
      <c r="G18" s="5">
        <v>855743.4</v>
      </c>
      <c r="H18" s="5">
        <v>0</v>
      </c>
      <c r="I18" s="5">
        <v>0</v>
      </c>
      <c r="J18" s="5">
        <v>0</v>
      </c>
      <c r="K18" s="5">
        <v>0</v>
      </c>
      <c r="L18" s="5">
        <v>2493809.77</v>
      </c>
      <c r="M18" s="5">
        <v>2493809.77</v>
      </c>
      <c r="N18" s="5">
        <v>0</v>
      </c>
      <c r="O18" s="5">
        <v>0</v>
      </c>
      <c r="P18" s="5">
        <v>0</v>
      </c>
    </row>
    <row r="19" spans="1:16" ht="54.95" customHeight="1" x14ac:dyDescent="0.15">
      <c r="A19" s="4" t="s">
        <v>431</v>
      </c>
      <c r="B19" s="3" t="s">
        <v>432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750452</v>
      </c>
      <c r="M19" s="5">
        <v>750452</v>
      </c>
      <c r="N19" s="5">
        <v>0</v>
      </c>
      <c r="O19" s="5">
        <v>0</v>
      </c>
      <c r="P19" s="5">
        <v>0</v>
      </c>
    </row>
    <row r="20" spans="1:16" ht="54.95" customHeight="1" x14ac:dyDescent="0.15">
      <c r="A20" s="4" t="s">
        <v>433</v>
      </c>
      <c r="B20" s="3" t="s">
        <v>434</v>
      </c>
      <c r="C20" s="5">
        <v>798832.86</v>
      </c>
      <c r="D20" s="5">
        <v>798832.86</v>
      </c>
      <c r="E20" s="5">
        <v>790243.4</v>
      </c>
      <c r="F20" s="5">
        <v>790243.4</v>
      </c>
      <c r="G20" s="5">
        <v>790243.4</v>
      </c>
      <c r="H20" s="5">
        <v>0</v>
      </c>
      <c r="I20" s="5">
        <v>0</v>
      </c>
      <c r="J20" s="5">
        <v>0</v>
      </c>
      <c r="K20" s="5">
        <v>0</v>
      </c>
      <c r="L20" s="5">
        <v>1743357.77</v>
      </c>
      <c r="M20" s="5">
        <v>1743357.77</v>
      </c>
      <c r="N20" s="5">
        <v>0</v>
      </c>
      <c r="O20" s="5">
        <v>0</v>
      </c>
      <c r="P20" s="5">
        <v>0</v>
      </c>
    </row>
    <row r="21" spans="1:16" ht="54.95" customHeight="1" x14ac:dyDescent="0.15">
      <c r="A21" s="4" t="s">
        <v>435</v>
      </c>
      <c r="B21" s="3" t="s">
        <v>436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</row>
    <row r="22" spans="1:16" ht="54.95" customHeight="1" x14ac:dyDescent="0.15">
      <c r="A22" s="4" t="s">
        <v>437</v>
      </c>
      <c r="B22" s="3" t="s">
        <v>438</v>
      </c>
      <c r="C22" s="5">
        <v>8917774.4800000004</v>
      </c>
      <c r="D22" s="5">
        <v>8917774.4800000004</v>
      </c>
      <c r="E22" s="5">
        <v>65500</v>
      </c>
      <c r="F22" s="5">
        <v>65500</v>
      </c>
      <c r="G22" s="5">
        <v>65500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</row>
    <row r="23" spans="1:16" ht="54.95" customHeight="1" x14ac:dyDescent="0.15">
      <c r="A23" s="4" t="s">
        <v>439</v>
      </c>
      <c r="B23" s="3" t="s">
        <v>440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</row>
    <row r="24" spans="1:16" ht="54.95" customHeight="1" x14ac:dyDescent="0.15">
      <c r="A24" s="4" t="s">
        <v>441</v>
      </c>
      <c r="B24" s="3" t="s">
        <v>442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</row>
    <row r="25" spans="1:16" ht="54.95" customHeight="1" x14ac:dyDescent="0.15">
      <c r="A25" s="4" t="s">
        <v>443</v>
      </c>
      <c r="B25" s="3" t="s">
        <v>444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</row>
    <row r="26" spans="1:16" ht="54.95" customHeight="1" x14ac:dyDescent="0.15">
      <c r="A26" s="4" t="s">
        <v>445</v>
      </c>
      <c r="B26" s="3" t="s">
        <v>446</v>
      </c>
      <c r="C26" s="5">
        <v>776246.34</v>
      </c>
      <c r="D26" s="5">
        <v>776246.34</v>
      </c>
      <c r="E26" s="5">
        <v>1521506.07</v>
      </c>
      <c r="F26" s="5">
        <v>1521506.07</v>
      </c>
      <c r="G26" s="5">
        <v>1521506.07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</row>
    <row r="27" spans="1:16" ht="54.95" customHeight="1" x14ac:dyDescent="0.15">
      <c r="A27" s="4" t="s">
        <v>447</v>
      </c>
      <c r="B27" s="3" t="s">
        <v>448</v>
      </c>
      <c r="C27" s="5">
        <v>446614.86</v>
      </c>
      <c r="D27" s="5">
        <v>446614.86</v>
      </c>
      <c r="E27" s="5">
        <v>860322.86</v>
      </c>
      <c r="F27" s="5">
        <v>860322.86</v>
      </c>
      <c r="G27" s="5">
        <v>860322.86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</row>
    <row r="28" spans="1:16" ht="54.95" customHeight="1" x14ac:dyDescent="0.15">
      <c r="A28" s="4" t="s">
        <v>449</v>
      </c>
      <c r="B28" s="3" t="s">
        <v>450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</row>
    <row r="29" spans="1:16" ht="54.95" customHeight="1" x14ac:dyDescent="0.15">
      <c r="A29" s="4" t="s">
        <v>451</v>
      </c>
      <c r="B29" s="3" t="s">
        <v>452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</row>
    <row r="30" spans="1:16" ht="20.100000000000001" customHeight="1" x14ac:dyDescent="0.15">
      <c r="A30" s="11" t="s">
        <v>303</v>
      </c>
      <c r="B30" s="14" t="s">
        <v>304</v>
      </c>
      <c r="C30" s="12">
        <v>10492853.689999999</v>
      </c>
      <c r="D30" s="14" t="s">
        <v>305</v>
      </c>
      <c r="E30" s="14" t="s">
        <v>305</v>
      </c>
      <c r="F30" s="12">
        <v>2377249.4700000002</v>
      </c>
      <c r="G30" s="12">
        <v>2377249.4700000002</v>
      </c>
      <c r="H30" s="12">
        <v>0</v>
      </c>
      <c r="I30" s="12">
        <v>0</v>
      </c>
      <c r="J30" s="12">
        <v>0</v>
      </c>
      <c r="K30" s="12"/>
      <c r="L30" s="12">
        <v>7516065.5899999999</v>
      </c>
      <c r="M30" s="12">
        <v>7516065.5899999999</v>
      </c>
      <c r="N30" s="12">
        <v>0</v>
      </c>
      <c r="O30" s="12">
        <v>0</v>
      </c>
      <c r="P30" s="12">
        <v>0</v>
      </c>
    </row>
    <row r="31" spans="1:16" ht="30" customHeight="1" x14ac:dyDescent="0.15"/>
    <row r="32" spans="1:16" ht="50.1" customHeight="1" x14ac:dyDescent="0.15">
      <c r="A32" s="7" t="s">
        <v>25</v>
      </c>
      <c r="B32" s="9" t="s">
        <v>26</v>
      </c>
      <c r="D32" s="9"/>
      <c r="F32" s="9" t="s">
        <v>27</v>
      </c>
    </row>
    <row r="33" spans="1:6" ht="30" customHeight="1" x14ac:dyDescent="0.15">
      <c r="B33" s="8" t="s">
        <v>28</v>
      </c>
      <c r="D33" s="8" t="s">
        <v>217</v>
      </c>
      <c r="F33" s="8" t="s">
        <v>29</v>
      </c>
    </row>
    <row r="34" spans="1:6" ht="50.1" customHeight="1" x14ac:dyDescent="0.15">
      <c r="A34" s="7" t="s">
        <v>30</v>
      </c>
      <c r="B34" s="9" t="s">
        <v>453</v>
      </c>
      <c r="D34" s="9" t="s">
        <v>454</v>
      </c>
      <c r="F34" s="9" t="s">
        <v>455</v>
      </c>
    </row>
    <row r="35" spans="1:6" ht="30" customHeight="1" x14ac:dyDescent="0.15">
      <c r="B35" s="8" t="s">
        <v>28</v>
      </c>
      <c r="D35" s="8" t="s">
        <v>379</v>
      </c>
      <c r="F35" s="8" t="s">
        <v>33</v>
      </c>
    </row>
    <row r="36" spans="1:6" ht="30" customHeight="1" x14ac:dyDescent="0.15"/>
    <row r="37" spans="1:6" ht="30" customHeight="1" x14ac:dyDescent="0.15">
      <c r="A37" s="7" t="s">
        <v>34</v>
      </c>
    </row>
    <row r="38" spans="1:6" ht="24.95" customHeight="1" x14ac:dyDescent="0.15"/>
    <row r="39" spans="1:6" ht="24.95" customHeight="1" x14ac:dyDescent="0.15">
      <c r="A39" s="23" t="s">
        <v>35</v>
      </c>
      <c r="B39" s="23"/>
    </row>
    <row r="40" spans="1:6" ht="24.95" customHeight="1" x14ac:dyDescent="0.15">
      <c r="A40" s="24" t="s">
        <v>36</v>
      </c>
      <c r="B40" s="24"/>
    </row>
    <row r="41" spans="1:6" ht="24.95" customHeight="1" x14ac:dyDescent="0.15">
      <c r="A41" s="24" t="s">
        <v>37</v>
      </c>
      <c r="B41" s="24"/>
    </row>
    <row r="42" spans="1:6" ht="24.95" customHeight="1" x14ac:dyDescent="0.15">
      <c r="A42" s="24" t="s">
        <v>38</v>
      </c>
      <c r="B42" s="24"/>
    </row>
    <row r="43" spans="1:6" ht="24.95" customHeight="1" x14ac:dyDescent="0.15">
      <c r="A43" s="24" t="s">
        <v>39</v>
      </c>
      <c r="B43" s="24"/>
    </row>
    <row r="44" spans="1:6" ht="24.95" customHeight="1" x14ac:dyDescent="0.15">
      <c r="A44" s="24" t="s">
        <v>40</v>
      </c>
      <c r="B44" s="24"/>
    </row>
    <row r="45" spans="1:6" ht="24.95" customHeight="1" x14ac:dyDescent="0.15">
      <c r="A45" s="25" t="s">
        <v>41</v>
      </c>
      <c r="B45" s="25"/>
    </row>
  </sheetData>
  <sheetProtection sheet="1" objects="1" scenarios="1"/>
  <mergeCells count="28">
    <mergeCell ref="A44:B44"/>
    <mergeCell ref="A45:B45"/>
    <mergeCell ref="A39:B39"/>
    <mergeCell ref="A40:B40"/>
    <mergeCell ref="A41:B41"/>
    <mergeCell ref="A42:B42"/>
    <mergeCell ref="A43:B43"/>
    <mergeCell ref="A7:B7"/>
    <mergeCell ref="C7:M7"/>
    <mergeCell ref="A8:B8"/>
    <mergeCell ref="A10:B10"/>
    <mergeCell ref="A12:A14"/>
    <mergeCell ref="B12:B14"/>
    <mergeCell ref="C12:D12"/>
    <mergeCell ref="E12:K12"/>
    <mergeCell ref="L12:P12"/>
    <mergeCell ref="C13:C14"/>
    <mergeCell ref="D13:D14"/>
    <mergeCell ref="E13:E14"/>
    <mergeCell ref="F13:K13"/>
    <mergeCell ref="L13:L14"/>
    <mergeCell ref="M13:P13"/>
    <mergeCell ref="A1:P1"/>
    <mergeCell ref="A2:P2"/>
    <mergeCell ref="A5:B5"/>
    <mergeCell ref="C5:M5"/>
    <mergeCell ref="A6:B6"/>
    <mergeCell ref="C6:M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&amp;K00-00925457._08.506116</oddHeader>
    <oddFooter>&amp;L&amp;L&amp;"Verdana,Полужирный"&amp;K000000&amp;L&amp;"Verdana,Полужирный"&amp;K00-014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44"/>
  <sheetViews>
    <sheetView workbookViewId="0"/>
  </sheetViews>
  <sheetFormatPr defaultRowHeight="10.5" x14ac:dyDescent="0.15"/>
  <cols>
    <col min="1" max="1" width="57.28515625" customWidth="1"/>
    <col min="2" max="17" width="19.140625" customWidth="1"/>
  </cols>
  <sheetData>
    <row r="1" spans="1:17" ht="50.1" customHeight="1" x14ac:dyDescent="0.15">
      <c r="A1" s="1" t="s">
        <v>456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0.1" customHeight="1" x14ac:dyDescent="0.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50.1" customHeight="1" x14ac:dyDescent="0.15">
      <c r="Q3" s="3" t="s">
        <v>2</v>
      </c>
    </row>
    <row r="4" spans="1:17" ht="50.1" customHeight="1" x14ac:dyDescent="0.15">
      <c r="P4" s="10" t="s">
        <v>3</v>
      </c>
      <c r="Q4" s="3" t="s">
        <v>4</v>
      </c>
    </row>
    <row r="5" spans="1:17" ht="50.1" customHeight="1" x14ac:dyDescent="0.15">
      <c r="A5" s="2" t="s">
        <v>7</v>
      </c>
      <c r="B5" s="2"/>
      <c r="C5" s="21" t="s">
        <v>8</v>
      </c>
      <c r="D5" s="21"/>
      <c r="E5" s="21"/>
      <c r="F5" s="21"/>
      <c r="G5" s="21"/>
      <c r="H5" s="21"/>
      <c r="I5" s="21"/>
      <c r="J5" s="21"/>
      <c r="K5" s="21"/>
      <c r="L5" s="21"/>
      <c r="M5" s="21"/>
      <c r="P5" s="10" t="s">
        <v>5</v>
      </c>
      <c r="Q5" s="3" t="s">
        <v>6</v>
      </c>
    </row>
    <row r="6" spans="1:17" ht="50.1" customHeight="1" x14ac:dyDescent="0.15">
      <c r="A6" s="2" t="s">
        <v>16</v>
      </c>
      <c r="B6" s="2"/>
      <c r="C6" s="21" t="s">
        <v>17</v>
      </c>
      <c r="D6" s="21"/>
      <c r="E6" s="21"/>
      <c r="F6" s="21"/>
      <c r="G6" s="21"/>
      <c r="H6" s="21"/>
      <c r="I6" s="21"/>
      <c r="J6" s="21"/>
      <c r="K6" s="21"/>
      <c r="L6" s="21"/>
      <c r="M6" s="21"/>
      <c r="P6" s="10" t="s">
        <v>9</v>
      </c>
      <c r="Q6" s="3" t="s">
        <v>10</v>
      </c>
    </row>
    <row r="7" spans="1:17" ht="50.1" customHeight="1" x14ac:dyDescent="0.15">
      <c r="A7" s="2" t="s">
        <v>20</v>
      </c>
      <c r="B7" s="2"/>
      <c r="C7" s="21" t="s">
        <v>21</v>
      </c>
      <c r="D7" s="21"/>
      <c r="E7" s="21"/>
      <c r="F7" s="21"/>
      <c r="G7" s="21"/>
      <c r="H7" s="21"/>
      <c r="I7" s="21"/>
      <c r="J7" s="21"/>
      <c r="K7" s="21"/>
      <c r="L7" s="21"/>
      <c r="M7" s="21"/>
      <c r="P7" s="10" t="s">
        <v>13</v>
      </c>
      <c r="Q7" s="3" t="s">
        <v>14</v>
      </c>
    </row>
    <row r="8" spans="1:17" ht="50.1" customHeight="1" x14ac:dyDescent="0.15">
      <c r="A8" s="2" t="s">
        <v>24</v>
      </c>
      <c r="B8" s="2"/>
      <c r="P8" s="10" t="s">
        <v>219</v>
      </c>
      <c r="Q8" s="3" t="s">
        <v>19</v>
      </c>
    </row>
    <row r="9" spans="1:17" ht="50.1" customHeight="1" x14ac:dyDescent="0.15">
      <c r="P9" s="10" t="s">
        <v>22</v>
      </c>
      <c r="Q9" s="3" t="s">
        <v>23</v>
      </c>
    </row>
    <row r="10" spans="1:17" ht="39.950000000000003" customHeight="1" x14ac:dyDescent="0.15"/>
    <row r="11" spans="1:17" ht="39.950000000000003" customHeight="1" x14ac:dyDescent="0.15">
      <c r="A11" s="36" t="s">
        <v>224</v>
      </c>
      <c r="B11" s="36" t="s">
        <v>225</v>
      </c>
      <c r="C11" s="36" t="s">
        <v>457</v>
      </c>
      <c r="D11" s="36"/>
      <c r="E11" s="36" t="s">
        <v>458</v>
      </c>
      <c r="F11" s="36"/>
      <c r="G11" s="36"/>
      <c r="H11" s="36" t="s">
        <v>459</v>
      </c>
      <c r="I11" s="36"/>
      <c r="J11" s="36"/>
      <c r="K11" s="36"/>
      <c r="L11" s="36"/>
      <c r="M11" s="36"/>
      <c r="N11" s="36" t="s">
        <v>460</v>
      </c>
      <c r="O11" s="36"/>
      <c r="P11" s="36" t="s">
        <v>461</v>
      </c>
      <c r="Q11" s="36" t="s">
        <v>462</v>
      </c>
    </row>
    <row r="12" spans="1:17" ht="30" customHeight="1" x14ac:dyDescent="0.15">
      <c r="A12" s="36"/>
      <c r="B12" s="36"/>
      <c r="C12" s="36" t="s">
        <v>388</v>
      </c>
      <c r="D12" s="36" t="s">
        <v>463</v>
      </c>
      <c r="E12" s="36" t="s">
        <v>76</v>
      </c>
      <c r="F12" s="36"/>
      <c r="G12" s="36" t="s">
        <v>464</v>
      </c>
      <c r="H12" s="36" t="s">
        <v>388</v>
      </c>
      <c r="I12" s="36" t="s">
        <v>463</v>
      </c>
      <c r="J12" s="36" t="s">
        <v>465</v>
      </c>
      <c r="K12" s="36"/>
      <c r="L12" s="36"/>
      <c r="M12" s="36"/>
      <c r="N12" s="36" t="s">
        <v>466</v>
      </c>
      <c r="O12" s="36" t="s">
        <v>467</v>
      </c>
      <c r="P12" s="36"/>
      <c r="Q12" s="36"/>
    </row>
    <row r="13" spans="1:17" ht="30" customHeight="1" x14ac:dyDescent="0.15">
      <c r="A13" s="36"/>
      <c r="B13" s="36"/>
      <c r="C13" s="36"/>
      <c r="D13" s="36"/>
      <c r="E13" s="3" t="s">
        <v>468</v>
      </c>
      <c r="F13" s="3" t="s">
        <v>467</v>
      </c>
      <c r="G13" s="36"/>
      <c r="H13" s="36"/>
      <c r="I13" s="36"/>
      <c r="J13" s="3" t="s">
        <v>469</v>
      </c>
      <c r="K13" s="3" t="s">
        <v>470</v>
      </c>
      <c r="L13" s="3" t="s">
        <v>471</v>
      </c>
      <c r="M13" s="3" t="s">
        <v>472</v>
      </c>
      <c r="N13" s="36"/>
      <c r="O13" s="36"/>
      <c r="P13" s="36"/>
      <c r="Q13" s="36"/>
    </row>
    <row r="14" spans="1:17" ht="20.100000000000001" customHeight="1" x14ac:dyDescent="0.15">
      <c r="A14" s="3" t="s">
        <v>231</v>
      </c>
      <c r="B14" s="3" t="s">
        <v>232</v>
      </c>
      <c r="C14" s="3" t="s">
        <v>233</v>
      </c>
      <c r="D14" s="3" t="s">
        <v>234</v>
      </c>
      <c r="E14" s="3" t="s">
        <v>235</v>
      </c>
      <c r="F14" s="3" t="s">
        <v>236</v>
      </c>
      <c r="G14" s="3" t="s">
        <v>322</v>
      </c>
      <c r="H14" s="3" t="s">
        <v>323</v>
      </c>
      <c r="I14" s="3" t="s">
        <v>324</v>
      </c>
      <c r="J14" s="3" t="s">
        <v>325</v>
      </c>
      <c r="K14" s="3" t="s">
        <v>326</v>
      </c>
      <c r="L14" s="3" t="s">
        <v>327</v>
      </c>
      <c r="M14" s="3" t="s">
        <v>328</v>
      </c>
      <c r="N14" s="3" t="s">
        <v>329</v>
      </c>
      <c r="O14" s="3" t="s">
        <v>330</v>
      </c>
      <c r="P14" s="3" t="s">
        <v>331</v>
      </c>
      <c r="Q14" s="3" t="s">
        <v>332</v>
      </c>
    </row>
    <row r="15" spans="1:17" ht="30" customHeight="1" x14ac:dyDescent="0.15">
      <c r="A15" s="4" t="s">
        <v>426</v>
      </c>
      <c r="B15" s="3" t="s">
        <v>292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6"/>
      <c r="Q15" s="6"/>
    </row>
    <row r="16" spans="1:17" ht="30" customHeight="1" x14ac:dyDescent="0.15">
      <c r="A16" s="4" t="s">
        <v>427</v>
      </c>
      <c r="B16" s="3" t="s">
        <v>428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6"/>
      <c r="Q16" s="6"/>
    </row>
    <row r="17" spans="1:17" ht="30" customHeight="1" x14ac:dyDescent="0.15">
      <c r="A17" s="4" t="s">
        <v>429</v>
      </c>
      <c r="B17" s="3" t="s">
        <v>430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6"/>
      <c r="Q17" s="6"/>
    </row>
    <row r="18" spans="1:17" ht="30" customHeight="1" x14ac:dyDescent="0.15">
      <c r="A18" s="4" t="s">
        <v>431</v>
      </c>
      <c r="B18" s="3" t="s">
        <v>432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6"/>
      <c r="Q18" s="6"/>
    </row>
    <row r="19" spans="1:17" ht="30" customHeight="1" x14ac:dyDescent="0.15">
      <c r="A19" s="4" t="s">
        <v>433</v>
      </c>
      <c r="B19" s="3" t="s">
        <v>434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6"/>
      <c r="Q19" s="6"/>
    </row>
    <row r="20" spans="1:17" ht="30" customHeight="1" x14ac:dyDescent="0.15">
      <c r="A20" s="4" t="s">
        <v>435</v>
      </c>
      <c r="B20" s="3" t="s">
        <v>436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6"/>
      <c r="Q20" s="6"/>
    </row>
    <row r="21" spans="1:17" ht="30" customHeight="1" x14ac:dyDescent="0.15">
      <c r="A21" s="4" t="s">
        <v>437</v>
      </c>
      <c r="B21" s="3" t="s">
        <v>438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6"/>
      <c r="Q21" s="6"/>
    </row>
    <row r="22" spans="1:17" ht="30" customHeight="1" x14ac:dyDescent="0.15">
      <c r="A22" s="4" t="s">
        <v>473</v>
      </c>
      <c r="B22" s="3" t="s">
        <v>440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6"/>
      <c r="Q22" s="6"/>
    </row>
    <row r="23" spans="1:17" ht="30" customHeight="1" x14ac:dyDescent="0.15">
      <c r="A23" s="4" t="s">
        <v>441</v>
      </c>
      <c r="B23" s="3" t="s">
        <v>442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6"/>
      <c r="Q23" s="6"/>
    </row>
    <row r="24" spans="1:17" ht="30" customHeight="1" x14ac:dyDescent="0.15">
      <c r="A24" s="4" t="s">
        <v>443</v>
      </c>
      <c r="B24" s="3" t="s">
        <v>444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6"/>
      <c r="Q24" s="6"/>
    </row>
    <row r="25" spans="1:17" ht="30" customHeight="1" x14ac:dyDescent="0.15">
      <c r="A25" s="4" t="s">
        <v>445</v>
      </c>
      <c r="B25" s="3" t="s">
        <v>446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6"/>
      <c r="Q25" s="6"/>
    </row>
    <row r="26" spans="1:17" ht="30" customHeight="1" x14ac:dyDescent="0.15">
      <c r="A26" s="4" t="s">
        <v>447</v>
      </c>
      <c r="B26" s="3" t="s">
        <v>448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6"/>
      <c r="Q26" s="6"/>
    </row>
    <row r="27" spans="1:17" ht="30" customHeight="1" x14ac:dyDescent="0.15">
      <c r="A27" s="4" t="s">
        <v>449</v>
      </c>
      <c r="B27" s="3" t="s">
        <v>450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6"/>
      <c r="Q27" s="6"/>
    </row>
    <row r="28" spans="1:17" ht="30" customHeight="1" x14ac:dyDescent="0.15">
      <c r="A28" s="4" t="s">
        <v>451</v>
      </c>
      <c r="B28" s="3" t="s">
        <v>452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6"/>
      <c r="Q28" s="6"/>
    </row>
    <row r="29" spans="1:17" ht="20.100000000000001" customHeight="1" x14ac:dyDescent="0.15">
      <c r="A29" s="11" t="s">
        <v>303</v>
      </c>
      <c r="B29" s="14" t="s">
        <v>304</v>
      </c>
      <c r="C29" s="12">
        <v>0</v>
      </c>
      <c r="D29" s="14" t="s">
        <v>305</v>
      </c>
      <c r="E29" s="12">
        <v>0</v>
      </c>
      <c r="F29" s="12">
        <v>0</v>
      </c>
      <c r="G29" s="12">
        <v>0</v>
      </c>
      <c r="H29" s="12">
        <v>0</v>
      </c>
      <c r="I29" s="14" t="s">
        <v>305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4" t="s">
        <v>305</v>
      </c>
      <c r="Q29" s="14" t="s">
        <v>305</v>
      </c>
    </row>
    <row r="30" spans="1:17" ht="30" customHeight="1" x14ac:dyDescent="0.15"/>
    <row r="31" spans="1:17" ht="50.1" customHeight="1" x14ac:dyDescent="0.15">
      <c r="A31" s="7" t="s">
        <v>25</v>
      </c>
      <c r="B31" s="9" t="s">
        <v>26</v>
      </c>
      <c r="D31" s="9"/>
      <c r="F31" s="9" t="s">
        <v>27</v>
      </c>
    </row>
    <row r="32" spans="1:17" ht="30" customHeight="1" x14ac:dyDescent="0.15">
      <c r="B32" s="8" t="s">
        <v>28</v>
      </c>
      <c r="D32" s="8" t="s">
        <v>217</v>
      </c>
      <c r="F32" s="8" t="s">
        <v>29</v>
      </c>
    </row>
    <row r="33" spans="1:6" ht="50.1" customHeight="1" x14ac:dyDescent="0.15">
      <c r="A33" s="7" t="s">
        <v>30</v>
      </c>
      <c r="B33" s="9" t="s">
        <v>453</v>
      </c>
      <c r="D33" s="9" t="s">
        <v>454</v>
      </c>
      <c r="F33" s="9" t="s">
        <v>455</v>
      </c>
    </row>
    <row r="34" spans="1:6" ht="30" customHeight="1" x14ac:dyDescent="0.15">
      <c r="B34" s="8" t="s">
        <v>28</v>
      </c>
      <c r="D34" s="8" t="s">
        <v>379</v>
      </c>
      <c r="F34" s="8" t="s">
        <v>33</v>
      </c>
    </row>
    <row r="35" spans="1:6" ht="30" customHeight="1" x14ac:dyDescent="0.15"/>
    <row r="36" spans="1:6" ht="30" customHeight="1" x14ac:dyDescent="0.15">
      <c r="A36" s="7" t="s">
        <v>34</v>
      </c>
    </row>
    <row r="37" spans="1:6" ht="24.95" customHeight="1" x14ac:dyDescent="0.15"/>
    <row r="38" spans="1:6" ht="24.95" customHeight="1" x14ac:dyDescent="0.15">
      <c r="A38" s="23" t="s">
        <v>35</v>
      </c>
      <c r="B38" s="23"/>
    </row>
    <row r="39" spans="1:6" ht="24.95" customHeight="1" x14ac:dyDescent="0.15">
      <c r="A39" s="24" t="s">
        <v>36</v>
      </c>
      <c r="B39" s="24"/>
    </row>
    <row r="40" spans="1:6" ht="24.95" customHeight="1" x14ac:dyDescent="0.15">
      <c r="A40" s="24" t="s">
        <v>37</v>
      </c>
      <c r="B40" s="24"/>
    </row>
    <row r="41" spans="1:6" ht="24.95" customHeight="1" x14ac:dyDescent="0.15">
      <c r="A41" s="24" t="s">
        <v>38</v>
      </c>
      <c r="B41" s="24"/>
    </row>
    <row r="42" spans="1:6" ht="24.95" customHeight="1" x14ac:dyDescent="0.15">
      <c r="A42" s="24" t="s">
        <v>39</v>
      </c>
      <c r="B42" s="24"/>
    </row>
    <row r="43" spans="1:6" ht="24.95" customHeight="1" x14ac:dyDescent="0.15">
      <c r="A43" s="24" t="s">
        <v>40</v>
      </c>
      <c r="B43" s="24"/>
    </row>
    <row r="44" spans="1:6" ht="24.95" customHeight="1" x14ac:dyDescent="0.15">
      <c r="A44" s="25" t="s">
        <v>41</v>
      </c>
      <c r="B44" s="25"/>
    </row>
  </sheetData>
  <sheetProtection sheet="1" objects="1" scenarios="1"/>
  <mergeCells count="33">
    <mergeCell ref="A43:B43"/>
    <mergeCell ref="A44:B44"/>
    <mergeCell ref="A38:B38"/>
    <mergeCell ref="A39:B39"/>
    <mergeCell ref="A40:B40"/>
    <mergeCell ref="A41:B41"/>
    <mergeCell ref="A42:B42"/>
    <mergeCell ref="N11:O11"/>
    <mergeCell ref="P11:P13"/>
    <mergeCell ref="Q11:Q13"/>
    <mergeCell ref="C12:C13"/>
    <mergeCell ref="D12:D13"/>
    <mergeCell ref="E12:F12"/>
    <mergeCell ref="G12:G13"/>
    <mergeCell ref="H12:H13"/>
    <mergeCell ref="I12:I13"/>
    <mergeCell ref="J12:M12"/>
    <mergeCell ref="N12:N13"/>
    <mergeCell ref="O12:O13"/>
    <mergeCell ref="A7:B7"/>
    <mergeCell ref="C7:M7"/>
    <mergeCell ref="A8:B8"/>
    <mergeCell ref="A11:A13"/>
    <mergeCell ref="B11:B13"/>
    <mergeCell ref="C11:D11"/>
    <mergeCell ref="E11:G11"/>
    <mergeCell ref="H11:M11"/>
    <mergeCell ref="A1:Q1"/>
    <mergeCell ref="A2:Q2"/>
    <mergeCell ref="A5:B5"/>
    <mergeCell ref="C5:M5"/>
    <mergeCell ref="A6:B6"/>
    <mergeCell ref="C6:M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&amp;K00-00925457._08.506116</oddHeader>
    <oddFooter>&amp;L&amp;L&amp;"Verdana,Полужирный"&amp;K000000&amp;L&amp;"Verdana,Полужирный"&amp;K00-014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43"/>
  <sheetViews>
    <sheetView workbookViewId="0"/>
  </sheetViews>
  <sheetFormatPr defaultRowHeight="10.5" x14ac:dyDescent="0.15"/>
  <cols>
    <col min="1" max="1" width="66.85546875" customWidth="1"/>
    <col min="2" max="15" width="24.85546875" customWidth="1"/>
  </cols>
  <sheetData>
    <row r="1" spans="1:15" ht="50.1" customHeight="1" x14ac:dyDescent="0.15">
      <c r="A1" s="1" t="s">
        <v>474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50.1" customHeight="1" x14ac:dyDescent="0.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50.1" customHeight="1" x14ac:dyDescent="0.15">
      <c r="O3" s="3" t="s">
        <v>2</v>
      </c>
    </row>
    <row r="4" spans="1:15" ht="50.1" customHeight="1" x14ac:dyDescent="0.15">
      <c r="N4" s="10" t="s">
        <v>3</v>
      </c>
      <c r="O4" s="3" t="s">
        <v>4</v>
      </c>
    </row>
    <row r="5" spans="1:15" ht="50.1" customHeight="1" x14ac:dyDescent="0.15">
      <c r="A5" s="7" t="s">
        <v>7</v>
      </c>
      <c r="B5" s="21" t="s">
        <v>8</v>
      </c>
      <c r="C5" s="21"/>
      <c r="D5" s="21"/>
      <c r="E5" s="21"/>
      <c r="F5" s="21"/>
      <c r="G5" s="21"/>
      <c r="H5" s="21"/>
      <c r="I5" s="21"/>
      <c r="J5" s="21"/>
      <c r="K5" s="21"/>
      <c r="L5" s="21"/>
      <c r="N5" s="10" t="s">
        <v>5</v>
      </c>
      <c r="O5" s="3" t="s">
        <v>6</v>
      </c>
    </row>
    <row r="6" spans="1:15" ht="50.1" customHeight="1" x14ac:dyDescent="0.15">
      <c r="A6" s="7" t="s">
        <v>16</v>
      </c>
      <c r="B6" s="21" t="s">
        <v>17</v>
      </c>
      <c r="C6" s="21"/>
      <c r="D6" s="21"/>
      <c r="E6" s="21"/>
      <c r="F6" s="21"/>
      <c r="G6" s="21"/>
      <c r="H6" s="21"/>
      <c r="I6" s="21"/>
      <c r="J6" s="21"/>
      <c r="K6" s="21"/>
      <c r="L6" s="21"/>
      <c r="N6" s="10" t="s">
        <v>9</v>
      </c>
      <c r="O6" s="3" t="s">
        <v>10</v>
      </c>
    </row>
    <row r="7" spans="1:15" ht="50.1" customHeight="1" x14ac:dyDescent="0.15">
      <c r="A7" s="7" t="s">
        <v>20</v>
      </c>
      <c r="B7" s="21" t="s">
        <v>21</v>
      </c>
      <c r="C7" s="21"/>
      <c r="D7" s="21"/>
      <c r="E7" s="21"/>
      <c r="F7" s="21"/>
      <c r="G7" s="21"/>
      <c r="H7" s="21"/>
      <c r="I7" s="21"/>
      <c r="J7" s="21"/>
      <c r="K7" s="21"/>
      <c r="L7" s="21"/>
      <c r="N7" s="10" t="s">
        <v>13</v>
      </c>
      <c r="O7" s="3" t="s">
        <v>14</v>
      </c>
    </row>
    <row r="8" spans="1:15" ht="50.1" customHeight="1" x14ac:dyDescent="0.15">
      <c r="A8" s="7" t="s">
        <v>24</v>
      </c>
      <c r="N8" s="10" t="s">
        <v>219</v>
      </c>
      <c r="O8" s="3" t="s">
        <v>19</v>
      </c>
    </row>
    <row r="9" spans="1:15" ht="50.1" customHeight="1" x14ac:dyDescent="0.15">
      <c r="N9" s="10" t="s">
        <v>22</v>
      </c>
      <c r="O9" s="3" t="s">
        <v>23</v>
      </c>
    </row>
    <row r="10" spans="1:15" ht="39.950000000000003" customHeight="1" x14ac:dyDescent="0.15"/>
    <row r="11" spans="1:15" ht="39.950000000000003" customHeight="1" x14ac:dyDescent="0.15">
      <c r="A11" s="36" t="s">
        <v>224</v>
      </c>
      <c r="B11" s="36" t="s">
        <v>225</v>
      </c>
      <c r="C11" s="36" t="s">
        <v>475</v>
      </c>
      <c r="D11" s="36"/>
      <c r="E11" s="36" t="s">
        <v>476</v>
      </c>
      <c r="F11" s="36"/>
      <c r="G11" s="36"/>
      <c r="H11" s="36" t="s">
        <v>477</v>
      </c>
      <c r="I11" s="36"/>
      <c r="J11" s="36"/>
      <c r="K11" s="36"/>
      <c r="L11" s="36" t="s">
        <v>478</v>
      </c>
      <c r="M11" s="36"/>
      <c r="N11" s="36" t="s">
        <v>479</v>
      </c>
      <c r="O11" s="36"/>
    </row>
    <row r="12" spans="1:15" ht="30" customHeight="1" x14ac:dyDescent="0.15">
      <c r="A12" s="36"/>
      <c r="B12" s="36"/>
      <c r="C12" s="36" t="s">
        <v>388</v>
      </c>
      <c r="D12" s="36" t="s">
        <v>480</v>
      </c>
      <c r="E12" s="36" t="s">
        <v>388</v>
      </c>
      <c r="F12" s="36" t="s">
        <v>415</v>
      </c>
      <c r="G12" s="36"/>
      <c r="H12" s="36" t="s">
        <v>388</v>
      </c>
      <c r="I12" s="36" t="s">
        <v>481</v>
      </c>
      <c r="J12" s="36"/>
      <c r="K12" s="36" t="s">
        <v>482</v>
      </c>
      <c r="L12" s="36" t="s">
        <v>388</v>
      </c>
      <c r="M12" s="36" t="s">
        <v>483</v>
      </c>
      <c r="N12" s="36" t="s">
        <v>388</v>
      </c>
      <c r="O12" s="36" t="s">
        <v>480</v>
      </c>
    </row>
    <row r="13" spans="1:15" ht="30" customHeight="1" x14ac:dyDescent="0.15">
      <c r="A13" s="36"/>
      <c r="B13" s="36"/>
      <c r="C13" s="36"/>
      <c r="D13" s="36"/>
      <c r="E13" s="36"/>
      <c r="F13" s="3" t="s">
        <v>484</v>
      </c>
      <c r="G13" s="3" t="s">
        <v>485</v>
      </c>
      <c r="H13" s="36"/>
      <c r="I13" s="3" t="s">
        <v>388</v>
      </c>
      <c r="J13" s="3" t="s">
        <v>486</v>
      </c>
      <c r="K13" s="36"/>
      <c r="L13" s="36"/>
      <c r="M13" s="36"/>
      <c r="N13" s="36"/>
      <c r="O13" s="36"/>
    </row>
    <row r="14" spans="1:15" ht="20.100000000000001" customHeight="1" x14ac:dyDescent="0.15">
      <c r="A14" s="3" t="s">
        <v>231</v>
      </c>
      <c r="B14" s="3" t="s">
        <v>232</v>
      </c>
      <c r="C14" s="3" t="s">
        <v>233</v>
      </c>
      <c r="D14" s="3" t="s">
        <v>234</v>
      </c>
      <c r="E14" s="3" t="s">
        <v>235</v>
      </c>
      <c r="F14" s="3" t="s">
        <v>236</v>
      </c>
      <c r="G14" s="3" t="s">
        <v>322</v>
      </c>
      <c r="H14" s="3" t="s">
        <v>323</v>
      </c>
      <c r="I14" s="3" t="s">
        <v>324</v>
      </c>
      <c r="J14" s="3" t="s">
        <v>325</v>
      </c>
      <c r="K14" s="3" t="s">
        <v>326</v>
      </c>
      <c r="L14" s="3" t="s">
        <v>327</v>
      </c>
      <c r="M14" s="3" t="s">
        <v>328</v>
      </c>
      <c r="N14" s="3" t="s">
        <v>329</v>
      </c>
      <c r="O14" s="3" t="s">
        <v>330</v>
      </c>
    </row>
    <row r="15" spans="1:15" ht="20.100000000000001" customHeight="1" x14ac:dyDescent="0.15">
      <c r="A15" s="13" t="s">
        <v>487</v>
      </c>
      <c r="B15" s="3" t="s">
        <v>238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</row>
    <row r="16" spans="1:15" ht="20.100000000000001" customHeight="1" x14ac:dyDescent="0.15">
      <c r="A16" s="4" t="s">
        <v>488</v>
      </c>
      <c r="B16" s="3" t="s">
        <v>489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</row>
    <row r="17" spans="1:15" ht="20.100000000000001" customHeight="1" x14ac:dyDescent="0.15">
      <c r="A17" s="4" t="s">
        <v>490</v>
      </c>
      <c r="B17" s="3" t="s">
        <v>491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</row>
    <row r="18" spans="1:15" ht="20.100000000000001" customHeight="1" x14ac:dyDescent="0.15">
      <c r="A18" s="4" t="s">
        <v>492</v>
      </c>
      <c r="B18" s="3" t="s">
        <v>493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</row>
    <row r="19" spans="1:15" ht="20.100000000000001" customHeight="1" x14ac:dyDescent="0.15">
      <c r="A19" s="4" t="s">
        <v>494</v>
      </c>
      <c r="B19" s="3" t="s">
        <v>495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</row>
    <row r="20" spans="1:15" ht="20.100000000000001" customHeight="1" x14ac:dyDescent="0.15">
      <c r="A20" s="13" t="s">
        <v>496</v>
      </c>
      <c r="B20" s="3" t="s">
        <v>240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</row>
    <row r="21" spans="1:15" ht="20.100000000000001" customHeight="1" x14ac:dyDescent="0.15">
      <c r="A21" s="4" t="s">
        <v>497</v>
      </c>
      <c r="B21" s="3" t="s">
        <v>498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</row>
    <row r="22" spans="1:15" ht="20.100000000000001" customHeight="1" x14ac:dyDescent="0.15">
      <c r="A22" s="4" t="s">
        <v>490</v>
      </c>
      <c r="B22" s="3" t="s">
        <v>499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</row>
    <row r="23" spans="1:15" ht="20.100000000000001" customHeight="1" x14ac:dyDescent="0.15">
      <c r="A23" s="4" t="s">
        <v>500</v>
      </c>
      <c r="B23" s="3" t="s">
        <v>501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</row>
    <row r="24" spans="1:15" ht="20.100000000000001" customHeight="1" x14ac:dyDescent="0.15">
      <c r="A24" s="4" t="s">
        <v>502</v>
      </c>
      <c r="B24" s="3" t="s">
        <v>503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</row>
    <row r="25" spans="1:15" ht="20.100000000000001" customHeight="1" x14ac:dyDescent="0.15">
      <c r="A25" s="13" t="s">
        <v>504</v>
      </c>
      <c r="B25" s="3" t="s">
        <v>242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</row>
    <row r="26" spans="1:15" ht="20.100000000000001" customHeight="1" x14ac:dyDescent="0.15">
      <c r="A26" s="4" t="s">
        <v>505</v>
      </c>
      <c r="B26" s="3" t="s">
        <v>506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</row>
    <row r="27" spans="1:15" ht="20.100000000000001" customHeight="1" x14ac:dyDescent="0.15">
      <c r="A27" s="4" t="s">
        <v>507</v>
      </c>
      <c r="B27" s="3" t="s">
        <v>508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</row>
    <row r="28" spans="1:15" ht="20.100000000000001" customHeight="1" x14ac:dyDescent="0.15">
      <c r="A28" s="11" t="s">
        <v>303</v>
      </c>
      <c r="B28" s="14" t="s">
        <v>304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</row>
    <row r="29" spans="1:15" ht="30" customHeight="1" x14ac:dyDescent="0.15"/>
    <row r="30" spans="1:15" ht="50.1" customHeight="1" x14ac:dyDescent="0.15">
      <c r="A30" s="7" t="s">
        <v>25</v>
      </c>
      <c r="B30" s="9" t="s">
        <v>26</v>
      </c>
      <c r="D30" s="9"/>
      <c r="F30" s="9" t="s">
        <v>27</v>
      </c>
    </row>
    <row r="31" spans="1:15" ht="30" customHeight="1" x14ac:dyDescent="0.15">
      <c r="B31" s="8" t="s">
        <v>28</v>
      </c>
      <c r="D31" s="8" t="s">
        <v>217</v>
      </c>
      <c r="F31" s="8" t="s">
        <v>29</v>
      </c>
    </row>
    <row r="32" spans="1:15" ht="50.1" customHeight="1" x14ac:dyDescent="0.15">
      <c r="A32" s="7" t="s">
        <v>30</v>
      </c>
      <c r="B32" s="9" t="s">
        <v>453</v>
      </c>
      <c r="D32" s="9" t="s">
        <v>454</v>
      </c>
      <c r="F32" s="9" t="s">
        <v>455</v>
      </c>
    </row>
    <row r="33" spans="1:6" ht="30" customHeight="1" x14ac:dyDescent="0.15">
      <c r="B33" s="8" t="s">
        <v>28</v>
      </c>
      <c r="D33" s="8" t="s">
        <v>379</v>
      </c>
      <c r="F33" s="8" t="s">
        <v>33</v>
      </c>
    </row>
    <row r="34" spans="1:6" ht="30" customHeight="1" x14ac:dyDescent="0.15"/>
    <row r="35" spans="1:6" ht="30" customHeight="1" x14ac:dyDescent="0.15">
      <c r="A35" s="7" t="s">
        <v>34</v>
      </c>
    </row>
    <row r="36" spans="1:6" ht="24.95" customHeight="1" x14ac:dyDescent="0.15"/>
    <row r="37" spans="1:6" ht="24.95" customHeight="1" x14ac:dyDescent="0.15">
      <c r="A37" s="23" t="s">
        <v>35</v>
      </c>
      <c r="B37" s="23"/>
    </row>
    <row r="38" spans="1:6" ht="24.95" customHeight="1" x14ac:dyDescent="0.15">
      <c r="A38" s="24" t="s">
        <v>36</v>
      </c>
      <c r="B38" s="24"/>
    </row>
    <row r="39" spans="1:6" ht="24.95" customHeight="1" x14ac:dyDescent="0.15">
      <c r="A39" s="24" t="s">
        <v>37</v>
      </c>
      <c r="B39" s="24"/>
    </row>
    <row r="40" spans="1:6" ht="24.95" customHeight="1" x14ac:dyDescent="0.15">
      <c r="A40" s="24" t="s">
        <v>38</v>
      </c>
      <c r="B40" s="24"/>
    </row>
    <row r="41" spans="1:6" ht="24.95" customHeight="1" x14ac:dyDescent="0.15">
      <c r="A41" s="24" t="s">
        <v>39</v>
      </c>
      <c r="B41" s="24"/>
    </row>
    <row r="42" spans="1:6" ht="24.95" customHeight="1" x14ac:dyDescent="0.15">
      <c r="A42" s="24" t="s">
        <v>40</v>
      </c>
      <c r="B42" s="24"/>
    </row>
    <row r="43" spans="1:6" ht="24.95" customHeight="1" x14ac:dyDescent="0.15">
      <c r="A43" s="25" t="s">
        <v>41</v>
      </c>
      <c r="B43" s="25"/>
    </row>
  </sheetData>
  <sheetProtection sheet="1" objects="1" scenarios="1"/>
  <mergeCells count="30">
    <mergeCell ref="A42:B42"/>
    <mergeCell ref="A43:B43"/>
    <mergeCell ref="A37:B37"/>
    <mergeCell ref="A38:B38"/>
    <mergeCell ref="A39:B39"/>
    <mergeCell ref="A40:B40"/>
    <mergeCell ref="A41:B41"/>
    <mergeCell ref="L11:M11"/>
    <mergeCell ref="N11:O11"/>
    <mergeCell ref="C12:C13"/>
    <mergeCell ref="D12:D13"/>
    <mergeCell ref="E12:E13"/>
    <mergeCell ref="F12:G12"/>
    <mergeCell ref="H12:H13"/>
    <mergeCell ref="I12:J12"/>
    <mergeCell ref="K12:K13"/>
    <mergeCell ref="L12:L13"/>
    <mergeCell ref="M12:M13"/>
    <mergeCell ref="N12:N13"/>
    <mergeCell ref="O12:O13"/>
    <mergeCell ref="A11:A13"/>
    <mergeCell ref="B11:B13"/>
    <mergeCell ref="C11:D11"/>
    <mergeCell ref="E11:G11"/>
    <mergeCell ref="H11:K11"/>
    <mergeCell ref="A1:O1"/>
    <mergeCell ref="A2:O2"/>
    <mergeCell ref="B5:L5"/>
    <mergeCell ref="B6:L6"/>
    <mergeCell ref="B7:L7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&amp;K00-00925457._08.506116</oddHeader>
    <oddFooter>&amp;L&amp;L&amp;"Verdana,Полужирный"&amp;K000000&amp;L&amp;"Verdana,Полужирный"&amp;K00-014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27"/>
  <sheetViews>
    <sheetView workbookViewId="0"/>
  </sheetViews>
  <sheetFormatPr defaultRowHeight="10.5" x14ac:dyDescent="0.15"/>
  <cols>
    <col min="1" max="1" width="66.85546875" customWidth="1"/>
    <col min="2" max="17" width="24.85546875" customWidth="1"/>
  </cols>
  <sheetData>
    <row r="1" spans="1:17" ht="50.1" customHeight="1" x14ac:dyDescent="0.15">
      <c r="A1" s="1" t="s">
        <v>509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0.1" customHeight="1" x14ac:dyDescent="0.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50.1" customHeight="1" x14ac:dyDescent="0.15">
      <c r="Q3" s="3" t="s">
        <v>2</v>
      </c>
    </row>
    <row r="4" spans="1:17" ht="50.1" customHeight="1" x14ac:dyDescent="0.15">
      <c r="P4" s="10" t="s">
        <v>3</v>
      </c>
      <c r="Q4" s="3" t="s">
        <v>4</v>
      </c>
    </row>
    <row r="5" spans="1:17" ht="50.1" customHeight="1" x14ac:dyDescent="0.15">
      <c r="A5" s="7" t="s">
        <v>7</v>
      </c>
      <c r="B5" s="21" t="s">
        <v>8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P5" s="10" t="s">
        <v>5</v>
      </c>
      <c r="Q5" s="3" t="s">
        <v>6</v>
      </c>
    </row>
    <row r="6" spans="1:17" ht="50.1" customHeight="1" x14ac:dyDescent="0.15">
      <c r="A6" s="7" t="s">
        <v>16</v>
      </c>
      <c r="B6" s="21" t="s">
        <v>17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P6" s="10" t="s">
        <v>9</v>
      </c>
      <c r="Q6" s="3" t="s">
        <v>10</v>
      </c>
    </row>
    <row r="7" spans="1:17" ht="50.1" customHeight="1" x14ac:dyDescent="0.15">
      <c r="A7" s="7" t="s">
        <v>20</v>
      </c>
      <c r="B7" s="21" t="s">
        <v>21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P7" s="10" t="s">
        <v>13</v>
      </c>
      <c r="Q7" s="3" t="s">
        <v>14</v>
      </c>
    </row>
    <row r="8" spans="1:17" ht="50.1" customHeight="1" x14ac:dyDescent="0.15">
      <c r="A8" s="7" t="s">
        <v>24</v>
      </c>
      <c r="P8" s="10" t="s">
        <v>219</v>
      </c>
      <c r="Q8" s="3" t="s">
        <v>19</v>
      </c>
    </row>
    <row r="9" spans="1:17" ht="50.1" customHeight="1" x14ac:dyDescent="0.15">
      <c r="P9" s="10" t="s">
        <v>22</v>
      </c>
      <c r="Q9" s="3" t="s">
        <v>23</v>
      </c>
    </row>
    <row r="10" spans="1:17" ht="50.1" customHeight="1" x14ac:dyDescent="0.15"/>
    <row r="11" spans="1:17" ht="50.1" customHeight="1" x14ac:dyDescent="0.15">
      <c r="A11" s="1" t="s">
        <v>510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30" customHeight="1" x14ac:dyDescent="0.15">
      <c r="A12" s="36" t="s">
        <v>511</v>
      </c>
      <c r="B12" s="36" t="s">
        <v>225</v>
      </c>
      <c r="C12" s="36" t="s">
        <v>512</v>
      </c>
      <c r="D12" s="36"/>
      <c r="E12" s="36"/>
      <c r="F12" s="36"/>
      <c r="G12" s="36" t="s">
        <v>513</v>
      </c>
      <c r="H12" s="36"/>
      <c r="I12" s="36"/>
      <c r="J12" s="36"/>
      <c r="K12" s="36"/>
      <c r="L12" s="36" t="s">
        <v>514</v>
      </c>
      <c r="M12" s="36"/>
      <c r="N12" s="36" t="s">
        <v>515</v>
      </c>
      <c r="O12" s="36"/>
      <c r="P12" s="36"/>
      <c r="Q12" s="36"/>
    </row>
    <row r="13" spans="1:17" ht="30" customHeight="1" x14ac:dyDescent="0.15">
      <c r="A13" s="36"/>
      <c r="B13" s="36"/>
      <c r="C13" s="36" t="s">
        <v>516</v>
      </c>
      <c r="D13" s="36"/>
      <c r="E13" s="36" t="s">
        <v>415</v>
      </c>
      <c r="F13" s="36"/>
      <c r="G13" s="36" t="s">
        <v>388</v>
      </c>
      <c r="H13" s="36" t="s">
        <v>415</v>
      </c>
      <c r="I13" s="36"/>
      <c r="J13" s="36"/>
      <c r="K13" s="36"/>
      <c r="L13" s="36" t="s">
        <v>415</v>
      </c>
      <c r="M13" s="36"/>
      <c r="N13" s="36" t="s">
        <v>516</v>
      </c>
      <c r="O13" s="36"/>
      <c r="P13" s="36" t="s">
        <v>415</v>
      </c>
      <c r="Q13" s="36"/>
    </row>
    <row r="14" spans="1:17" ht="30" customHeight="1" x14ac:dyDescent="0.15">
      <c r="A14" s="36"/>
      <c r="B14" s="36"/>
      <c r="C14" s="36" t="s">
        <v>388</v>
      </c>
      <c r="D14" s="3" t="s">
        <v>517</v>
      </c>
      <c r="E14" s="36" t="s">
        <v>518</v>
      </c>
      <c r="F14" s="36" t="s">
        <v>519</v>
      </c>
      <c r="G14" s="36"/>
      <c r="H14" s="36" t="s">
        <v>520</v>
      </c>
      <c r="I14" s="36"/>
      <c r="J14" s="36" t="s">
        <v>521</v>
      </c>
      <c r="K14" s="36" t="s">
        <v>522</v>
      </c>
      <c r="L14" s="36" t="s">
        <v>523</v>
      </c>
      <c r="M14" s="36" t="s">
        <v>524</v>
      </c>
      <c r="N14" s="36" t="s">
        <v>388</v>
      </c>
      <c r="O14" s="36" t="s">
        <v>525</v>
      </c>
      <c r="P14" s="36" t="s">
        <v>518</v>
      </c>
      <c r="Q14" s="36" t="s">
        <v>519</v>
      </c>
    </row>
    <row r="15" spans="1:17" ht="30" customHeight="1" x14ac:dyDescent="0.15">
      <c r="A15" s="36"/>
      <c r="B15" s="36"/>
      <c r="C15" s="36"/>
      <c r="D15" s="36" t="s">
        <v>526</v>
      </c>
      <c r="E15" s="36"/>
      <c r="F15" s="36"/>
      <c r="G15" s="36"/>
      <c r="H15" s="36" t="s">
        <v>388</v>
      </c>
      <c r="I15" s="36" t="s">
        <v>525</v>
      </c>
      <c r="J15" s="36"/>
      <c r="K15" s="36"/>
      <c r="L15" s="36"/>
      <c r="M15" s="36"/>
      <c r="N15" s="36"/>
      <c r="O15" s="36"/>
      <c r="P15" s="36"/>
      <c r="Q15" s="36"/>
    </row>
    <row r="16" spans="1:17" ht="30" customHeight="1" x14ac:dyDescent="0.15">
      <c r="A16" s="36"/>
      <c r="B16" s="36"/>
      <c r="C16" s="36"/>
      <c r="D16" s="36"/>
      <c r="E16" s="36"/>
      <c r="F16" s="36"/>
      <c r="G16" s="36"/>
      <c r="H16" s="36"/>
      <c r="I16" s="36" t="s">
        <v>526</v>
      </c>
      <c r="J16" s="36"/>
      <c r="K16" s="36"/>
      <c r="L16" s="36"/>
      <c r="M16" s="36"/>
      <c r="N16" s="36"/>
      <c r="O16" s="36"/>
      <c r="P16" s="36"/>
      <c r="Q16" s="36"/>
    </row>
    <row r="17" spans="1:17" ht="20.100000000000001" customHeight="1" x14ac:dyDescent="0.15">
      <c r="A17" s="3" t="s">
        <v>231</v>
      </c>
      <c r="B17" s="3" t="s">
        <v>232</v>
      </c>
      <c r="C17" s="3" t="s">
        <v>233</v>
      </c>
      <c r="D17" s="3" t="s">
        <v>234</v>
      </c>
      <c r="E17" s="3" t="s">
        <v>235</v>
      </c>
      <c r="F17" s="3" t="s">
        <v>236</v>
      </c>
      <c r="G17" s="3" t="s">
        <v>322</v>
      </c>
      <c r="H17" s="3" t="s">
        <v>323</v>
      </c>
      <c r="I17" s="3" t="s">
        <v>324</v>
      </c>
      <c r="J17" s="3" t="s">
        <v>325</v>
      </c>
      <c r="K17" s="3" t="s">
        <v>326</v>
      </c>
      <c r="L17" s="3" t="s">
        <v>327</v>
      </c>
      <c r="M17" s="3" t="s">
        <v>328</v>
      </c>
      <c r="N17" s="3" t="s">
        <v>329</v>
      </c>
      <c r="O17" s="3" t="s">
        <v>330</v>
      </c>
      <c r="P17" s="3" t="s">
        <v>331</v>
      </c>
      <c r="Q17" s="3" t="s">
        <v>332</v>
      </c>
    </row>
    <row r="18" spans="1:17" ht="20.100000000000001" customHeight="1" x14ac:dyDescent="0.15">
      <c r="A18" s="13" t="s">
        <v>527</v>
      </c>
      <c r="B18" s="3" t="s">
        <v>292</v>
      </c>
      <c r="C18" s="12">
        <v>156.5</v>
      </c>
      <c r="D18" s="12">
        <v>156.5</v>
      </c>
      <c r="E18" s="12">
        <v>90</v>
      </c>
      <c r="F18" s="12">
        <v>66.5</v>
      </c>
      <c r="G18" s="12">
        <v>55.1</v>
      </c>
      <c r="H18" s="12">
        <v>40.5</v>
      </c>
      <c r="I18" s="12">
        <v>40.5</v>
      </c>
      <c r="J18" s="12">
        <v>19</v>
      </c>
      <c r="K18" s="12">
        <v>14.6</v>
      </c>
      <c r="L18" s="12">
        <v>31</v>
      </c>
      <c r="M18" s="12">
        <v>47</v>
      </c>
      <c r="N18" s="12">
        <v>156.5</v>
      </c>
      <c r="O18" s="12">
        <v>156.5</v>
      </c>
      <c r="P18" s="12">
        <v>90</v>
      </c>
      <c r="Q18" s="12">
        <v>66.5</v>
      </c>
    </row>
    <row r="19" spans="1:17" ht="20.100000000000001" customHeight="1" x14ac:dyDescent="0.15">
      <c r="A19" s="4" t="s">
        <v>317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24.95" customHeight="1" x14ac:dyDescent="0.15">
      <c r="A20" s="4" t="s">
        <v>528</v>
      </c>
      <c r="B20" s="3" t="s">
        <v>529</v>
      </c>
      <c r="C20" s="5">
        <v>156.5</v>
      </c>
      <c r="D20" s="5">
        <v>156.5</v>
      </c>
      <c r="E20" s="5">
        <v>90</v>
      </c>
      <c r="F20" s="5">
        <v>66.5</v>
      </c>
      <c r="G20" s="5">
        <v>55.1</v>
      </c>
      <c r="H20" s="5">
        <v>40.5</v>
      </c>
      <c r="I20" s="5">
        <v>40.5</v>
      </c>
      <c r="J20" s="5">
        <v>19</v>
      </c>
      <c r="K20" s="5">
        <v>14.6</v>
      </c>
      <c r="L20" s="5">
        <v>31</v>
      </c>
      <c r="M20" s="5">
        <v>47</v>
      </c>
      <c r="N20" s="5">
        <v>156.5</v>
      </c>
      <c r="O20" s="5">
        <v>156.5</v>
      </c>
      <c r="P20" s="5">
        <v>90</v>
      </c>
      <c r="Q20" s="5">
        <v>66.5</v>
      </c>
    </row>
    <row r="21" spans="1:17" ht="20.100000000000001" customHeight="1" x14ac:dyDescent="0.15">
      <c r="A21" s="13" t="s">
        <v>530</v>
      </c>
      <c r="B21" s="3" t="s">
        <v>428</v>
      </c>
      <c r="C21" s="12">
        <v>37.4</v>
      </c>
      <c r="D21" s="12">
        <v>37.4</v>
      </c>
      <c r="E21" s="12">
        <v>27</v>
      </c>
      <c r="F21" s="12">
        <v>10.4</v>
      </c>
      <c r="G21" s="12">
        <v>34</v>
      </c>
      <c r="H21" s="12">
        <v>27.1</v>
      </c>
      <c r="I21" s="12">
        <v>9.1999999999999993</v>
      </c>
      <c r="J21" s="12">
        <v>11</v>
      </c>
      <c r="K21" s="12">
        <v>6.9</v>
      </c>
      <c r="L21" s="12">
        <v>8</v>
      </c>
      <c r="M21" s="12">
        <v>1</v>
      </c>
      <c r="N21" s="12">
        <v>37.4</v>
      </c>
      <c r="O21" s="12">
        <v>37.4</v>
      </c>
      <c r="P21" s="12">
        <v>27</v>
      </c>
      <c r="Q21" s="12">
        <v>10.4</v>
      </c>
    </row>
    <row r="22" spans="1:17" ht="20.100000000000001" customHeight="1" x14ac:dyDescent="0.15">
      <c r="A22" s="4" t="s">
        <v>317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24.95" customHeight="1" x14ac:dyDescent="0.15">
      <c r="A23" s="4" t="s">
        <v>531</v>
      </c>
      <c r="B23" s="3" t="s">
        <v>532</v>
      </c>
      <c r="C23" s="5">
        <v>37.4</v>
      </c>
      <c r="D23" s="5">
        <v>37.4</v>
      </c>
      <c r="E23" s="5">
        <v>27</v>
      </c>
      <c r="F23" s="5">
        <v>10.4</v>
      </c>
      <c r="G23" s="5">
        <v>34</v>
      </c>
      <c r="H23" s="5">
        <v>27.1</v>
      </c>
      <c r="I23" s="5">
        <v>9.1999999999999993</v>
      </c>
      <c r="J23" s="5">
        <v>11</v>
      </c>
      <c r="K23" s="5">
        <v>6.9</v>
      </c>
      <c r="L23" s="5">
        <v>8</v>
      </c>
      <c r="M23" s="5">
        <v>1</v>
      </c>
      <c r="N23" s="5">
        <v>37.4</v>
      </c>
      <c r="O23" s="5">
        <v>37.4</v>
      </c>
      <c r="P23" s="5">
        <v>27</v>
      </c>
      <c r="Q23" s="5">
        <v>10.4</v>
      </c>
    </row>
    <row r="24" spans="1:17" ht="20.100000000000001" customHeight="1" x14ac:dyDescent="0.15">
      <c r="A24" s="13" t="s">
        <v>533</v>
      </c>
      <c r="B24" s="3" t="s">
        <v>430</v>
      </c>
      <c r="C24" s="12">
        <v>7</v>
      </c>
      <c r="D24" s="12">
        <v>7</v>
      </c>
      <c r="E24" s="12">
        <v>7</v>
      </c>
      <c r="F24" s="12"/>
      <c r="G24" s="12">
        <v>7.2</v>
      </c>
      <c r="H24" s="12">
        <v>7.2</v>
      </c>
      <c r="I24" s="12">
        <v>4.2</v>
      </c>
      <c r="J24" s="12">
        <v>3</v>
      </c>
      <c r="K24" s="12"/>
      <c r="L24" s="12"/>
      <c r="M24" s="12"/>
      <c r="N24" s="12">
        <v>7</v>
      </c>
      <c r="O24" s="12">
        <v>7</v>
      </c>
      <c r="P24" s="12">
        <v>7</v>
      </c>
      <c r="Q24" s="12"/>
    </row>
    <row r="25" spans="1:17" ht="20.100000000000001" customHeight="1" x14ac:dyDescent="0.15">
      <c r="A25" s="4" t="s">
        <v>317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24.95" customHeight="1" x14ac:dyDescent="0.15">
      <c r="A26" s="4" t="s">
        <v>534</v>
      </c>
      <c r="B26" s="3" t="s">
        <v>535</v>
      </c>
      <c r="C26" s="5">
        <v>7</v>
      </c>
      <c r="D26" s="5">
        <v>7</v>
      </c>
      <c r="E26" s="5">
        <v>7</v>
      </c>
      <c r="F26" s="5"/>
      <c r="G26" s="5">
        <v>7.2</v>
      </c>
      <c r="H26" s="5">
        <v>7.2</v>
      </c>
      <c r="I26" s="5">
        <v>4.2</v>
      </c>
      <c r="J26" s="5">
        <v>3</v>
      </c>
      <c r="K26" s="5"/>
      <c r="L26" s="5"/>
      <c r="M26" s="5"/>
      <c r="N26" s="5">
        <v>7</v>
      </c>
      <c r="O26" s="5">
        <v>7</v>
      </c>
      <c r="P26" s="5">
        <v>7</v>
      </c>
      <c r="Q26" s="5"/>
    </row>
    <row r="27" spans="1:17" ht="20.100000000000001" customHeight="1" x14ac:dyDescent="0.15">
      <c r="A27" s="11" t="s">
        <v>303</v>
      </c>
      <c r="B27" s="14" t="s">
        <v>304</v>
      </c>
      <c r="C27" s="12">
        <f>VLOOKUP("Основной персонал, всего",A:U,3,0) + VLOOKUP("Вспомогательный персонал, всего",A:U,3,0) + VLOOKUP("Административно-управленческий персонал, всего",A:U,3,0)</f>
        <v>200.9</v>
      </c>
      <c r="D27" s="12">
        <f>VLOOKUP("Основной персонал, всего",A:U,4,0) + VLOOKUP("Вспомогательный персонал, всего",A:U,4,0) + VLOOKUP("Административно-управленческий персонал, всего",A:U,4,0)</f>
        <v>200.9</v>
      </c>
      <c r="E27" s="12">
        <f>VLOOKUP("Основной персонал, всего",A:U,5,0) + VLOOKUP("Вспомогательный персонал, всего",A:U,5,0) + VLOOKUP("Административно-управленческий персонал, всего",A:U,5,0)</f>
        <v>124</v>
      </c>
      <c r="F27" s="12">
        <f>VLOOKUP("Основной персонал, всего",A:U,6,0) + VLOOKUP("Вспомогательный персонал, всего",A:U,6,0) + VLOOKUP("Административно-управленческий персонал, всего",A:U,6,0)</f>
        <v>76.900000000000006</v>
      </c>
      <c r="G27" s="12">
        <f>VLOOKUP("Основной персонал, всего",A:U,7,0) + VLOOKUP("Вспомогательный персонал, всего",A:U,7,0) + VLOOKUP("Административно-управленческий персонал, всего",A:U,7,0)</f>
        <v>96.3</v>
      </c>
      <c r="H27" s="12">
        <f>VLOOKUP("Основной персонал, всего",A:U,8,0) + VLOOKUP("Вспомогательный персонал, всего",A:U,8,0) + VLOOKUP("Административно-управленческий персонал, всего",A:U,8,0)</f>
        <v>74.8</v>
      </c>
      <c r="I27" s="12">
        <f>VLOOKUP("Основной персонал, всего",A:U,9,0) + VLOOKUP("Вспомогательный персонал, всего",A:U,9,0) + VLOOKUP("Административно-управленческий персонал, всего",A:U,9,0)</f>
        <v>53.900000000000006</v>
      </c>
      <c r="J27" s="12">
        <f>VLOOKUP("Основной персонал, всего",A:U,10,0) + VLOOKUP("Вспомогательный персонал, всего",A:U,10,0) + VLOOKUP("Административно-управленческий персонал, всего",A:U,10,0)</f>
        <v>33</v>
      </c>
      <c r="K27" s="12">
        <f>VLOOKUP("Основной персонал, всего",A:U,11,0) + VLOOKUP("Вспомогательный персонал, всего",A:U,11,0) + VLOOKUP("Административно-управленческий персонал, всего",A:U,11,0)</f>
        <v>21.5</v>
      </c>
      <c r="L27" s="12">
        <f>VLOOKUP("Основной персонал, всего",A:U,12,0) + VLOOKUP("Вспомогательный персонал, всего",A:U,12,0) + VLOOKUP("Административно-управленческий персонал, всего",A:U,12,0)</f>
        <v>39</v>
      </c>
      <c r="M27" s="12">
        <f>VLOOKUP("Основной персонал, всего",A:U,13,0) + VLOOKUP("Вспомогательный персонал, всего",A:U,13,0) + VLOOKUP("Административно-управленческий персонал, всего",A:U,13,0)</f>
        <v>48</v>
      </c>
      <c r="N27" s="12">
        <f>VLOOKUP("Основной персонал, всего",A:U,14,0) + VLOOKUP("Вспомогательный персонал, всего",A:U,14,0) + VLOOKUP("Административно-управленческий персонал, всего",A:U,14,0)</f>
        <v>200.9</v>
      </c>
      <c r="O27" s="12">
        <f>VLOOKUP("Основной персонал, всего",A:U,15,0) + VLOOKUP("Вспомогательный персонал, всего",A:U,15,0) + VLOOKUP("Административно-управленческий персонал, всего",A:U,15,0)</f>
        <v>200.9</v>
      </c>
      <c r="P27" s="12">
        <f>VLOOKUP("Основной персонал, всего",A:U,16,0) + VLOOKUP("Вспомогательный персонал, всего",A:U,16,0) + VLOOKUP("Административно-управленческий персонал, всего",A:U,16,0)</f>
        <v>124</v>
      </c>
      <c r="Q27" s="12">
        <f>VLOOKUP("Основной персонал, всего",A:U,17,0) + VLOOKUP("Вспомогательный персонал, всего",A:U,17,0) + VLOOKUP("Административно-управленческий персонал, всего",A:U,17,0)</f>
        <v>76.900000000000006</v>
      </c>
    </row>
  </sheetData>
  <sheetProtection sheet="1" objects="1" scenarios="1"/>
  <mergeCells count="34">
    <mergeCell ref="D15:D16"/>
    <mergeCell ref="H15:H16"/>
    <mergeCell ref="I15:I16"/>
    <mergeCell ref="M14:M16"/>
    <mergeCell ref="N14:N16"/>
    <mergeCell ref="O14:O16"/>
    <mergeCell ref="P14:P16"/>
    <mergeCell ref="Q14:Q16"/>
    <mergeCell ref="F14:F16"/>
    <mergeCell ref="H14:I14"/>
    <mergeCell ref="J14:J16"/>
    <mergeCell ref="K14:K16"/>
    <mergeCell ref="L14:L16"/>
    <mergeCell ref="A11:Q11"/>
    <mergeCell ref="A12:A16"/>
    <mergeCell ref="B12:B16"/>
    <mergeCell ref="C12:F12"/>
    <mergeCell ref="G12:K12"/>
    <mergeCell ref="L12:M12"/>
    <mergeCell ref="N12:Q12"/>
    <mergeCell ref="C13:D13"/>
    <mergeCell ref="E13:F13"/>
    <mergeCell ref="G13:G16"/>
    <mergeCell ref="H13:K13"/>
    <mergeCell ref="L13:M13"/>
    <mergeCell ref="N13:O13"/>
    <mergeCell ref="P13:Q13"/>
    <mergeCell ref="C14:C16"/>
    <mergeCell ref="E14:E16"/>
    <mergeCell ref="A1:Q1"/>
    <mergeCell ref="A2:Q2"/>
    <mergeCell ref="B5:N5"/>
    <mergeCell ref="B6:N6"/>
    <mergeCell ref="B7:N7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&amp;K00-00925457._08.506116</oddHeader>
    <oddFooter>&amp;L&amp;L&amp;"Verdana,Полужирный"&amp;K000000&amp;L&amp;"Verdana,Полужирный"&amp;K00-014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32"/>
  <sheetViews>
    <sheetView workbookViewId="0"/>
  </sheetViews>
  <sheetFormatPr defaultRowHeight="10.5" x14ac:dyDescent="0.15"/>
  <cols>
    <col min="1" max="1" width="66.85546875" customWidth="1"/>
    <col min="2" max="10" width="24.85546875" customWidth="1"/>
  </cols>
  <sheetData>
    <row r="1" spans="1:10" ht="50.1" customHeight="1" x14ac:dyDescent="0.15">
      <c r="A1" s="1" t="s">
        <v>536</v>
      </c>
      <c r="B1" s="1"/>
      <c r="C1" s="1"/>
      <c r="D1" s="1"/>
      <c r="E1" s="1"/>
      <c r="F1" s="1"/>
      <c r="G1" s="1"/>
      <c r="H1" s="1"/>
      <c r="I1" s="1"/>
      <c r="J1" s="1"/>
    </row>
    <row r="2" spans="1:10" ht="30" customHeight="1" x14ac:dyDescent="0.15">
      <c r="A2" s="36" t="s">
        <v>537</v>
      </c>
      <c r="B2" s="36" t="s">
        <v>225</v>
      </c>
      <c r="C2" s="36" t="s">
        <v>538</v>
      </c>
      <c r="D2" s="36"/>
      <c r="E2" s="36"/>
      <c r="F2" s="36"/>
      <c r="G2" s="36"/>
      <c r="H2" s="36"/>
      <c r="I2" s="36" t="s">
        <v>539</v>
      </c>
      <c r="J2" s="36"/>
    </row>
    <row r="3" spans="1:10" ht="30" customHeight="1" x14ac:dyDescent="0.15">
      <c r="A3" s="36"/>
      <c r="B3" s="36"/>
      <c r="C3" s="36" t="s">
        <v>388</v>
      </c>
      <c r="D3" s="36" t="s">
        <v>415</v>
      </c>
      <c r="E3" s="36"/>
      <c r="F3" s="36"/>
      <c r="G3" s="36"/>
      <c r="H3" s="36"/>
      <c r="I3" s="36" t="s">
        <v>415</v>
      </c>
      <c r="J3" s="36"/>
    </row>
    <row r="4" spans="1:10" ht="30" customHeight="1" x14ac:dyDescent="0.15">
      <c r="A4" s="36"/>
      <c r="B4" s="36"/>
      <c r="C4" s="36"/>
      <c r="D4" s="36" t="s">
        <v>520</v>
      </c>
      <c r="E4" s="36"/>
      <c r="F4" s="36"/>
      <c r="G4" s="36" t="s">
        <v>540</v>
      </c>
      <c r="H4" s="36" t="s">
        <v>522</v>
      </c>
      <c r="I4" s="36" t="s">
        <v>541</v>
      </c>
      <c r="J4" s="36" t="s">
        <v>542</v>
      </c>
    </row>
    <row r="5" spans="1:10" ht="30" customHeight="1" x14ac:dyDescent="0.15">
      <c r="A5" s="36"/>
      <c r="B5" s="36"/>
      <c r="C5" s="36"/>
      <c r="D5" s="36" t="s">
        <v>388</v>
      </c>
      <c r="E5" s="36" t="s">
        <v>543</v>
      </c>
      <c r="F5" s="36"/>
      <c r="G5" s="36"/>
      <c r="H5" s="36"/>
      <c r="I5" s="36"/>
      <c r="J5" s="36"/>
    </row>
    <row r="6" spans="1:10" ht="30" customHeight="1" x14ac:dyDescent="0.15">
      <c r="A6" s="36"/>
      <c r="B6" s="36"/>
      <c r="C6" s="36"/>
      <c r="D6" s="36"/>
      <c r="E6" s="3" t="s">
        <v>544</v>
      </c>
      <c r="F6" s="3" t="s">
        <v>545</v>
      </c>
      <c r="G6" s="36"/>
      <c r="H6" s="36"/>
      <c r="I6" s="36"/>
      <c r="J6" s="36"/>
    </row>
    <row r="7" spans="1:10" ht="20.100000000000001" customHeight="1" x14ac:dyDescent="0.15">
      <c r="A7" s="3" t="s">
        <v>231</v>
      </c>
      <c r="B7" s="3" t="s">
        <v>232</v>
      </c>
      <c r="C7" s="3" t="s">
        <v>233</v>
      </c>
      <c r="D7" s="3" t="s">
        <v>234</v>
      </c>
      <c r="E7" s="3" t="s">
        <v>235</v>
      </c>
      <c r="F7" s="3" t="s">
        <v>236</v>
      </c>
      <c r="G7" s="3" t="s">
        <v>322</v>
      </c>
      <c r="H7" s="3" t="s">
        <v>323</v>
      </c>
      <c r="I7" s="3" t="s">
        <v>324</v>
      </c>
      <c r="J7" s="3" t="s">
        <v>325</v>
      </c>
    </row>
    <row r="8" spans="1:10" ht="20.100000000000001" customHeight="1" x14ac:dyDescent="0.15">
      <c r="A8" s="13" t="s">
        <v>528</v>
      </c>
      <c r="B8" s="3" t="s">
        <v>292</v>
      </c>
      <c r="C8" s="12">
        <f>D8+G8+H8</f>
        <v>85703820.49000001</v>
      </c>
      <c r="D8" s="12">
        <v>78362021.189999998</v>
      </c>
      <c r="E8" s="12">
        <v>78362021.189999998</v>
      </c>
      <c r="F8" s="12">
        <v>0</v>
      </c>
      <c r="G8" s="12">
        <v>1482401.18</v>
      </c>
      <c r="H8" s="12">
        <v>5859398.1200000001</v>
      </c>
      <c r="I8" s="12">
        <v>471479.64</v>
      </c>
      <c r="J8" s="12">
        <v>533214.05000000005</v>
      </c>
    </row>
    <row r="9" spans="1:10" ht="20.100000000000001" customHeight="1" x14ac:dyDescent="0.15">
      <c r="A9" s="4" t="s">
        <v>317</v>
      </c>
      <c r="B9" s="3"/>
      <c r="C9" s="3"/>
      <c r="D9" s="3"/>
      <c r="E9" s="3"/>
      <c r="F9" s="3"/>
      <c r="G9" s="3"/>
      <c r="H9" s="3"/>
      <c r="I9" s="3"/>
      <c r="J9" s="3"/>
    </row>
    <row r="10" spans="1:10" ht="21.95" customHeight="1" x14ac:dyDescent="0.15">
      <c r="A10" s="4" t="s">
        <v>528</v>
      </c>
      <c r="B10" s="3" t="s">
        <v>529</v>
      </c>
      <c r="C10" s="5">
        <f>D10+G10+H10</f>
        <v>85703820.49000001</v>
      </c>
      <c r="D10" s="5">
        <v>78362021.189999998</v>
      </c>
      <c r="E10" s="5">
        <v>78362021.189999998</v>
      </c>
      <c r="F10" s="5">
        <v>0</v>
      </c>
      <c r="G10" s="5">
        <v>1482401.18</v>
      </c>
      <c r="H10" s="5">
        <v>5859398.1200000001</v>
      </c>
      <c r="I10" s="5">
        <v>471479.64</v>
      </c>
      <c r="J10" s="5">
        <v>533214.05000000005</v>
      </c>
    </row>
    <row r="11" spans="1:10" ht="20.100000000000001" customHeight="1" x14ac:dyDescent="0.15">
      <c r="A11" s="13" t="s">
        <v>531</v>
      </c>
      <c r="B11" s="3" t="s">
        <v>428</v>
      </c>
      <c r="C11" s="12">
        <f>D11+G11+H11</f>
        <v>20989957.34</v>
      </c>
      <c r="D11" s="12">
        <v>18093170.219999999</v>
      </c>
      <c r="E11" s="12">
        <v>18093170.219999999</v>
      </c>
      <c r="F11" s="12">
        <v>0</v>
      </c>
      <c r="G11" s="12">
        <v>855012.76</v>
      </c>
      <c r="H11" s="12">
        <v>2041774.36</v>
      </c>
      <c r="I11" s="12">
        <v>229933.93</v>
      </c>
      <c r="J11" s="12">
        <v>100018.04</v>
      </c>
    </row>
    <row r="12" spans="1:10" ht="20.100000000000001" customHeight="1" x14ac:dyDescent="0.15">
      <c r="A12" s="4" t="s">
        <v>317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ht="21.95" customHeight="1" x14ac:dyDescent="0.15">
      <c r="A13" s="4" t="s">
        <v>531</v>
      </c>
      <c r="B13" s="3" t="s">
        <v>532</v>
      </c>
      <c r="C13" s="5">
        <f>D13+G13+H13</f>
        <v>20989957.34</v>
      </c>
      <c r="D13" s="5">
        <v>18093170.219999999</v>
      </c>
      <c r="E13" s="5">
        <v>18093170.219999999</v>
      </c>
      <c r="F13" s="5">
        <v>0</v>
      </c>
      <c r="G13" s="5">
        <v>855012.76</v>
      </c>
      <c r="H13" s="5">
        <v>2041774.36</v>
      </c>
      <c r="I13" s="5">
        <v>229933.93</v>
      </c>
      <c r="J13" s="5">
        <v>100018.04</v>
      </c>
    </row>
    <row r="14" spans="1:10" ht="20.100000000000001" customHeight="1" x14ac:dyDescent="0.15">
      <c r="A14" s="13" t="s">
        <v>534</v>
      </c>
      <c r="B14" s="3" t="s">
        <v>430</v>
      </c>
      <c r="C14" s="12">
        <f>D14+G14+H14</f>
        <v>13047207.82</v>
      </c>
      <c r="D14" s="12">
        <v>12745101.77</v>
      </c>
      <c r="E14" s="12">
        <v>12745101.77</v>
      </c>
      <c r="F14" s="12">
        <v>0</v>
      </c>
      <c r="G14" s="12">
        <v>302106.05</v>
      </c>
      <c r="H14" s="12">
        <v>0</v>
      </c>
      <c r="I14" s="12">
        <v>0</v>
      </c>
      <c r="J14" s="12">
        <v>0</v>
      </c>
    </row>
    <row r="15" spans="1:10" ht="20.100000000000001" customHeight="1" x14ac:dyDescent="0.15">
      <c r="A15" s="4" t="s">
        <v>317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ht="21.95" customHeight="1" x14ac:dyDescent="0.15">
      <c r="A16" s="4" t="s">
        <v>534</v>
      </c>
      <c r="B16" s="3" t="s">
        <v>535</v>
      </c>
      <c r="C16" s="5">
        <f>D16+G16+H16</f>
        <v>13047207.82</v>
      </c>
      <c r="D16" s="5">
        <v>12745101.77</v>
      </c>
      <c r="E16" s="5">
        <v>12745101.77</v>
      </c>
      <c r="F16" s="5">
        <v>0</v>
      </c>
      <c r="G16" s="5">
        <v>302106.05</v>
      </c>
      <c r="H16" s="5">
        <v>0</v>
      </c>
      <c r="I16" s="5">
        <v>0</v>
      </c>
      <c r="J16" s="5">
        <v>0</v>
      </c>
    </row>
    <row r="17" spans="1:10" ht="20.100000000000001" customHeight="1" x14ac:dyDescent="0.15">
      <c r="A17" s="11" t="s">
        <v>303</v>
      </c>
      <c r="B17" s="14" t="s">
        <v>304</v>
      </c>
      <c r="C17" s="12">
        <f>VLOOKUP("1000",B:$Z,2,0) + VLOOKUP("2000",$B:$Z,2,0) + VLOOKUP("3000",$B:$Z,2,0)</f>
        <v>119740985.65000001</v>
      </c>
      <c r="D17" s="12">
        <f>VLOOKUP("1000",B:$Z,3,0) + VLOOKUP("2000",$B:$Z,3,0) + VLOOKUP("3000",$B:$Z,3,0)</f>
        <v>109200293.17999999</v>
      </c>
      <c r="E17" s="12">
        <f>VLOOKUP("1000",B:$Z,4,0) + VLOOKUP("2000",$B:$Z,4,0) + VLOOKUP("3000",$B:$Z,4,0)</f>
        <v>109200293.17999999</v>
      </c>
      <c r="F17" s="12">
        <f>VLOOKUP("1000",B:$Z,5,0) + VLOOKUP("2000",$B:$Z,5,0) + VLOOKUP("3000",$B:$Z,5,0)</f>
        <v>0</v>
      </c>
      <c r="G17" s="12">
        <f>VLOOKUP("1000",B:$Z,6,0) + VLOOKUP("2000",$B:$Z,6,0) + VLOOKUP("3000",$B:$Z,6,0)</f>
        <v>2639519.9899999998</v>
      </c>
      <c r="H17" s="12">
        <f>VLOOKUP("1000",B:$Z,7,0) + VLOOKUP("2000",$B:$Z,7,0) + VLOOKUP("3000",$B:$Z,7,0)</f>
        <v>7901172.4800000004</v>
      </c>
      <c r="I17" s="12">
        <f>VLOOKUP("1000",B:$Z,8,0) + VLOOKUP("2000",$B:$Z,8,0) + VLOOKUP("3000",$B:$Z,8,0)</f>
        <v>701413.57000000007</v>
      </c>
      <c r="J17" s="12">
        <f>VLOOKUP("1000",B:$Z,9,0) + VLOOKUP("2000",$B:$Z,9,0) + VLOOKUP("3000",$B:$Z,9,0)</f>
        <v>633232.09000000008</v>
      </c>
    </row>
    <row r="18" spans="1:10" ht="30" customHeight="1" x14ac:dyDescent="0.15"/>
    <row r="19" spans="1:10" ht="50.1" customHeight="1" x14ac:dyDescent="0.15">
      <c r="A19" s="7" t="s">
        <v>25</v>
      </c>
      <c r="B19" s="9" t="s">
        <v>26</v>
      </c>
      <c r="D19" s="9"/>
      <c r="F19" s="9" t="s">
        <v>27</v>
      </c>
    </row>
    <row r="20" spans="1:10" ht="30" customHeight="1" x14ac:dyDescent="0.15">
      <c r="B20" s="8" t="s">
        <v>28</v>
      </c>
      <c r="D20" s="8" t="s">
        <v>217</v>
      </c>
      <c r="F20" s="8" t="s">
        <v>29</v>
      </c>
    </row>
    <row r="21" spans="1:10" ht="50.1" customHeight="1" x14ac:dyDescent="0.15">
      <c r="A21" s="7" t="s">
        <v>30</v>
      </c>
      <c r="B21" s="9" t="s">
        <v>453</v>
      </c>
      <c r="D21" s="9" t="s">
        <v>454</v>
      </c>
      <c r="F21" s="9" t="s">
        <v>455</v>
      </c>
    </row>
    <row r="22" spans="1:10" ht="30" customHeight="1" x14ac:dyDescent="0.15">
      <c r="B22" s="8" t="s">
        <v>28</v>
      </c>
      <c r="D22" s="8" t="s">
        <v>379</v>
      </c>
      <c r="F22" s="8" t="s">
        <v>33</v>
      </c>
    </row>
    <row r="23" spans="1:10" ht="30" customHeight="1" x14ac:dyDescent="0.15"/>
    <row r="24" spans="1:10" ht="30" customHeight="1" x14ac:dyDescent="0.15">
      <c r="A24" s="7" t="s">
        <v>34</v>
      </c>
    </row>
    <row r="25" spans="1:10" ht="24.95" customHeight="1" x14ac:dyDescent="0.15"/>
    <row r="26" spans="1:10" ht="24.95" customHeight="1" x14ac:dyDescent="0.15">
      <c r="A26" s="23" t="s">
        <v>35</v>
      </c>
      <c r="B26" s="23"/>
    </row>
    <row r="27" spans="1:10" ht="24.95" customHeight="1" x14ac:dyDescent="0.15">
      <c r="A27" s="24" t="s">
        <v>36</v>
      </c>
      <c r="B27" s="24"/>
    </row>
    <row r="28" spans="1:10" ht="24.95" customHeight="1" x14ac:dyDescent="0.15">
      <c r="A28" s="24" t="s">
        <v>37</v>
      </c>
      <c r="B28" s="24"/>
    </row>
    <row r="29" spans="1:10" ht="24.95" customHeight="1" x14ac:dyDescent="0.15">
      <c r="A29" s="24" t="s">
        <v>38</v>
      </c>
      <c r="B29" s="24"/>
    </row>
    <row r="30" spans="1:10" ht="24.95" customHeight="1" x14ac:dyDescent="0.15">
      <c r="A30" s="24" t="s">
        <v>39</v>
      </c>
      <c r="B30" s="24"/>
    </row>
    <row r="31" spans="1:10" ht="24.95" customHeight="1" x14ac:dyDescent="0.15">
      <c r="A31" s="24" t="s">
        <v>40</v>
      </c>
      <c r="B31" s="24"/>
    </row>
    <row r="32" spans="1:10" ht="24.95" customHeight="1" x14ac:dyDescent="0.15">
      <c r="A32" s="25" t="s">
        <v>41</v>
      </c>
      <c r="B32" s="25"/>
    </row>
  </sheetData>
  <sheetProtection sheet="1" objects="1" scenarios="1"/>
  <mergeCells count="22">
    <mergeCell ref="A31:B31"/>
    <mergeCell ref="A32:B32"/>
    <mergeCell ref="A26:B26"/>
    <mergeCell ref="A27:B27"/>
    <mergeCell ref="A28:B28"/>
    <mergeCell ref="A29:B29"/>
    <mergeCell ref="A30:B30"/>
    <mergeCell ref="A1:J1"/>
    <mergeCell ref="A2:A6"/>
    <mergeCell ref="B2:B6"/>
    <mergeCell ref="C2:H2"/>
    <mergeCell ref="I2:J2"/>
    <mergeCell ref="C3:C6"/>
    <mergeCell ref="D3:H3"/>
    <mergeCell ref="I3:J3"/>
    <mergeCell ref="D4:F4"/>
    <mergeCell ref="G4:G6"/>
    <mergeCell ref="H4:H6"/>
    <mergeCell ref="I4:I6"/>
    <mergeCell ref="J4:J6"/>
    <mergeCell ref="D5:D6"/>
    <mergeCell ref="E5:F5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&amp;K00-00925457._08.506116</oddHeader>
    <oddFooter>&amp;L&amp;L&amp;"Verdana,Полужирный"&amp;K000000&amp;L&amp;"Verdana,Полужирный"&amp;K00-014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39"/>
  <sheetViews>
    <sheetView workbookViewId="0"/>
  </sheetViews>
  <sheetFormatPr defaultRowHeight="10.5" x14ac:dyDescent="0.15"/>
  <cols>
    <col min="1" max="1" width="66.85546875" customWidth="1"/>
    <col min="2" max="7" width="24.85546875" customWidth="1"/>
  </cols>
  <sheetData>
    <row r="1" spans="1:7" ht="50.1" customHeight="1" x14ac:dyDescent="0.15">
      <c r="A1" s="1" t="s">
        <v>546</v>
      </c>
      <c r="B1" s="1"/>
      <c r="C1" s="1"/>
      <c r="D1" s="1"/>
      <c r="E1" s="1"/>
      <c r="F1" s="1"/>
      <c r="G1" s="1"/>
    </row>
    <row r="2" spans="1:7" ht="50.1" customHeight="1" x14ac:dyDescent="0.15">
      <c r="A2" s="1" t="s">
        <v>1</v>
      </c>
      <c r="B2" s="1"/>
      <c r="C2" s="1"/>
      <c r="D2" s="1"/>
      <c r="E2" s="1"/>
      <c r="F2" s="1"/>
      <c r="G2" s="1"/>
    </row>
    <row r="3" spans="1:7" ht="50.1" customHeight="1" x14ac:dyDescent="0.15">
      <c r="G3" s="3" t="s">
        <v>2</v>
      </c>
    </row>
    <row r="4" spans="1:7" ht="50.1" customHeight="1" x14ac:dyDescent="0.15">
      <c r="F4" s="10" t="s">
        <v>3</v>
      </c>
      <c r="G4" s="3" t="s">
        <v>4</v>
      </c>
    </row>
    <row r="5" spans="1:7" ht="50.1" customHeight="1" x14ac:dyDescent="0.15">
      <c r="A5" s="7" t="s">
        <v>7</v>
      </c>
      <c r="B5" s="21" t="s">
        <v>8</v>
      </c>
      <c r="C5" s="21"/>
      <c r="D5" s="21"/>
      <c r="F5" s="10" t="s">
        <v>5</v>
      </c>
      <c r="G5" s="3" t="s">
        <v>6</v>
      </c>
    </row>
    <row r="6" spans="1:7" ht="50.1" customHeight="1" x14ac:dyDescent="0.15">
      <c r="A6" s="7" t="s">
        <v>16</v>
      </c>
      <c r="B6" s="21" t="s">
        <v>17</v>
      </c>
      <c r="C6" s="21"/>
      <c r="D6" s="21"/>
      <c r="F6" s="10" t="s">
        <v>9</v>
      </c>
      <c r="G6" s="3" t="s">
        <v>10</v>
      </c>
    </row>
    <row r="7" spans="1:7" ht="50.1" customHeight="1" x14ac:dyDescent="0.15">
      <c r="A7" s="7" t="s">
        <v>20</v>
      </c>
      <c r="B7" s="21" t="s">
        <v>21</v>
      </c>
      <c r="C7" s="21"/>
      <c r="D7" s="21"/>
      <c r="F7" s="10" t="s">
        <v>13</v>
      </c>
      <c r="G7" s="3" t="s">
        <v>14</v>
      </c>
    </row>
    <row r="8" spans="1:7" ht="50.1" customHeight="1" x14ac:dyDescent="0.15">
      <c r="A8" s="7" t="s">
        <v>24</v>
      </c>
      <c r="F8" s="10" t="s">
        <v>219</v>
      </c>
      <c r="G8" s="3" t="s">
        <v>19</v>
      </c>
    </row>
    <row r="9" spans="1:7" ht="50.1" customHeight="1" x14ac:dyDescent="0.15">
      <c r="F9" s="10" t="s">
        <v>22</v>
      </c>
      <c r="G9" s="3" t="s">
        <v>23</v>
      </c>
    </row>
    <row r="10" spans="1:7" ht="30" customHeight="1" x14ac:dyDescent="0.15"/>
    <row r="11" spans="1:7" ht="30" customHeight="1" x14ac:dyDescent="0.15">
      <c r="A11" s="36" t="s">
        <v>547</v>
      </c>
      <c r="B11" s="36" t="s">
        <v>548</v>
      </c>
      <c r="C11" s="36" t="s">
        <v>549</v>
      </c>
      <c r="D11" s="36"/>
      <c r="E11" s="36"/>
      <c r="F11" s="36" t="s">
        <v>550</v>
      </c>
      <c r="G11" s="36" t="s">
        <v>551</v>
      </c>
    </row>
    <row r="12" spans="1:7" ht="30" customHeight="1" x14ac:dyDescent="0.15">
      <c r="A12" s="36"/>
      <c r="B12" s="36"/>
      <c r="C12" s="3" t="s">
        <v>552</v>
      </c>
      <c r="D12" s="3" t="s">
        <v>390</v>
      </c>
      <c r="E12" s="3" t="s">
        <v>391</v>
      </c>
      <c r="F12" s="36"/>
      <c r="G12" s="36"/>
    </row>
    <row r="13" spans="1:7" ht="20.100000000000001" customHeight="1" x14ac:dyDescent="0.15">
      <c r="A13" s="3" t="s">
        <v>231</v>
      </c>
      <c r="B13" s="3" t="s">
        <v>232</v>
      </c>
      <c r="C13" s="3" t="s">
        <v>233</v>
      </c>
      <c r="D13" s="3" t="s">
        <v>234</v>
      </c>
      <c r="E13" s="3" t="s">
        <v>235</v>
      </c>
      <c r="F13" s="3" t="s">
        <v>236</v>
      </c>
      <c r="G13" s="3" t="s">
        <v>322</v>
      </c>
    </row>
    <row r="14" spans="1:7" ht="20.100000000000001" customHeight="1" x14ac:dyDescent="0.15">
      <c r="A14" s="13" t="s">
        <v>553</v>
      </c>
      <c r="B14" s="14" t="s">
        <v>305</v>
      </c>
      <c r="C14" s="14" t="s">
        <v>305</v>
      </c>
      <c r="D14" s="14" t="s">
        <v>305</v>
      </c>
      <c r="E14" s="14" t="s">
        <v>305</v>
      </c>
      <c r="F14" s="14" t="s">
        <v>305</v>
      </c>
      <c r="G14" s="14" t="s">
        <v>305</v>
      </c>
    </row>
    <row r="15" spans="1:7" ht="30" customHeight="1" x14ac:dyDescent="0.15">
      <c r="A15" s="5"/>
      <c r="B15" s="5"/>
      <c r="C15" s="5"/>
      <c r="D15" s="5"/>
      <c r="E15" s="5"/>
      <c r="F15" s="5"/>
      <c r="G15" s="5"/>
    </row>
    <row r="16" spans="1:7" ht="30" customHeight="1" x14ac:dyDescent="0.15">
      <c r="A16" s="5"/>
      <c r="B16" s="5"/>
      <c r="C16" s="5"/>
      <c r="D16" s="5"/>
      <c r="E16" s="5"/>
      <c r="F16" s="5"/>
      <c r="G16" s="5"/>
    </row>
    <row r="17" spans="1:7" ht="30" customHeight="1" x14ac:dyDescent="0.15">
      <c r="A17" s="5"/>
      <c r="B17" s="5"/>
      <c r="C17" s="5"/>
      <c r="D17" s="5"/>
      <c r="E17" s="5"/>
      <c r="F17" s="5"/>
      <c r="G17" s="5"/>
    </row>
    <row r="18" spans="1:7" ht="30" customHeight="1" x14ac:dyDescent="0.15">
      <c r="A18" s="15" t="s">
        <v>554</v>
      </c>
      <c r="B18" s="14" t="s">
        <v>305</v>
      </c>
      <c r="C18" s="14" t="s">
        <v>305</v>
      </c>
      <c r="D18" s="14" t="s">
        <v>305</v>
      </c>
      <c r="E18" s="14" t="s">
        <v>305</v>
      </c>
      <c r="F18" s="12"/>
      <c r="G18" s="12"/>
    </row>
    <row r="19" spans="1:7" ht="20.100000000000001" customHeight="1" x14ac:dyDescent="0.15">
      <c r="A19" s="13" t="s">
        <v>555</v>
      </c>
      <c r="B19" s="14" t="s">
        <v>305</v>
      </c>
      <c r="C19" s="14" t="s">
        <v>305</v>
      </c>
      <c r="D19" s="14" t="s">
        <v>305</v>
      </c>
      <c r="E19" s="14" t="s">
        <v>305</v>
      </c>
      <c r="F19" s="14" t="s">
        <v>305</v>
      </c>
      <c r="G19" s="14" t="s">
        <v>305</v>
      </c>
    </row>
    <row r="20" spans="1:7" ht="30" customHeight="1" x14ac:dyDescent="0.15">
      <c r="A20" s="5"/>
      <c r="B20" s="5"/>
      <c r="C20" s="5"/>
      <c r="D20" s="5"/>
      <c r="E20" s="5"/>
      <c r="F20" s="5"/>
      <c r="G20" s="5"/>
    </row>
    <row r="21" spans="1:7" ht="30" customHeight="1" x14ac:dyDescent="0.15">
      <c r="A21" s="5"/>
      <c r="B21" s="5"/>
      <c r="C21" s="5"/>
      <c r="D21" s="5"/>
      <c r="E21" s="5"/>
      <c r="F21" s="5"/>
      <c r="G21" s="5"/>
    </row>
    <row r="22" spans="1:7" ht="30" customHeight="1" x14ac:dyDescent="0.15">
      <c r="A22" s="5"/>
      <c r="B22" s="5"/>
      <c r="C22" s="5"/>
      <c r="D22" s="5"/>
      <c r="E22" s="5"/>
      <c r="F22" s="5"/>
      <c r="G22" s="5"/>
    </row>
    <row r="23" spans="1:7" ht="30" customHeight="1" x14ac:dyDescent="0.15">
      <c r="A23" s="15" t="s">
        <v>554</v>
      </c>
      <c r="B23" s="14" t="s">
        <v>305</v>
      </c>
      <c r="C23" s="14" t="s">
        <v>305</v>
      </c>
      <c r="D23" s="14" t="s">
        <v>305</v>
      </c>
      <c r="E23" s="14" t="s">
        <v>305</v>
      </c>
      <c r="F23" s="12"/>
      <c r="G23" s="12"/>
    </row>
    <row r="24" spans="1:7" ht="30" customHeight="1" x14ac:dyDescent="0.15">
      <c r="A24" s="11" t="s">
        <v>303</v>
      </c>
      <c r="B24" s="14" t="s">
        <v>305</v>
      </c>
      <c r="C24" s="14" t="s">
        <v>305</v>
      </c>
      <c r="D24" s="14" t="s">
        <v>305</v>
      </c>
      <c r="E24" s="14" t="s">
        <v>305</v>
      </c>
      <c r="F24" s="12">
        <v>0</v>
      </c>
      <c r="G24" s="12">
        <v>0</v>
      </c>
    </row>
    <row r="25" spans="1:7" ht="30" customHeight="1" x14ac:dyDescent="0.15"/>
    <row r="26" spans="1:7" ht="50.1" customHeight="1" x14ac:dyDescent="0.15">
      <c r="A26" s="7" t="s">
        <v>25</v>
      </c>
      <c r="B26" s="9" t="s">
        <v>26</v>
      </c>
      <c r="D26" s="9"/>
      <c r="F26" s="9" t="s">
        <v>27</v>
      </c>
    </row>
    <row r="27" spans="1:7" ht="30" customHeight="1" x14ac:dyDescent="0.15">
      <c r="B27" s="8" t="s">
        <v>28</v>
      </c>
      <c r="D27" s="8" t="s">
        <v>217</v>
      </c>
      <c r="F27" s="8" t="s">
        <v>29</v>
      </c>
    </row>
    <row r="28" spans="1:7" ht="50.1" customHeight="1" x14ac:dyDescent="0.15">
      <c r="A28" s="7" t="s">
        <v>30</v>
      </c>
      <c r="B28" s="9" t="s">
        <v>453</v>
      </c>
      <c r="D28" s="9" t="s">
        <v>454</v>
      </c>
      <c r="F28" s="9" t="s">
        <v>455</v>
      </c>
    </row>
    <row r="29" spans="1:7" ht="30" customHeight="1" x14ac:dyDescent="0.15">
      <c r="B29" s="8" t="s">
        <v>28</v>
      </c>
      <c r="D29" s="8" t="s">
        <v>379</v>
      </c>
      <c r="F29" s="8" t="s">
        <v>33</v>
      </c>
    </row>
    <row r="30" spans="1:7" ht="30" customHeight="1" x14ac:dyDescent="0.15"/>
    <row r="31" spans="1:7" ht="30" customHeight="1" x14ac:dyDescent="0.15">
      <c r="A31" s="7" t="s">
        <v>34</v>
      </c>
    </row>
    <row r="32" spans="1:7" ht="24.95" customHeight="1" x14ac:dyDescent="0.15"/>
    <row r="33" spans="1:2" ht="24.95" customHeight="1" x14ac:dyDescent="0.15">
      <c r="A33" s="23" t="s">
        <v>35</v>
      </c>
      <c r="B33" s="23"/>
    </row>
    <row r="34" spans="1:2" ht="24.95" customHeight="1" x14ac:dyDescent="0.15">
      <c r="A34" s="24" t="s">
        <v>36</v>
      </c>
      <c r="B34" s="24"/>
    </row>
    <row r="35" spans="1:2" ht="24.95" customHeight="1" x14ac:dyDescent="0.15">
      <c r="A35" s="24" t="s">
        <v>37</v>
      </c>
      <c r="B35" s="24"/>
    </row>
    <row r="36" spans="1:2" ht="24.95" customHeight="1" x14ac:dyDescent="0.15">
      <c r="A36" s="24" t="s">
        <v>38</v>
      </c>
      <c r="B36" s="24"/>
    </row>
    <row r="37" spans="1:2" ht="24.95" customHeight="1" x14ac:dyDescent="0.15">
      <c r="A37" s="24" t="s">
        <v>39</v>
      </c>
      <c r="B37" s="24"/>
    </row>
    <row r="38" spans="1:2" ht="24.95" customHeight="1" x14ac:dyDescent="0.15">
      <c r="A38" s="24" t="s">
        <v>40</v>
      </c>
      <c r="B38" s="24"/>
    </row>
    <row r="39" spans="1:2" ht="24.95" customHeight="1" x14ac:dyDescent="0.15">
      <c r="A39" s="25" t="s">
        <v>41</v>
      </c>
      <c r="B39" s="25"/>
    </row>
  </sheetData>
  <sheetProtection sheet="1" objects="1" scenarios="1"/>
  <mergeCells count="17">
    <mergeCell ref="A38:B38"/>
    <mergeCell ref="A39:B39"/>
    <mergeCell ref="A33:B33"/>
    <mergeCell ref="A34:B34"/>
    <mergeCell ref="A35:B35"/>
    <mergeCell ref="A36:B36"/>
    <mergeCell ref="A37:B37"/>
    <mergeCell ref="A11:A12"/>
    <mergeCell ref="B11:B12"/>
    <mergeCell ref="C11:E11"/>
    <mergeCell ref="F11:F12"/>
    <mergeCell ref="G11:G12"/>
    <mergeCell ref="A1:G1"/>
    <mergeCell ref="A2:G2"/>
    <mergeCell ref="B5:D5"/>
    <mergeCell ref="B6:D6"/>
    <mergeCell ref="B7:D7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&amp;K00-00925457._08.506116</oddHeader>
    <oddFooter>&amp;L&amp;L&amp;"Verdana,Полужирный"&amp;K000000&amp;L&amp;"Verdana,Полужирный"&amp;K00-014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E42"/>
  <sheetViews>
    <sheetView workbookViewId="0"/>
  </sheetViews>
  <sheetFormatPr defaultRowHeight="10.5" x14ac:dyDescent="0.15"/>
  <cols>
    <col min="1" max="2" width="47.7109375" customWidth="1"/>
    <col min="3" max="31" width="24.85546875" customWidth="1"/>
  </cols>
  <sheetData>
    <row r="1" spans="1:31" ht="50.1" customHeight="1" x14ac:dyDescent="0.15">
      <c r="A1" s="1" t="s">
        <v>556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50.1" customHeight="1" x14ac:dyDescent="0.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50.1" customHeight="1" x14ac:dyDescent="0.15">
      <c r="AE3" s="3" t="s">
        <v>2</v>
      </c>
    </row>
    <row r="4" spans="1:31" ht="50.1" customHeight="1" x14ac:dyDescent="0.15">
      <c r="AD4" s="10" t="s">
        <v>3</v>
      </c>
      <c r="AE4" s="3" t="s">
        <v>4</v>
      </c>
    </row>
    <row r="5" spans="1:31" ht="50.1" customHeight="1" x14ac:dyDescent="0.15">
      <c r="A5" s="2" t="s">
        <v>7</v>
      </c>
      <c r="B5" s="2"/>
      <c r="C5" s="21" t="s">
        <v>8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AD5" s="10" t="s">
        <v>5</v>
      </c>
      <c r="AE5" s="3" t="s">
        <v>6</v>
      </c>
    </row>
    <row r="6" spans="1:31" ht="50.1" customHeight="1" x14ac:dyDescent="0.15">
      <c r="A6" s="2" t="s">
        <v>16</v>
      </c>
      <c r="B6" s="2"/>
      <c r="C6" s="21" t="s">
        <v>17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AD6" s="10" t="s">
        <v>9</v>
      </c>
      <c r="AE6" s="3" t="s">
        <v>10</v>
      </c>
    </row>
    <row r="7" spans="1:31" ht="50.1" customHeight="1" x14ac:dyDescent="0.15">
      <c r="A7" s="2" t="s">
        <v>20</v>
      </c>
      <c r="B7" s="2"/>
      <c r="C7" s="21" t="s">
        <v>21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AD7" s="10" t="s">
        <v>13</v>
      </c>
      <c r="AE7" s="3" t="s">
        <v>14</v>
      </c>
    </row>
    <row r="8" spans="1:31" ht="50.1" customHeight="1" x14ac:dyDescent="0.15">
      <c r="A8" s="2" t="s">
        <v>24</v>
      </c>
      <c r="B8" s="2"/>
      <c r="AD8" s="10" t="s">
        <v>219</v>
      </c>
      <c r="AE8" s="3" t="s">
        <v>19</v>
      </c>
    </row>
    <row r="9" spans="1:31" ht="50.1" customHeight="1" x14ac:dyDescent="0.15">
      <c r="AD9" s="10" t="s">
        <v>22</v>
      </c>
      <c r="AE9" s="3" t="s">
        <v>23</v>
      </c>
    </row>
    <row r="10" spans="1:31" ht="50.1" customHeight="1" x14ac:dyDescent="0.15"/>
    <row r="11" spans="1:31" ht="50.1" customHeight="1" x14ac:dyDescent="0.15">
      <c r="A11" s="36" t="s">
        <v>557</v>
      </c>
      <c r="B11" s="36" t="s">
        <v>558</v>
      </c>
      <c r="C11" s="36" t="s">
        <v>559</v>
      </c>
      <c r="D11" s="36" t="s">
        <v>560</v>
      </c>
      <c r="E11" s="36" t="s">
        <v>561</v>
      </c>
      <c r="F11" s="36" t="s">
        <v>562</v>
      </c>
      <c r="G11" s="36" t="s">
        <v>563</v>
      </c>
      <c r="H11" s="36"/>
      <c r="I11" s="36" t="s">
        <v>225</v>
      </c>
      <c r="J11" s="36" t="s">
        <v>564</v>
      </c>
      <c r="K11" s="36"/>
      <c r="L11" s="36"/>
      <c r="M11" s="36"/>
      <c r="N11" s="36" t="s">
        <v>565</v>
      </c>
      <c r="O11" s="36"/>
      <c r="P11" s="36"/>
      <c r="Q11" s="36"/>
      <c r="R11" s="36" t="s">
        <v>566</v>
      </c>
      <c r="S11" s="36"/>
      <c r="T11" s="36"/>
      <c r="U11" s="36"/>
      <c r="V11" s="36" t="s">
        <v>567</v>
      </c>
      <c r="W11" s="36"/>
      <c r="X11" s="36"/>
      <c r="Y11" s="36"/>
      <c r="Z11" s="36"/>
      <c r="AA11" s="36"/>
      <c r="AB11" s="36"/>
      <c r="AC11" s="36"/>
      <c r="AD11" s="36"/>
      <c r="AE11" s="36"/>
    </row>
    <row r="12" spans="1:31" ht="50.1" customHeight="1" x14ac:dyDescent="0.15">
      <c r="A12" s="36"/>
      <c r="B12" s="36"/>
      <c r="C12" s="36"/>
      <c r="D12" s="36"/>
      <c r="E12" s="36"/>
      <c r="F12" s="36"/>
      <c r="G12" s="36" t="s">
        <v>80</v>
      </c>
      <c r="H12" s="36" t="s">
        <v>81</v>
      </c>
      <c r="I12" s="36"/>
      <c r="J12" s="36" t="s">
        <v>388</v>
      </c>
      <c r="K12" s="36" t="s">
        <v>415</v>
      </c>
      <c r="L12" s="36"/>
      <c r="M12" s="36"/>
      <c r="N12" s="36" t="s">
        <v>388</v>
      </c>
      <c r="O12" s="36" t="s">
        <v>415</v>
      </c>
      <c r="P12" s="36"/>
      <c r="Q12" s="36"/>
      <c r="R12" s="36" t="s">
        <v>388</v>
      </c>
      <c r="S12" s="36" t="s">
        <v>317</v>
      </c>
      <c r="T12" s="36"/>
      <c r="U12" s="36"/>
      <c r="V12" s="36" t="s">
        <v>388</v>
      </c>
      <c r="W12" s="36" t="s">
        <v>317</v>
      </c>
      <c r="X12" s="36"/>
      <c r="Y12" s="36"/>
      <c r="Z12" s="36"/>
      <c r="AA12" s="36"/>
      <c r="AB12" s="36"/>
      <c r="AC12" s="36"/>
      <c r="AD12" s="36"/>
      <c r="AE12" s="36"/>
    </row>
    <row r="13" spans="1:31" ht="50.1" customHeight="1" x14ac:dyDescent="0.1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 t="s">
        <v>568</v>
      </c>
      <c r="L13" s="36"/>
      <c r="M13" s="36" t="s">
        <v>569</v>
      </c>
      <c r="N13" s="36"/>
      <c r="O13" s="36" t="s">
        <v>570</v>
      </c>
      <c r="P13" s="36" t="s">
        <v>571</v>
      </c>
      <c r="Q13" s="36" t="s">
        <v>572</v>
      </c>
      <c r="R13" s="36"/>
      <c r="S13" s="36" t="s">
        <v>573</v>
      </c>
      <c r="T13" s="36" t="s">
        <v>574</v>
      </c>
      <c r="U13" s="36"/>
      <c r="V13" s="36"/>
      <c r="W13" s="36" t="s">
        <v>343</v>
      </c>
      <c r="X13" s="36"/>
      <c r="Y13" s="36"/>
      <c r="Z13" s="36" t="s">
        <v>575</v>
      </c>
      <c r="AA13" s="36"/>
      <c r="AB13" s="36"/>
      <c r="AC13" s="36" t="s">
        <v>576</v>
      </c>
      <c r="AD13" s="36"/>
      <c r="AE13" s="36"/>
    </row>
    <row r="14" spans="1:31" ht="50.1" customHeight="1" x14ac:dyDescent="0.1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 t="s">
        <v>577</v>
      </c>
      <c r="L14" s="36" t="s">
        <v>578</v>
      </c>
      <c r="M14" s="36"/>
      <c r="N14" s="36"/>
      <c r="O14" s="36"/>
      <c r="P14" s="36"/>
      <c r="Q14" s="36"/>
      <c r="R14" s="36"/>
      <c r="S14" s="36"/>
      <c r="T14" s="36" t="s">
        <v>579</v>
      </c>
      <c r="U14" s="36" t="s">
        <v>580</v>
      </c>
      <c r="V14" s="36"/>
      <c r="W14" s="36" t="s">
        <v>388</v>
      </c>
      <c r="X14" s="36" t="s">
        <v>317</v>
      </c>
      <c r="Y14" s="36"/>
      <c r="Z14" s="36" t="s">
        <v>388</v>
      </c>
      <c r="AA14" s="36" t="s">
        <v>317</v>
      </c>
      <c r="AB14" s="36"/>
      <c r="AC14" s="36" t="s">
        <v>388</v>
      </c>
      <c r="AD14" s="36" t="s">
        <v>317</v>
      </c>
      <c r="AE14" s="36"/>
    </row>
    <row r="15" spans="1:31" ht="50.1" customHeight="1" x14ac:dyDescent="0.1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" t="s">
        <v>581</v>
      </c>
      <c r="Y15" s="3" t="s">
        <v>582</v>
      </c>
      <c r="Z15" s="36"/>
      <c r="AA15" s="3" t="s">
        <v>581</v>
      </c>
      <c r="AB15" s="3" t="s">
        <v>582</v>
      </c>
      <c r="AC15" s="36"/>
      <c r="AD15" s="3" t="s">
        <v>581</v>
      </c>
      <c r="AE15" s="3" t="s">
        <v>582</v>
      </c>
    </row>
    <row r="16" spans="1:31" ht="20.100000000000001" customHeight="1" x14ac:dyDescent="0.15">
      <c r="A16" s="3" t="s">
        <v>231</v>
      </c>
      <c r="B16" s="3" t="s">
        <v>232</v>
      </c>
      <c r="C16" s="3" t="s">
        <v>233</v>
      </c>
      <c r="D16" s="3" t="s">
        <v>234</v>
      </c>
      <c r="E16" s="3" t="s">
        <v>235</v>
      </c>
      <c r="F16" s="3" t="s">
        <v>236</v>
      </c>
      <c r="G16" s="3" t="s">
        <v>322</v>
      </c>
      <c r="H16" s="3" t="s">
        <v>323</v>
      </c>
      <c r="I16" s="3" t="s">
        <v>324</v>
      </c>
      <c r="J16" s="3" t="s">
        <v>325</v>
      </c>
      <c r="K16" s="3" t="s">
        <v>326</v>
      </c>
      <c r="L16" s="3" t="s">
        <v>327</v>
      </c>
      <c r="M16" s="3" t="s">
        <v>328</v>
      </c>
      <c r="N16" s="3" t="s">
        <v>329</v>
      </c>
      <c r="O16" s="3" t="s">
        <v>330</v>
      </c>
      <c r="P16" s="3" t="s">
        <v>331</v>
      </c>
      <c r="Q16" s="3" t="s">
        <v>332</v>
      </c>
      <c r="R16" s="3" t="s">
        <v>333</v>
      </c>
      <c r="S16" s="3" t="s">
        <v>334</v>
      </c>
      <c r="T16" s="3" t="s">
        <v>335</v>
      </c>
      <c r="U16" s="3" t="s">
        <v>583</v>
      </c>
      <c r="V16" s="3" t="s">
        <v>584</v>
      </c>
      <c r="W16" s="3" t="s">
        <v>585</v>
      </c>
      <c r="X16" s="3" t="s">
        <v>586</v>
      </c>
      <c r="Y16" s="3" t="s">
        <v>587</v>
      </c>
      <c r="Z16" s="3" t="s">
        <v>588</v>
      </c>
      <c r="AA16" s="3" t="s">
        <v>589</v>
      </c>
      <c r="AB16" s="3" t="s">
        <v>590</v>
      </c>
      <c r="AC16" s="3" t="s">
        <v>591</v>
      </c>
      <c r="AD16" s="3" t="s">
        <v>592</v>
      </c>
      <c r="AE16" s="3" t="s">
        <v>593</v>
      </c>
    </row>
    <row r="17" spans="1:31" ht="30" customHeight="1" x14ac:dyDescent="0.15">
      <c r="A17" s="13" t="s">
        <v>594</v>
      </c>
      <c r="B17" s="14" t="s">
        <v>305</v>
      </c>
      <c r="C17" s="14" t="s">
        <v>305</v>
      </c>
      <c r="D17" s="14" t="s">
        <v>305</v>
      </c>
      <c r="E17" s="14"/>
      <c r="F17" s="14" t="s">
        <v>305</v>
      </c>
      <c r="G17" s="14" t="s">
        <v>214</v>
      </c>
      <c r="H17" s="14" t="s">
        <v>215</v>
      </c>
      <c r="I17" s="14" t="s">
        <v>292</v>
      </c>
      <c r="J17" s="12">
        <v>11928</v>
      </c>
      <c r="K17" s="12">
        <v>9426.7999999999993</v>
      </c>
      <c r="L17" s="12">
        <v>0</v>
      </c>
      <c r="M17" s="12">
        <v>2501.1999999999998</v>
      </c>
      <c r="N17" s="12">
        <v>2467.6999999999998</v>
      </c>
      <c r="O17" s="12">
        <v>26</v>
      </c>
      <c r="P17" s="12">
        <v>2441.6999999999998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f>W17+Z17+AC17</f>
        <v>11109674.98</v>
      </c>
      <c r="W17" s="12">
        <v>6695771.8899999997</v>
      </c>
      <c r="X17" s="12">
        <v>112137.45</v>
      </c>
      <c r="Y17" s="12">
        <v>0</v>
      </c>
      <c r="Z17" s="12">
        <v>4010927.09</v>
      </c>
      <c r="AA17" s="12">
        <v>24477.16</v>
      </c>
      <c r="AB17" s="12">
        <v>0</v>
      </c>
      <c r="AC17" s="12">
        <v>402976</v>
      </c>
      <c r="AD17" s="12">
        <v>0</v>
      </c>
      <c r="AE17" s="12">
        <v>0</v>
      </c>
    </row>
    <row r="18" spans="1:31" ht="30" customHeight="1" x14ac:dyDescent="0.15">
      <c r="A18" s="4" t="s">
        <v>415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ht="50.1" customHeight="1" x14ac:dyDescent="0.15">
      <c r="A19" s="4" t="s">
        <v>595</v>
      </c>
      <c r="B19" s="4" t="s">
        <v>596</v>
      </c>
      <c r="C19" s="3" t="s">
        <v>597</v>
      </c>
      <c r="D19" s="3" t="s">
        <v>23</v>
      </c>
      <c r="E19" s="3"/>
      <c r="F19" s="3" t="s">
        <v>598</v>
      </c>
      <c r="G19" s="3" t="s">
        <v>214</v>
      </c>
      <c r="H19" s="3" t="s">
        <v>215</v>
      </c>
      <c r="I19" s="3" t="s">
        <v>529</v>
      </c>
      <c r="J19" s="5">
        <v>2074</v>
      </c>
      <c r="K19" s="5">
        <v>2060</v>
      </c>
      <c r="L19" s="5">
        <v>0</v>
      </c>
      <c r="M19" s="5">
        <v>14</v>
      </c>
      <c r="N19" s="5">
        <v>14</v>
      </c>
      <c r="O19" s="5">
        <v>14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f t="shared" ref="V19:V26" si="0">W19+Z19+AC19</f>
        <v>3868135.8800000004</v>
      </c>
      <c r="W19" s="5">
        <v>2365376.9500000002</v>
      </c>
      <c r="X19" s="5">
        <v>57881.66</v>
      </c>
      <c r="Y19" s="5">
        <v>0</v>
      </c>
      <c r="Z19" s="5">
        <v>1403956.78</v>
      </c>
      <c r="AA19" s="5">
        <v>16278.47</v>
      </c>
      <c r="AB19" s="5">
        <v>0</v>
      </c>
      <c r="AC19" s="5">
        <v>98802.15</v>
      </c>
      <c r="AD19" s="5">
        <v>0</v>
      </c>
      <c r="AE19" s="5">
        <v>0</v>
      </c>
    </row>
    <row r="20" spans="1:31" ht="50.1" customHeight="1" x14ac:dyDescent="0.15">
      <c r="A20" s="4" t="s">
        <v>599</v>
      </c>
      <c r="B20" s="4" t="s">
        <v>600</v>
      </c>
      <c r="C20" s="3" t="s">
        <v>601</v>
      </c>
      <c r="D20" s="3" t="s">
        <v>23</v>
      </c>
      <c r="E20" s="3"/>
      <c r="F20" s="3" t="s">
        <v>602</v>
      </c>
      <c r="G20" s="3" t="s">
        <v>214</v>
      </c>
      <c r="H20" s="3" t="s">
        <v>215</v>
      </c>
      <c r="I20" s="3" t="s">
        <v>603</v>
      </c>
      <c r="J20" s="5">
        <v>33.5</v>
      </c>
      <c r="K20" s="5">
        <v>0</v>
      </c>
      <c r="L20" s="5">
        <v>0</v>
      </c>
      <c r="M20" s="5">
        <v>33.5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f t="shared" si="0"/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</row>
    <row r="21" spans="1:31" ht="50.1" customHeight="1" x14ac:dyDescent="0.15">
      <c r="A21" s="4" t="s">
        <v>604</v>
      </c>
      <c r="B21" s="4" t="s">
        <v>605</v>
      </c>
      <c r="C21" s="3" t="s">
        <v>606</v>
      </c>
      <c r="D21" s="3" t="s">
        <v>23</v>
      </c>
      <c r="E21" s="3"/>
      <c r="F21" s="3" t="s">
        <v>607</v>
      </c>
      <c r="G21" s="3" t="s">
        <v>214</v>
      </c>
      <c r="H21" s="3" t="s">
        <v>215</v>
      </c>
      <c r="I21" s="3" t="s">
        <v>608</v>
      </c>
      <c r="J21" s="5">
        <v>98.5</v>
      </c>
      <c r="K21" s="5">
        <v>98.5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f t="shared" si="0"/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</row>
    <row r="22" spans="1:31" ht="50.1" customHeight="1" x14ac:dyDescent="0.15">
      <c r="A22" s="4" t="s">
        <v>609</v>
      </c>
      <c r="B22" s="4" t="s">
        <v>610</v>
      </c>
      <c r="C22" s="3" t="s">
        <v>611</v>
      </c>
      <c r="D22" s="3" t="s">
        <v>23</v>
      </c>
      <c r="E22" s="3"/>
      <c r="F22" s="3" t="s">
        <v>612</v>
      </c>
      <c r="G22" s="3" t="s">
        <v>214</v>
      </c>
      <c r="H22" s="3" t="s">
        <v>215</v>
      </c>
      <c r="I22" s="3" t="s">
        <v>613</v>
      </c>
      <c r="J22" s="5">
        <v>61.7</v>
      </c>
      <c r="K22" s="5">
        <v>61.7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f t="shared" si="0"/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</row>
    <row r="23" spans="1:31" ht="50.1" customHeight="1" x14ac:dyDescent="0.15">
      <c r="A23" s="4" t="s">
        <v>614</v>
      </c>
      <c r="B23" s="4" t="s">
        <v>615</v>
      </c>
      <c r="C23" s="3" t="s">
        <v>616</v>
      </c>
      <c r="D23" s="3" t="s">
        <v>23</v>
      </c>
      <c r="E23" s="3"/>
      <c r="F23" s="3" t="s">
        <v>617</v>
      </c>
      <c r="G23" s="3" t="s">
        <v>214</v>
      </c>
      <c r="H23" s="3" t="s">
        <v>215</v>
      </c>
      <c r="I23" s="3" t="s">
        <v>618</v>
      </c>
      <c r="J23" s="5">
        <v>826</v>
      </c>
      <c r="K23" s="5">
        <v>826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f t="shared" si="0"/>
        <v>837237.15999999992</v>
      </c>
      <c r="W23" s="5">
        <v>205787.43</v>
      </c>
      <c r="X23" s="5">
        <v>0</v>
      </c>
      <c r="Y23" s="5">
        <v>0</v>
      </c>
      <c r="Z23" s="5">
        <v>603083.47</v>
      </c>
      <c r="AA23" s="5">
        <v>0</v>
      </c>
      <c r="AB23" s="5">
        <v>0</v>
      </c>
      <c r="AC23" s="5">
        <v>28366.26</v>
      </c>
      <c r="AD23" s="5">
        <v>0</v>
      </c>
      <c r="AE23" s="5">
        <v>0</v>
      </c>
    </row>
    <row r="24" spans="1:31" ht="50.1" customHeight="1" x14ac:dyDescent="0.15">
      <c r="A24" s="4" t="s">
        <v>619</v>
      </c>
      <c r="B24" s="4" t="s">
        <v>620</v>
      </c>
      <c r="C24" s="3" t="s">
        <v>621</v>
      </c>
      <c r="D24" s="3" t="s">
        <v>23</v>
      </c>
      <c r="E24" s="3"/>
      <c r="F24" s="3" t="s">
        <v>622</v>
      </c>
      <c r="G24" s="3" t="s">
        <v>214</v>
      </c>
      <c r="H24" s="3" t="s">
        <v>215</v>
      </c>
      <c r="I24" s="3" t="s">
        <v>623</v>
      </c>
      <c r="J24" s="5">
        <v>2882.7</v>
      </c>
      <c r="K24" s="5">
        <v>2882.7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f t="shared" si="0"/>
        <v>716286.37</v>
      </c>
      <c r="W24" s="5">
        <v>675037.15</v>
      </c>
      <c r="X24" s="5">
        <v>0</v>
      </c>
      <c r="Y24" s="5">
        <v>0</v>
      </c>
      <c r="Z24" s="5">
        <v>16500</v>
      </c>
      <c r="AA24" s="5">
        <v>0</v>
      </c>
      <c r="AB24" s="5">
        <v>0</v>
      </c>
      <c r="AC24" s="5">
        <v>24749.22</v>
      </c>
      <c r="AD24" s="5">
        <v>0</v>
      </c>
      <c r="AE24" s="5">
        <v>0</v>
      </c>
    </row>
    <row r="25" spans="1:31" ht="50.1" customHeight="1" x14ac:dyDescent="0.15">
      <c r="A25" s="4" t="s">
        <v>624</v>
      </c>
      <c r="B25" s="4" t="s">
        <v>625</v>
      </c>
      <c r="C25" s="3" t="s">
        <v>626</v>
      </c>
      <c r="D25" s="3" t="s">
        <v>23</v>
      </c>
      <c r="E25" s="3"/>
      <c r="F25" s="3" t="s">
        <v>627</v>
      </c>
      <c r="G25" s="3" t="s">
        <v>214</v>
      </c>
      <c r="H25" s="3" t="s">
        <v>215</v>
      </c>
      <c r="I25" s="3" t="s">
        <v>628</v>
      </c>
      <c r="J25" s="5">
        <v>2441.6999999999998</v>
      </c>
      <c r="K25" s="5">
        <v>0</v>
      </c>
      <c r="L25" s="5">
        <v>0</v>
      </c>
      <c r="M25" s="5">
        <v>2441.6999999999998</v>
      </c>
      <c r="N25" s="5">
        <v>2441.6999999999998</v>
      </c>
      <c r="O25" s="5">
        <v>0</v>
      </c>
      <c r="P25" s="5">
        <v>2441.6999999999998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f t="shared" si="0"/>
        <v>338950.19</v>
      </c>
      <c r="W25" s="5">
        <v>255098.02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83852.17</v>
      </c>
      <c r="AD25" s="5">
        <v>0</v>
      </c>
      <c r="AE25" s="5">
        <v>0</v>
      </c>
    </row>
    <row r="26" spans="1:31" ht="50.1" customHeight="1" x14ac:dyDescent="0.15">
      <c r="A26" s="4" t="s">
        <v>629</v>
      </c>
      <c r="B26" s="4" t="s">
        <v>630</v>
      </c>
      <c r="C26" s="3" t="s">
        <v>631</v>
      </c>
      <c r="D26" s="3" t="s">
        <v>23</v>
      </c>
      <c r="E26" s="3"/>
      <c r="F26" s="3" t="s">
        <v>622</v>
      </c>
      <c r="G26" s="3" t="s">
        <v>214</v>
      </c>
      <c r="H26" s="3" t="s">
        <v>215</v>
      </c>
      <c r="I26" s="3" t="s">
        <v>632</v>
      </c>
      <c r="J26" s="5">
        <v>3509.9</v>
      </c>
      <c r="K26" s="5">
        <v>3497.9</v>
      </c>
      <c r="L26" s="5">
        <v>0</v>
      </c>
      <c r="M26" s="5">
        <v>12</v>
      </c>
      <c r="N26" s="5">
        <v>12</v>
      </c>
      <c r="O26" s="5">
        <v>12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f t="shared" si="0"/>
        <v>5349065.38</v>
      </c>
      <c r="W26" s="5">
        <v>3194472.34</v>
      </c>
      <c r="X26" s="5">
        <v>54255.79</v>
      </c>
      <c r="Y26" s="5">
        <v>0</v>
      </c>
      <c r="Z26" s="5">
        <v>1987386.84</v>
      </c>
      <c r="AA26" s="5">
        <v>8198.69</v>
      </c>
      <c r="AB26" s="5">
        <v>0</v>
      </c>
      <c r="AC26" s="5">
        <v>167206.20000000001</v>
      </c>
      <c r="AD26" s="5">
        <v>0</v>
      </c>
      <c r="AE26" s="5">
        <v>0</v>
      </c>
    </row>
    <row r="27" spans="1:31" ht="50.1" customHeight="1" x14ac:dyDescent="0.15">
      <c r="H27" s="11" t="s">
        <v>303</v>
      </c>
      <c r="I27" s="14" t="s">
        <v>304</v>
      </c>
      <c r="J27" s="12">
        <f>VLOOKUP("1000",$I:$AE,2,0)</f>
        <v>11928</v>
      </c>
      <c r="K27" s="12">
        <f>VLOOKUP("1000",$I:$AE,3,0)</f>
        <v>9426.7999999999993</v>
      </c>
      <c r="L27" s="12">
        <f>VLOOKUP("1000",$I:$AE,4,0)</f>
        <v>0</v>
      </c>
      <c r="M27" s="12">
        <f>VLOOKUP("1000",$I:$AE,5,0)</f>
        <v>2501.1999999999998</v>
      </c>
      <c r="N27" s="12">
        <f>VLOOKUP("1000",$I:$AE,6,0)</f>
        <v>2467.6999999999998</v>
      </c>
      <c r="O27" s="12">
        <f>VLOOKUP("1000",$I:$AE,7,0)</f>
        <v>26</v>
      </c>
      <c r="P27" s="12">
        <f>VLOOKUP("1000",$I:$AE,8,0)</f>
        <v>2441.6999999999998</v>
      </c>
      <c r="Q27" s="12">
        <f>VLOOKUP("1000",$I:$AE,9,0)</f>
        <v>0</v>
      </c>
      <c r="R27" s="12">
        <f>VLOOKUP("1000",$I:$AE,10,0)</f>
        <v>0</v>
      </c>
      <c r="S27" s="12">
        <f>VLOOKUP("1000",$I:$AE,11,0)</f>
        <v>0</v>
      </c>
      <c r="T27" s="12">
        <f>VLOOKUP("1000",$I:$AE,12,0)</f>
        <v>0</v>
      </c>
      <c r="U27" s="12">
        <f>VLOOKUP("1000",$I:$AE,13,0)</f>
        <v>0</v>
      </c>
      <c r="V27" s="12">
        <f>VLOOKUP("1000",$I:$AE,14,0)</f>
        <v>11109674.98</v>
      </c>
      <c r="W27" s="12">
        <f>VLOOKUP("1000",$I:$AE,15,0)</f>
        <v>6695771.8899999997</v>
      </c>
      <c r="X27" s="12">
        <f>VLOOKUP("1000",$I:$AE,16,0)</f>
        <v>112137.45</v>
      </c>
      <c r="Y27" s="12">
        <f>VLOOKUP("1000",$I:$AE,17,0)</f>
        <v>0</v>
      </c>
      <c r="Z27" s="12">
        <f>VLOOKUP("1000",$I:$AE,18,0)</f>
        <v>4010927.09</v>
      </c>
      <c r="AA27" s="12">
        <f>VLOOKUP("1000",$I:$AE,19,0)</f>
        <v>24477.16</v>
      </c>
      <c r="AB27" s="12">
        <f>VLOOKUP("1000",$I:$AE,20,0)</f>
        <v>0</v>
      </c>
      <c r="AC27" s="12">
        <f>VLOOKUP("1000",$I:$AE,21,0)</f>
        <v>402976</v>
      </c>
      <c r="AD27" s="12">
        <f>VLOOKUP("1000",$I:$AE,22,0)</f>
        <v>0</v>
      </c>
      <c r="AE27" s="12">
        <f>VLOOKUP("1000",$I:$AE,23,0)</f>
        <v>0</v>
      </c>
    </row>
    <row r="28" spans="1:31" ht="30" customHeight="1" x14ac:dyDescent="0.15"/>
    <row r="29" spans="1:31" ht="50.1" customHeight="1" x14ac:dyDescent="0.15">
      <c r="A29" s="7" t="s">
        <v>25</v>
      </c>
      <c r="B29" s="9" t="s">
        <v>26</v>
      </c>
      <c r="D29" s="9"/>
      <c r="F29" s="9" t="s">
        <v>27</v>
      </c>
    </row>
    <row r="30" spans="1:31" ht="30" customHeight="1" x14ac:dyDescent="0.15">
      <c r="B30" s="8" t="s">
        <v>28</v>
      </c>
      <c r="D30" s="8" t="s">
        <v>217</v>
      </c>
      <c r="F30" s="8" t="s">
        <v>29</v>
      </c>
    </row>
    <row r="31" spans="1:31" ht="50.1" customHeight="1" x14ac:dyDescent="0.15">
      <c r="A31" s="7" t="s">
        <v>30</v>
      </c>
      <c r="B31" s="9" t="s">
        <v>633</v>
      </c>
      <c r="D31" s="9" t="s">
        <v>634</v>
      </c>
      <c r="F31" s="9" t="s">
        <v>635</v>
      </c>
    </row>
    <row r="32" spans="1:31" ht="30" customHeight="1" x14ac:dyDescent="0.15">
      <c r="B32" s="8" t="s">
        <v>28</v>
      </c>
      <c r="D32" s="8" t="s">
        <v>379</v>
      </c>
      <c r="F32" s="8" t="s">
        <v>33</v>
      </c>
    </row>
    <row r="33" spans="1:2" ht="30" customHeight="1" x14ac:dyDescent="0.15"/>
    <row r="34" spans="1:2" ht="30" customHeight="1" x14ac:dyDescent="0.15">
      <c r="A34" s="7" t="s">
        <v>34</v>
      </c>
    </row>
    <row r="35" spans="1:2" ht="24.95" customHeight="1" x14ac:dyDescent="0.15"/>
    <row r="36" spans="1:2" ht="24.95" customHeight="1" x14ac:dyDescent="0.15">
      <c r="A36" s="23" t="s">
        <v>35</v>
      </c>
      <c r="B36" s="23"/>
    </row>
    <row r="37" spans="1:2" ht="24.95" customHeight="1" x14ac:dyDescent="0.15">
      <c r="A37" s="24" t="s">
        <v>36</v>
      </c>
      <c r="B37" s="24"/>
    </row>
    <row r="38" spans="1:2" ht="24.95" customHeight="1" x14ac:dyDescent="0.15">
      <c r="A38" s="24" t="s">
        <v>37</v>
      </c>
      <c r="B38" s="24"/>
    </row>
    <row r="39" spans="1:2" ht="24.95" customHeight="1" x14ac:dyDescent="0.15">
      <c r="A39" s="24" t="s">
        <v>38</v>
      </c>
      <c r="B39" s="24"/>
    </row>
    <row r="40" spans="1:2" ht="24.95" customHeight="1" x14ac:dyDescent="0.15">
      <c r="A40" s="24" t="s">
        <v>39</v>
      </c>
      <c r="B40" s="24"/>
    </row>
    <row r="41" spans="1:2" ht="24.95" customHeight="1" x14ac:dyDescent="0.15">
      <c r="A41" s="24" t="s">
        <v>40</v>
      </c>
      <c r="B41" s="24"/>
    </row>
    <row r="42" spans="1:2" ht="24.95" customHeight="1" x14ac:dyDescent="0.15">
      <c r="A42" s="25" t="s">
        <v>41</v>
      </c>
      <c r="B42" s="25"/>
    </row>
  </sheetData>
  <sheetProtection sheet="1" objects="1" scenarios="1"/>
  <mergeCells count="58">
    <mergeCell ref="A41:B41"/>
    <mergeCell ref="A42:B42"/>
    <mergeCell ref="A36:B36"/>
    <mergeCell ref="A37:B37"/>
    <mergeCell ref="A38:B38"/>
    <mergeCell ref="A39:B39"/>
    <mergeCell ref="A40:B40"/>
    <mergeCell ref="S13:S15"/>
    <mergeCell ref="T13:U13"/>
    <mergeCell ref="W13:Y13"/>
    <mergeCell ref="Z13:AB13"/>
    <mergeCell ref="AC13:AE13"/>
    <mergeCell ref="T14:T15"/>
    <mergeCell ref="U14:U15"/>
    <mergeCell ref="W14:W15"/>
    <mergeCell ref="X14:Y14"/>
    <mergeCell ref="Z14:Z15"/>
    <mergeCell ref="AA14:AB14"/>
    <mergeCell ref="AC14:AC15"/>
    <mergeCell ref="AD14:AE14"/>
    <mergeCell ref="R11:U11"/>
    <mergeCell ref="V11:AE11"/>
    <mergeCell ref="G12:G15"/>
    <mergeCell ref="H12:H15"/>
    <mergeCell ref="J12:J15"/>
    <mergeCell ref="K12:M12"/>
    <mergeCell ref="N12:N15"/>
    <mergeCell ref="O12:Q12"/>
    <mergeCell ref="R12:R15"/>
    <mergeCell ref="S12:U12"/>
    <mergeCell ref="V12:V15"/>
    <mergeCell ref="W12:AE12"/>
    <mergeCell ref="K13:L13"/>
    <mergeCell ref="M13:M15"/>
    <mergeCell ref="O13:O15"/>
    <mergeCell ref="P13:P15"/>
    <mergeCell ref="A7:B7"/>
    <mergeCell ref="C7:N7"/>
    <mergeCell ref="A8:B8"/>
    <mergeCell ref="A11:A15"/>
    <mergeCell ref="B11:B15"/>
    <mergeCell ref="C11:C15"/>
    <mergeCell ref="D11:D15"/>
    <mergeCell ref="E11:E15"/>
    <mergeCell ref="F11:F15"/>
    <mergeCell ref="G11:H11"/>
    <mergeCell ref="I11:I15"/>
    <mergeCell ref="J11:M11"/>
    <mergeCell ref="N11:Q11"/>
    <mergeCell ref="Q13:Q15"/>
    <mergeCell ref="K14:K15"/>
    <mergeCell ref="L14:L15"/>
    <mergeCell ref="A1:AE1"/>
    <mergeCell ref="A2:AE2"/>
    <mergeCell ref="A5:B5"/>
    <mergeCell ref="C5:N5"/>
    <mergeCell ref="A6:B6"/>
    <mergeCell ref="C6:N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&amp;K00-00925457._08.506116</oddHeader>
    <oddFooter>&amp;L&amp;L&amp;"Verdana,Полужирный"&amp;K000000&amp;L&amp;"Verdana,Полужирный"&amp;K00-014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V36"/>
  <sheetViews>
    <sheetView workbookViewId="0"/>
  </sheetViews>
  <sheetFormatPr defaultRowHeight="10.5" x14ac:dyDescent="0.15"/>
  <cols>
    <col min="1" max="2" width="38.140625" customWidth="1"/>
    <col min="3" max="22" width="19.140625" customWidth="1"/>
  </cols>
  <sheetData>
    <row r="1" spans="1:22" ht="50.1" customHeight="1" x14ac:dyDescent="0.15">
      <c r="A1" s="1" t="s">
        <v>636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50.1" customHeight="1" x14ac:dyDescent="0.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0.1" customHeight="1" x14ac:dyDescent="0.15">
      <c r="V3" s="3" t="s">
        <v>2</v>
      </c>
    </row>
    <row r="4" spans="1:22" ht="50.1" customHeight="1" x14ac:dyDescent="0.15">
      <c r="U4" s="10" t="s">
        <v>3</v>
      </c>
      <c r="V4" s="3" t="s">
        <v>4</v>
      </c>
    </row>
    <row r="5" spans="1:22" ht="50.1" customHeight="1" x14ac:dyDescent="0.15">
      <c r="A5" s="2" t="s">
        <v>7</v>
      </c>
      <c r="B5" s="2"/>
      <c r="C5" s="21" t="s">
        <v>8</v>
      </c>
      <c r="D5" s="21"/>
      <c r="E5" s="21"/>
      <c r="F5" s="21"/>
      <c r="G5" s="21"/>
      <c r="H5" s="21"/>
      <c r="I5" s="21"/>
      <c r="J5" s="21"/>
      <c r="K5" s="21"/>
      <c r="L5" s="21"/>
      <c r="M5" s="21"/>
      <c r="U5" s="10" t="s">
        <v>5</v>
      </c>
      <c r="V5" s="3" t="s">
        <v>6</v>
      </c>
    </row>
    <row r="6" spans="1:22" ht="50.1" customHeight="1" x14ac:dyDescent="0.15">
      <c r="A6" s="2" t="s">
        <v>16</v>
      </c>
      <c r="B6" s="2"/>
      <c r="C6" s="21" t="s">
        <v>17</v>
      </c>
      <c r="D6" s="21"/>
      <c r="E6" s="21"/>
      <c r="F6" s="21"/>
      <c r="G6" s="21"/>
      <c r="H6" s="21"/>
      <c r="I6" s="21"/>
      <c r="J6" s="21"/>
      <c r="K6" s="21"/>
      <c r="L6" s="21"/>
      <c r="M6" s="21"/>
      <c r="U6" s="10" t="s">
        <v>9</v>
      </c>
      <c r="V6" s="3" t="s">
        <v>10</v>
      </c>
    </row>
    <row r="7" spans="1:22" ht="50.1" customHeight="1" x14ac:dyDescent="0.15">
      <c r="A7" s="2" t="s">
        <v>20</v>
      </c>
      <c r="B7" s="2"/>
      <c r="C7" s="21" t="s">
        <v>21</v>
      </c>
      <c r="D7" s="21"/>
      <c r="E7" s="21"/>
      <c r="F7" s="21"/>
      <c r="G7" s="21"/>
      <c r="H7" s="21"/>
      <c r="I7" s="21"/>
      <c r="J7" s="21"/>
      <c r="K7" s="21"/>
      <c r="L7" s="21"/>
      <c r="M7" s="21"/>
      <c r="U7" s="10" t="s">
        <v>13</v>
      </c>
      <c r="V7" s="3" t="s">
        <v>14</v>
      </c>
    </row>
    <row r="8" spans="1:22" ht="50.1" customHeight="1" x14ac:dyDescent="0.15">
      <c r="A8" s="2" t="s">
        <v>24</v>
      </c>
      <c r="B8" s="2"/>
      <c r="U8" s="10" t="s">
        <v>219</v>
      </c>
      <c r="V8" s="3" t="s">
        <v>19</v>
      </c>
    </row>
    <row r="9" spans="1:22" ht="50.1" customHeight="1" x14ac:dyDescent="0.15">
      <c r="U9" s="10" t="s">
        <v>22</v>
      </c>
      <c r="V9" s="3" t="s">
        <v>23</v>
      </c>
    </row>
    <row r="10" spans="1:22" ht="39.950000000000003" customHeight="1" x14ac:dyDescent="0.15"/>
    <row r="11" spans="1:22" ht="39.950000000000003" customHeight="1" x14ac:dyDescent="0.15">
      <c r="A11" s="36" t="s">
        <v>224</v>
      </c>
      <c r="B11" s="36" t="s">
        <v>558</v>
      </c>
      <c r="C11" s="36" t="s">
        <v>560</v>
      </c>
      <c r="D11" s="36" t="s">
        <v>559</v>
      </c>
      <c r="E11" s="36" t="s">
        <v>563</v>
      </c>
      <c r="F11" s="36"/>
      <c r="G11" s="36" t="s">
        <v>225</v>
      </c>
      <c r="H11" s="36" t="s">
        <v>554</v>
      </c>
      <c r="I11" s="36" t="s">
        <v>564</v>
      </c>
      <c r="J11" s="36"/>
      <c r="K11" s="36"/>
      <c r="L11" s="36"/>
      <c r="M11" s="36" t="s">
        <v>637</v>
      </c>
      <c r="N11" s="36" t="s">
        <v>638</v>
      </c>
      <c r="O11" s="36"/>
      <c r="P11" s="36"/>
      <c r="Q11" s="36"/>
      <c r="R11" s="36"/>
      <c r="S11" s="36" t="s">
        <v>639</v>
      </c>
      <c r="T11" s="36"/>
      <c r="U11" s="36"/>
      <c r="V11" s="36"/>
    </row>
    <row r="12" spans="1:22" ht="9.9499999999999993" customHeight="1" x14ac:dyDescent="0.1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</row>
    <row r="13" spans="1:22" ht="30" customHeight="1" x14ac:dyDescent="0.15">
      <c r="A13" s="36"/>
      <c r="B13" s="36"/>
      <c r="C13" s="36"/>
      <c r="D13" s="36"/>
      <c r="E13" s="36" t="s">
        <v>80</v>
      </c>
      <c r="F13" s="36" t="s">
        <v>81</v>
      </c>
      <c r="G13" s="36"/>
      <c r="H13" s="36"/>
      <c r="I13" s="36" t="s">
        <v>388</v>
      </c>
      <c r="J13" s="36" t="s">
        <v>415</v>
      </c>
      <c r="K13" s="36"/>
      <c r="L13" s="36"/>
      <c r="M13" s="36"/>
      <c r="N13" s="36" t="s">
        <v>388</v>
      </c>
      <c r="O13" s="36" t="s">
        <v>415</v>
      </c>
      <c r="P13" s="36"/>
      <c r="Q13" s="36"/>
      <c r="R13" s="36"/>
      <c r="S13" s="36" t="s">
        <v>388</v>
      </c>
      <c r="T13" s="36" t="s">
        <v>415</v>
      </c>
      <c r="U13" s="36"/>
      <c r="V13" s="36"/>
    </row>
    <row r="14" spans="1:22" ht="30" customHeight="1" x14ac:dyDescent="0.15">
      <c r="A14" s="36"/>
      <c r="B14" s="36"/>
      <c r="C14" s="36"/>
      <c r="D14" s="36"/>
      <c r="E14" s="36"/>
      <c r="F14" s="36"/>
      <c r="G14" s="36"/>
      <c r="H14" s="36"/>
      <c r="I14" s="36"/>
      <c r="J14" s="36" t="s">
        <v>568</v>
      </c>
      <c r="K14" s="36"/>
      <c r="L14" s="36" t="s">
        <v>569</v>
      </c>
      <c r="M14" s="36"/>
      <c r="N14" s="36"/>
      <c r="O14" s="36" t="s">
        <v>640</v>
      </c>
      <c r="P14" s="36"/>
      <c r="Q14" s="36"/>
      <c r="R14" s="36" t="s">
        <v>641</v>
      </c>
      <c r="S14" s="36"/>
      <c r="T14" s="36" t="s">
        <v>642</v>
      </c>
      <c r="U14" s="36"/>
      <c r="V14" s="36" t="s">
        <v>643</v>
      </c>
    </row>
    <row r="15" spans="1:22" ht="30" customHeight="1" x14ac:dyDescent="0.15">
      <c r="A15" s="36"/>
      <c r="B15" s="36"/>
      <c r="C15" s="36"/>
      <c r="D15" s="36"/>
      <c r="E15" s="36"/>
      <c r="F15" s="36"/>
      <c r="G15" s="36"/>
      <c r="H15" s="36"/>
      <c r="I15" s="36"/>
      <c r="J15" s="3" t="s">
        <v>577</v>
      </c>
      <c r="K15" s="3" t="s">
        <v>578</v>
      </c>
      <c r="L15" s="36"/>
      <c r="M15" s="36"/>
      <c r="N15" s="36"/>
      <c r="O15" s="3" t="s">
        <v>570</v>
      </c>
      <c r="P15" s="3" t="s">
        <v>571</v>
      </c>
      <c r="Q15" s="3" t="s">
        <v>644</v>
      </c>
      <c r="R15" s="36"/>
      <c r="S15" s="36"/>
      <c r="T15" s="3" t="s">
        <v>388</v>
      </c>
      <c r="U15" s="3" t="s">
        <v>645</v>
      </c>
      <c r="V15" s="36"/>
    </row>
    <row r="16" spans="1:22" ht="20.100000000000001" customHeight="1" x14ac:dyDescent="0.15">
      <c r="A16" s="3" t="s">
        <v>231</v>
      </c>
      <c r="B16" s="3" t="s">
        <v>232</v>
      </c>
      <c r="C16" s="3" t="s">
        <v>233</v>
      </c>
      <c r="D16" s="3" t="s">
        <v>234</v>
      </c>
      <c r="E16" s="3" t="s">
        <v>235</v>
      </c>
      <c r="F16" s="3" t="s">
        <v>236</v>
      </c>
      <c r="G16" s="3" t="s">
        <v>322</v>
      </c>
      <c r="H16" s="3" t="s">
        <v>323</v>
      </c>
      <c r="I16" s="3" t="s">
        <v>324</v>
      </c>
      <c r="J16" s="3" t="s">
        <v>325</v>
      </c>
      <c r="K16" s="3" t="s">
        <v>326</v>
      </c>
      <c r="L16" s="3" t="s">
        <v>327</v>
      </c>
      <c r="M16" s="3" t="s">
        <v>328</v>
      </c>
      <c r="N16" s="3" t="s">
        <v>329</v>
      </c>
      <c r="O16" s="3" t="s">
        <v>330</v>
      </c>
      <c r="P16" s="3" t="s">
        <v>331</v>
      </c>
      <c r="Q16" s="3" t="s">
        <v>332</v>
      </c>
      <c r="R16" s="3" t="s">
        <v>333</v>
      </c>
      <c r="S16" s="3" t="s">
        <v>334</v>
      </c>
      <c r="T16" s="3" t="s">
        <v>335</v>
      </c>
      <c r="U16" s="3" t="s">
        <v>583</v>
      </c>
      <c r="V16" s="3" t="s">
        <v>584</v>
      </c>
    </row>
    <row r="17" spans="1:22" ht="20.100000000000001" customHeight="1" x14ac:dyDescent="0.15">
      <c r="A17" s="4" t="s">
        <v>646</v>
      </c>
      <c r="B17" s="4" t="s">
        <v>647</v>
      </c>
      <c r="C17" s="3" t="s">
        <v>23</v>
      </c>
      <c r="D17" s="3" t="s">
        <v>648</v>
      </c>
      <c r="E17" s="3" t="s">
        <v>214</v>
      </c>
      <c r="F17" s="3" t="s">
        <v>215</v>
      </c>
      <c r="G17" s="3" t="s">
        <v>292</v>
      </c>
      <c r="H17" s="5">
        <f>I17+M17+N17</f>
        <v>619</v>
      </c>
      <c r="I17" s="5">
        <f>J17+K17+L17</f>
        <v>619</v>
      </c>
      <c r="J17" s="5">
        <v>619</v>
      </c>
      <c r="K17" s="5">
        <v>0</v>
      </c>
      <c r="L17" s="5">
        <v>0</v>
      </c>
      <c r="M17" s="5">
        <v>0</v>
      </c>
      <c r="N17" s="5">
        <f>O17+P17+Q17+R17</f>
        <v>0</v>
      </c>
      <c r="O17" s="5">
        <v>0</v>
      </c>
      <c r="P17" s="5">
        <v>0</v>
      </c>
      <c r="Q17" s="5">
        <v>0</v>
      </c>
      <c r="R17" s="5">
        <v>0</v>
      </c>
      <c r="S17" s="5">
        <f>T17+V17</f>
        <v>1864</v>
      </c>
      <c r="T17" s="5">
        <v>0</v>
      </c>
      <c r="U17" s="5">
        <v>0</v>
      </c>
      <c r="V17" s="5">
        <v>1864</v>
      </c>
    </row>
    <row r="18" spans="1:22" ht="20.100000000000001" customHeight="1" x14ac:dyDescent="0.15">
      <c r="A18" s="4" t="s">
        <v>646</v>
      </c>
      <c r="B18" s="4" t="s">
        <v>649</v>
      </c>
      <c r="C18" s="3" t="s">
        <v>23</v>
      </c>
      <c r="D18" s="3" t="s">
        <v>650</v>
      </c>
      <c r="E18" s="3" t="s">
        <v>214</v>
      </c>
      <c r="F18" s="3" t="s">
        <v>215</v>
      </c>
      <c r="G18" s="3" t="s">
        <v>529</v>
      </c>
      <c r="H18" s="5">
        <f>I18+M18+N18</f>
        <v>2359.37</v>
      </c>
      <c r="I18" s="5">
        <f>J18+K18+L18</f>
        <v>2359.37</v>
      </c>
      <c r="J18" s="5">
        <v>2359.37</v>
      </c>
      <c r="K18" s="5">
        <v>0</v>
      </c>
      <c r="L18" s="5">
        <v>0</v>
      </c>
      <c r="M18" s="5">
        <v>0</v>
      </c>
      <c r="N18" s="5">
        <f>O18+P18+Q18+R18</f>
        <v>0</v>
      </c>
      <c r="O18" s="5">
        <v>0</v>
      </c>
      <c r="P18" s="5">
        <v>0</v>
      </c>
      <c r="Q18" s="5">
        <v>0</v>
      </c>
      <c r="R18" s="5">
        <v>0</v>
      </c>
      <c r="S18" s="5">
        <f>T18+V18</f>
        <v>53258.18</v>
      </c>
      <c r="T18" s="5">
        <v>0</v>
      </c>
      <c r="U18" s="5">
        <v>0</v>
      </c>
      <c r="V18" s="5">
        <v>53258.18</v>
      </c>
    </row>
    <row r="19" spans="1:22" ht="20.100000000000001" customHeight="1" x14ac:dyDescent="0.15">
      <c r="A19" s="4" t="s">
        <v>646</v>
      </c>
      <c r="B19" s="4" t="s">
        <v>651</v>
      </c>
      <c r="C19" s="3" t="s">
        <v>23</v>
      </c>
      <c r="D19" s="3" t="s">
        <v>652</v>
      </c>
      <c r="E19" s="3" t="s">
        <v>214</v>
      </c>
      <c r="F19" s="3" t="s">
        <v>215</v>
      </c>
      <c r="G19" s="3" t="s">
        <v>603</v>
      </c>
      <c r="H19" s="5">
        <f>I19+M19+N19</f>
        <v>6400</v>
      </c>
      <c r="I19" s="5">
        <f>J19+K19+L19</f>
        <v>6400</v>
      </c>
      <c r="J19" s="5">
        <v>6400</v>
      </c>
      <c r="K19" s="5">
        <v>0</v>
      </c>
      <c r="L19" s="5">
        <v>0</v>
      </c>
      <c r="M19" s="5">
        <v>0</v>
      </c>
      <c r="N19" s="5">
        <f>O19+P19+Q19+R19</f>
        <v>0</v>
      </c>
      <c r="O19" s="5">
        <v>0</v>
      </c>
      <c r="P19" s="5">
        <v>0</v>
      </c>
      <c r="Q19" s="5">
        <v>0</v>
      </c>
      <c r="R19" s="5">
        <v>0</v>
      </c>
      <c r="S19" s="5">
        <f>T19+V19</f>
        <v>110392</v>
      </c>
      <c r="T19" s="5">
        <v>0</v>
      </c>
      <c r="U19" s="5">
        <v>0</v>
      </c>
      <c r="V19" s="5">
        <v>110392</v>
      </c>
    </row>
    <row r="20" spans="1:22" ht="20.100000000000001" customHeight="1" x14ac:dyDescent="0.15">
      <c r="A20" s="4" t="s">
        <v>646</v>
      </c>
      <c r="B20" s="4" t="s">
        <v>653</v>
      </c>
      <c r="C20" s="3" t="s">
        <v>23</v>
      </c>
      <c r="D20" s="3" t="s">
        <v>654</v>
      </c>
      <c r="E20" s="3" t="s">
        <v>214</v>
      </c>
      <c r="F20" s="3" t="s">
        <v>215</v>
      </c>
      <c r="G20" s="3" t="s">
        <v>608</v>
      </c>
      <c r="H20" s="5">
        <f>I20+M20+N20</f>
        <v>1309.2</v>
      </c>
      <c r="I20" s="5">
        <f>J20+K20+L20</f>
        <v>1309.2</v>
      </c>
      <c r="J20" s="5">
        <v>1309.2</v>
      </c>
      <c r="K20" s="5">
        <v>0</v>
      </c>
      <c r="L20" s="5">
        <v>0</v>
      </c>
      <c r="M20" s="5">
        <v>0</v>
      </c>
      <c r="N20" s="5">
        <f>O20+P20+Q20+R20</f>
        <v>0</v>
      </c>
      <c r="O20" s="5">
        <v>0</v>
      </c>
      <c r="P20" s="5">
        <v>0</v>
      </c>
      <c r="Q20" s="5">
        <v>0</v>
      </c>
      <c r="R20" s="5">
        <v>0</v>
      </c>
      <c r="S20" s="5">
        <f>T20+V20</f>
        <v>16060.82</v>
      </c>
      <c r="T20" s="5">
        <v>0</v>
      </c>
      <c r="U20" s="5">
        <v>0</v>
      </c>
      <c r="V20" s="5">
        <v>16060.82</v>
      </c>
    </row>
    <row r="21" spans="1:22" ht="20.100000000000001" customHeight="1" x14ac:dyDescent="0.15">
      <c r="G21" s="11" t="s">
        <v>303</v>
      </c>
      <c r="H21" s="12">
        <f t="shared" ref="H21:V21" si="0">SUM(H17:H20)</f>
        <v>10687.57</v>
      </c>
      <c r="I21" s="12">
        <f t="shared" si="0"/>
        <v>10687.57</v>
      </c>
      <c r="J21" s="12">
        <f t="shared" si="0"/>
        <v>10687.57</v>
      </c>
      <c r="K21" s="12">
        <f t="shared" si="0"/>
        <v>0</v>
      </c>
      <c r="L21" s="12">
        <f t="shared" si="0"/>
        <v>0</v>
      </c>
      <c r="M21" s="12">
        <f t="shared" si="0"/>
        <v>0</v>
      </c>
      <c r="N21" s="12">
        <f t="shared" si="0"/>
        <v>0</v>
      </c>
      <c r="O21" s="12">
        <f t="shared" si="0"/>
        <v>0</v>
      </c>
      <c r="P21" s="12">
        <f t="shared" si="0"/>
        <v>0</v>
      </c>
      <c r="Q21" s="12">
        <f t="shared" si="0"/>
        <v>0</v>
      </c>
      <c r="R21" s="12">
        <f t="shared" si="0"/>
        <v>0</v>
      </c>
      <c r="S21" s="12">
        <f t="shared" si="0"/>
        <v>181575</v>
      </c>
      <c r="T21" s="12">
        <f t="shared" si="0"/>
        <v>0</v>
      </c>
      <c r="U21" s="12">
        <f t="shared" si="0"/>
        <v>0</v>
      </c>
      <c r="V21" s="12">
        <f t="shared" si="0"/>
        <v>181575</v>
      </c>
    </row>
    <row r="22" spans="1:22" ht="30" customHeight="1" x14ac:dyDescent="0.15"/>
    <row r="23" spans="1:22" ht="50.1" customHeight="1" x14ac:dyDescent="0.15">
      <c r="A23" s="7" t="s">
        <v>25</v>
      </c>
      <c r="B23" s="9" t="s">
        <v>26</v>
      </c>
      <c r="D23" s="9"/>
      <c r="F23" s="37" t="s">
        <v>27</v>
      </c>
      <c r="G23" s="37"/>
    </row>
    <row r="24" spans="1:22" ht="30" customHeight="1" x14ac:dyDescent="0.15">
      <c r="B24" s="8" t="s">
        <v>28</v>
      </c>
      <c r="D24" s="8" t="s">
        <v>217</v>
      </c>
      <c r="F24" s="22" t="s">
        <v>29</v>
      </c>
      <c r="G24" s="22"/>
    </row>
    <row r="25" spans="1:22" ht="50.1" customHeight="1" x14ac:dyDescent="0.15">
      <c r="A25" s="7" t="s">
        <v>30</v>
      </c>
      <c r="B25" s="9" t="s">
        <v>633</v>
      </c>
      <c r="D25" s="9" t="s">
        <v>634</v>
      </c>
      <c r="F25" s="37" t="s">
        <v>635</v>
      </c>
      <c r="G25" s="37"/>
    </row>
    <row r="26" spans="1:22" ht="30" customHeight="1" x14ac:dyDescent="0.15">
      <c r="B26" s="8" t="s">
        <v>28</v>
      </c>
      <c r="D26" s="8" t="s">
        <v>379</v>
      </c>
      <c r="F26" s="22" t="s">
        <v>33</v>
      </c>
      <c r="G26" s="22"/>
    </row>
    <row r="27" spans="1:22" ht="30" customHeight="1" x14ac:dyDescent="0.15"/>
    <row r="28" spans="1:22" ht="30" customHeight="1" x14ac:dyDescent="0.15">
      <c r="A28" s="7" t="s">
        <v>34</v>
      </c>
    </row>
    <row r="29" spans="1:22" ht="24.95" customHeight="1" x14ac:dyDescent="0.15"/>
    <row r="30" spans="1:22" ht="24.95" customHeight="1" x14ac:dyDescent="0.15">
      <c r="A30" s="23" t="s">
        <v>35</v>
      </c>
      <c r="B30" s="23"/>
    </row>
    <row r="31" spans="1:22" ht="24.95" customHeight="1" x14ac:dyDescent="0.15">
      <c r="A31" s="24" t="s">
        <v>36</v>
      </c>
      <c r="B31" s="24"/>
    </row>
    <row r="32" spans="1:22" ht="24.95" customHeight="1" x14ac:dyDescent="0.15">
      <c r="A32" s="24" t="s">
        <v>37</v>
      </c>
      <c r="B32" s="24"/>
    </row>
    <row r="33" spans="1:2" ht="24.95" customHeight="1" x14ac:dyDescent="0.15">
      <c r="A33" s="24" t="s">
        <v>38</v>
      </c>
      <c r="B33" s="24"/>
    </row>
    <row r="34" spans="1:2" ht="24.95" customHeight="1" x14ac:dyDescent="0.15">
      <c r="A34" s="24" t="s">
        <v>39</v>
      </c>
      <c r="B34" s="24"/>
    </row>
    <row r="35" spans="1:2" ht="24.95" customHeight="1" x14ac:dyDescent="0.15">
      <c r="A35" s="24" t="s">
        <v>40</v>
      </c>
      <c r="B35" s="24"/>
    </row>
    <row r="36" spans="1:2" ht="24.95" customHeight="1" x14ac:dyDescent="0.15">
      <c r="A36" s="25" t="s">
        <v>41</v>
      </c>
      <c r="B36" s="25"/>
    </row>
  </sheetData>
  <sheetProtection sheet="1" objects="1" scenarios="1"/>
  <mergeCells count="45">
    <mergeCell ref="A36:B36"/>
    <mergeCell ref="A31:B31"/>
    <mergeCell ref="A32:B32"/>
    <mergeCell ref="A33:B33"/>
    <mergeCell ref="A34:B34"/>
    <mergeCell ref="A35:B35"/>
    <mergeCell ref="F23:G23"/>
    <mergeCell ref="F24:G24"/>
    <mergeCell ref="F25:G25"/>
    <mergeCell ref="F26:G26"/>
    <mergeCell ref="A30:B30"/>
    <mergeCell ref="N11:R12"/>
    <mergeCell ref="S11:V12"/>
    <mergeCell ref="E13:E15"/>
    <mergeCell ref="F13:F15"/>
    <mergeCell ref="I13:I15"/>
    <mergeCell ref="J13:L13"/>
    <mergeCell ref="N13:N15"/>
    <mergeCell ref="O13:R13"/>
    <mergeCell ref="S13:S15"/>
    <mergeCell ref="T13:V13"/>
    <mergeCell ref="J14:K14"/>
    <mergeCell ref="L14:L15"/>
    <mergeCell ref="O14:Q14"/>
    <mergeCell ref="R14:R15"/>
    <mergeCell ref="T14:U14"/>
    <mergeCell ref="V14:V15"/>
    <mergeCell ref="A7:B7"/>
    <mergeCell ref="C7:M7"/>
    <mergeCell ref="A8:B8"/>
    <mergeCell ref="A11:A15"/>
    <mergeCell ref="B11:B15"/>
    <mergeCell ref="C11:C15"/>
    <mergeCell ref="D11:D15"/>
    <mergeCell ref="E11:F12"/>
    <mergeCell ref="G11:G15"/>
    <mergeCell ref="H11:H15"/>
    <mergeCell ref="I11:L12"/>
    <mergeCell ref="M11:M15"/>
    <mergeCell ref="A1:V1"/>
    <mergeCell ref="A2:V2"/>
    <mergeCell ref="A5:B5"/>
    <mergeCell ref="C5:M5"/>
    <mergeCell ref="A6:B6"/>
    <mergeCell ref="C6:M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&amp;K00-00925457._08.506116</oddHeader>
    <oddFooter>&amp;L&amp;L&amp;"Verdana,Полужирный"&amp;K000000&amp;L&amp;"Verdana,Полужирный"&amp;K00-014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Q30"/>
  <sheetViews>
    <sheetView workbookViewId="0"/>
  </sheetViews>
  <sheetFormatPr defaultRowHeight="10.5" x14ac:dyDescent="0.15"/>
  <cols>
    <col min="1" max="1" width="66.85546875" customWidth="1"/>
    <col min="2" max="17" width="24.85546875" customWidth="1"/>
  </cols>
  <sheetData>
    <row r="1" spans="1:17" ht="50.1" customHeight="1" x14ac:dyDescent="0.15">
      <c r="A1" s="1" t="s">
        <v>655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0.1" customHeight="1" x14ac:dyDescent="0.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50.1" customHeight="1" x14ac:dyDescent="0.15">
      <c r="Q3" s="3" t="s">
        <v>2</v>
      </c>
    </row>
    <row r="4" spans="1:17" ht="50.1" customHeight="1" x14ac:dyDescent="0.15">
      <c r="P4" s="10" t="s">
        <v>3</v>
      </c>
      <c r="Q4" s="3" t="s">
        <v>4</v>
      </c>
    </row>
    <row r="5" spans="1:17" ht="50.1" customHeight="1" x14ac:dyDescent="0.15">
      <c r="A5" s="7" t="s">
        <v>7</v>
      </c>
      <c r="B5" s="21" t="s">
        <v>8</v>
      </c>
      <c r="C5" s="21"/>
      <c r="D5" s="21"/>
      <c r="E5" s="21"/>
      <c r="F5" s="21"/>
      <c r="G5" s="21"/>
      <c r="H5" s="21"/>
      <c r="I5" s="21"/>
      <c r="J5" s="21"/>
      <c r="K5" s="21"/>
      <c r="L5" s="21"/>
      <c r="P5" s="10" t="s">
        <v>5</v>
      </c>
      <c r="Q5" s="3" t="s">
        <v>6</v>
      </c>
    </row>
    <row r="6" spans="1:17" ht="50.1" customHeight="1" x14ac:dyDescent="0.15">
      <c r="A6" s="7" t="s">
        <v>16</v>
      </c>
      <c r="B6" s="21" t="s">
        <v>17</v>
      </c>
      <c r="C6" s="21"/>
      <c r="D6" s="21"/>
      <c r="E6" s="21"/>
      <c r="F6" s="21"/>
      <c r="G6" s="21"/>
      <c r="H6" s="21"/>
      <c r="I6" s="21"/>
      <c r="J6" s="21"/>
      <c r="K6" s="21"/>
      <c r="L6" s="21"/>
      <c r="P6" s="10" t="s">
        <v>9</v>
      </c>
      <c r="Q6" s="3" t="s">
        <v>10</v>
      </c>
    </row>
    <row r="7" spans="1:17" ht="50.1" customHeight="1" x14ac:dyDescent="0.15">
      <c r="A7" s="7" t="s">
        <v>20</v>
      </c>
      <c r="B7" s="21" t="s">
        <v>21</v>
      </c>
      <c r="C7" s="21"/>
      <c r="D7" s="21"/>
      <c r="E7" s="21"/>
      <c r="F7" s="21"/>
      <c r="G7" s="21"/>
      <c r="H7" s="21"/>
      <c r="I7" s="21"/>
      <c r="J7" s="21"/>
      <c r="K7" s="21"/>
      <c r="L7" s="21"/>
      <c r="P7" s="10" t="s">
        <v>13</v>
      </c>
      <c r="Q7" s="3" t="s">
        <v>14</v>
      </c>
    </row>
    <row r="8" spans="1:17" ht="50.1" customHeight="1" x14ac:dyDescent="0.15">
      <c r="A8" s="7" t="s">
        <v>24</v>
      </c>
      <c r="P8" s="10" t="s">
        <v>219</v>
      </c>
      <c r="Q8" s="3" t="s">
        <v>19</v>
      </c>
    </row>
    <row r="9" spans="1:17" ht="50.1" customHeight="1" x14ac:dyDescent="0.15">
      <c r="P9" s="10" t="s">
        <v>22</v>
      </c>
      <c r="Q9" s="3" t="s">
        <v>23</v>
      </c>
    </row>
    <row r="10" spans="1:17" ht="50.1" customHeight="1" x14ac:dyDescent="0.15"/>
    <row r="11" spans="1:17" ht="50.1" customHeight="1" x14ac:dyDescent="0.15">
      <c r="A11" s="1" t="s">
        <v>656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30" customHeight="1" x14ac:dyDescent="0.15">
      <c r="A12" s="36" t="s">
        <v>557</v>
      </c>
      <c r="B12" s="36" t="s">
        <v>558</v>
      </c>
      <c r="C12" s="36" t="s">
        <v>563</v>
      </c>
      <c r="D12" s="36"/>
      <c r="E12" s="36" t="s">
        <v>225</v>
      </c>
      <c r="F12" s="36" t="s">
        <v>657</v>
      </c>
      <c r="G12" s="36" t="s">
        <v>658</v>
      </c>
      <c r="H12" s="36"/>
      <c r="I12" s="36"/>
      <c r="J12" s="36" t="s">
        <v>659</v>
      </c>
      <c r="K12" s="36"/>
      <c r="L12" s="36" t="s">
        <v>660</v>
      </c>
      <c r="M12" s="36"/>
      <c r="N12" s="36" t="s">
        <v>661</v>
      </c>
      <c r="O12" s="36" t="s">
        <v>662</v>
      </c>
      <c r="P12" s="36"/>
      <c r="Q12" s="36" t="s">
        <v>663</v>
      </c>
    </row>
    <row r="13" spans="1:17" ht="30" customHeight="1" x14ac:dyDescent="0.15">
      <c r="A13" s="36"/>
      <c r="B13" s="36"/>
      <c r="C13" s="3" t="s">
        <v>80</v>
      </c>
      <c r="D13" s="3" t="s">
        <v>81</v>
      </c>
      <c r="E13" s="36"/>
      <c r="F13" s="36"/>
      <c r="G13" s="3" t="s">
        <v>80</v>
      </c>
      <c r="H13" s="3" t="s">
        <v>9</v>
      </c>
      <c r="I13" s="3" t="s">
        <v>664</v>
      </c>
      <c r="J13" s="3" t="s">
        <v>665</v>
      </c>
      <c r="K13" s="3" t="s">
        <v>666</v>
      </c>
      <c r="L13" s="3" t="s">
        <v>667</v>
      </c>
      <c r="M13" s="3" t="s">
        <v>668</v>
      </c>
      <c r="N13" s="36"/>
      <c r="O13" s="3" t="s">
        <v>568</v>
      </c>
      <c r="P13" s="3" t="s">
        <v>669</v>
      </c>
      <c r="Q13" s="36"/>
    </row>
    <row r="14" spans="1:17" ht="20.100000000000001" customHeight="1" x14ac:dyDescent="0.15">
      <c r="A14" s="3" t="s">
        <v>231</v>
      </c>
      <c r="B14" s="3" t="s">
        <v>232</v>
      </c>
      <c r="C14" s="3" t="s">
        <v>233</v>
      </c>
      <c r="D14" s="3" t="s">
        <v>234</v>
      </c>
      <c r="E14" s="3" t="s">
        <v>235</v>
      </c>
      <c r="F14" s="3" t="s">
        <v>236</v>
      </c>
      <c r="G14" s="3" t="s">
        <v>322</v>
      </c>
      <c r="H14" s="3" t="s">
        <v>323</v>
      </c>
      <c r="I14" s="3" t="s">
        <v>324</v>
      </c>
      <c r="J14" s="3" t="s">
        <v>325</v>
      </c>
      <c r="K14" s="3" t="s">
        <v>326</v>
      </c>
      <c r="L14" s="3" t="s">
        <v>327</v>
      </c>
      <c r="M14" s="3" t="s">
        <v>328</v>
      </c>
      <c r="N14" s="3" t="s">
        <v>329</v>
      </c>
      <c r="O14" s="3" t="s">
        <v>330</v>
      </c>
      <c r="P14" s="3" t="s">
        <v>331</v>
      </c>
      <c r="Q14" s="3" t="s">
        <v>332</v>
      </c>
    </row>
    <row r="15" spans="1:17" ht="50.1" customHeight="1" x14ac:dyDescent="0.15">
      <c r="A15" s="13" t="s">
        <v>594</v>
      </c>
      <c r="B15" s="14" t="s">
        <v>196</v>
      </c>
      <c r="C15" s="14" t="s">
        <v>214</v>
      </c>
      <c r="D15" s="14" t="s">
        <v>215</v>
      </c>
      <c r="E15" s="14" t="s">
        <v>292</v>
      </c>
      <c r="F15" s="14"/>
      <c r="G15" s="14" t="s">
        <v>196</v>
      </c>
      <c r="H15" s="14" t="s">
        <v>196</v>
      </c>
      <c r="I15" s="14" t="s">
        <v>196</v>
      </c>
      <c r="J15" s="14" t="s">
        <v>196</v>
      </c>
      <c r="K15" s="14" t="s">
        <v>196</v>
      </c>
      <c r="L15" s="14" t="s">
        <v>196</v>
      </c>
      <c r="M15" s="14"/>
      <c r="N15" s="14"/>
      <c r="O15" s="14" t="s">
        <v>196</v>
      </c>
      <c r="P15" s="14" t="s">
        <v>196</v>
      </c>
      <c r="Q15" s="14" t="s">
        <v>196</v>
      </c>
    </row>
    <row r="16" spans="1:17" ht="50.1" customHeight="1" x14ac:dyDescent="0.15">
      <c r="A16" s="13" t="s">
        <v>415</v>
      </c>
      <c r="B16" s="3"/>
      <c r="C16" s="3" t="s">
        <v>214</v>
      </c>
      <c r="D16" s="3" t="s">
        <v>215</v>
      </c>
      <c r="E16" s="3" t="s">
        <v>529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50.1" customHeight="1" x14ac:dyDescent="0.15">
      <c r="A17" s="3"/>
      <c r="B17" s="3"/>
      <c r="C17" s="3" t="s">
        <v>214</v>
      </c>
      <c r="D17" s="3" t="s">
        <v>215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50.1" customHeight="1" x14ac:dyDescent="0.15">
      <c r="A18" s="13" t="s">
        <v>670</v>
      </c>
      <c r="B18" s="14" t="s">
        <v>196</v>
      </c>
      <c r="C18" s="14" t="s">
        <v>671</v>
      </c>
      <c r="D18" s="14" t="s">
        <v>672</v>
      </c>
      <c r="E18" s="14" t="s">
        <v>428</v>
      </c>
      <c r="F18" s="14"/>
      <c r="G18" s="14" t="s">
        <v>196</v>
      </c>
      <c r="H18" s="14" t="s">
        <v>196</v>
      </c>
      <c r="I18" s="14" t="s">
        <v>196</v>
      </c>
      <c r="J18" s="14" t="s">
        <v>196</v>
      </c>
      <c r="K18" s="14" t="s">
        <v>196</v>
      </c>
      <c r="L18" s="14" t="s">
        <v>196</v>
      </c>
      <c r="M18" s="14"/>
      <c r="N18" s="14"/>
      <c r="O18" s="14" t="s">
        <v>196</v>
      </c>
      <c r="P18" s="14" t="s">
        <v>196</v>
      </c>
      <c r="Q18" s="14" t="s">
        <v>196</v>
      </c>
    </row>
    <row r="19" spans="1:17" ht="50.1" customHeight="1" x14ac:dyDescent="0.15">
      <c r="A19" s="13" t="s">
        <v>415</v>
      </c>
      <c r="B19" s="3"/>
      <c r="C19" s="3" t="s">
        <v>671</v>
      </c>
      <c r="D19" s="3" t="s">
        <v>672</v>
      </c>
      <c r="E19" s="3" t="s">
        <v>532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50.1" customHeight="1" x14ac:dyDescent="0.15">
      <c r="A20" s="3"/>
      <c r="B20" s="3"/>
      <c r="C20" s="3" t="s">
        <v>671</v>
      </c>
      <c r="D20" s="3" t="s">
        <v>672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50.1" customHeight="1" x14ac:dyDescent="0.15">
      <c r="A21" s="13" t="s">
        <v>673</v>
      </c>
      <c r="B21" s="14" t="s">
        <v>196</v>
      </c>
      <c r="C21" s="14" t="s">
        <v>674</v>
      </c>
      <c r="D21" s="14" t="s">
        <v>675</v>
      </c>
      <c r="E21" s="14" t="s">
        <v>430</v>
      </c>
      <c r="F21" s="14"/>
      <c r="G21" s="14" t="s">
        <v>196</v>
      </c>
      <c r="H21" s="14" t="s">
        <v>196</v>
      </c>
      <c r="I21" s="14" t="s">
        <v>196</v>
      </c>
      <c r="J21" s="14" t="s">
        <v>196</v>
      </c>
      <c r="K21" s="14" t="s">
        <v>196</v>
      </c>
      <c r="L21" s="14" t="s">
        <v>196</v>
      </c>
      <c r="M21" s="14"/>
      <c r="N21" s="14"/>
      <c r="O21" s="14" t="s">
        <v>196</v>
      </c>
      <c r="P21" s="14" t="s">
        <v>196</v>
      </c>
      <c r="Q21" s="14" t="s">
        <v>196</v>
      </c>
    </row>
    <row r="22" spans="1:17" ht="50.1" customHeight="1" x14ac:dyDescent="0.15">
      <c r="A22" s="13" t="s">
        <v>415</v>
      </c>
      <c r="B22" s="3"/>
      <c r="C22" s="3" t="s">
        <v>674</v>
      </c>
      <c r="D22" s="3" t="s">
        <v>675</v>
      </c>
      <c r="E22" s="3" t="s">
        <v>535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50.1" customHeight="1" x14ac:dyDescent="0.15">
      <c r="A23" s="3"/>
      <c r="B23" s="3"/>
      <c r="C23" s="3" t="s">
        <v>674</v>
      </c>
      <c r="D23" s="3" t="s">
        <v>675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50.1" customHeight="1" x14ac:dyDescent="0.15">
      <c r="A24" s="13" t="s">
        <v>676</v>
      </c>
      <c r="B24" s="14" t="s">
        <v>196</v>
      </c>
      <c r="C24" s="14" t="s">
        <v>671</v>
      </c>
      <c r="D24" s="14" t="s">
        <v>672</v>
      </c>
      <c r="E24" s="14" t="s">
        <v>446</v>
      </c>
      <c r="F24" s="14"/>
      <c r="G24" s="14" t="s">
        <v>196</v>
      </c>
      <c r="H24" s="14" t="s">
        <v>196</v>
      </c>
      <c r="I24" s="14" t="s">
        <v>196</v>
      </c>
      <c r="J24" s="14" t="s">
        <v>196</v>
      </c>
      <c r="K24" s="14" t="s">
        <v>196</v>
      </c>
      <c r="L24" s="14" t="s">
        <v>196</v>
      </c>
      <c r="M24" s="14"/>
      <c r="N24" s="14"/>
      <c r="O24" s="14" t="s">
        <v>196</v>
      </c>
      <c r="P24" s="14" t="s">
        <v>196</v>
      </c>
      <c r="Q24" s="14" t="s">
        <v>196</v>
      </c>
    </row>
    <row r="25" spans="1:17" ht="50.1" customHeight="1" x14ac:dyDescent="0.15">
      <c r="A25" s="13" t="s">
        <v>415</v>
      </c>
      <c r="B25" s="3"/>
      <c r="C25" s="3" t="s">
        <v>671</v>
      </c>
      <c r="D25" s="3" t="s">
        <v>672</v>
      </c>
      <c r="E25" s="3" t="s">
        <v>677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50.1" customHeight="1" x14ac:dyDescent="0.15">
      <c r="A26" s="3"/>
      <c r="B26" s="3"/>
      <c r="C26" s="3" t="s">
        <v>671</v>
      </c>
      <c r="D26" s="3" t="s">
        <v>672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50.1" customHeight="1" x14ac:dyDescent="0.15">
      <c r="A27" s="13" t="s">
        <v>678</v>
      </c>
      <c r="B27" s="14" t="s">
        <v>196</v>
      </c>
      <c r="C27" s="14" t="s">
        <v>679</v>
      </c>
      <c r="D27" s="14" t="s">
        <v>166</v>
      </c>
      <c r="E27" s="14" t="s">
        <v>450</v>
      </c>
      <c r="F27" s="14"/>
      <c r="G27" s="14" t="s">
        <v>196</v>
      </c>
      <c r="H27" s="14" t="s">
        <v>196</v>
      </c>
      <c r="I27" s="14" t="s">
        <v>196</v>
      </c>
      <c r="J27" s="14" t="s">
        <v>196</v>
      </c>
      <c r="K27" s="14" t="s">
        <v>196</v>
      </c>
      <c r="L27" s="14" t="s">
        <v>196</v>
      </c>
      <c r="M27" s="14"/>
      <c r="N27" s="14"/>
      <c r="O27" s="14" t="s">
        <v>196</v>
      </c>
      <c r="P27" s="14" t="s">
        <v>196</v>
      </c>
      <c r="Q27" s="14" t="s">
        <v>196</v>
      </c>
    </row>
    <row r="28" spans="1:17" ht="50.1" customHeight="1" x14ac:dyDescent="0.15">
      <c r="A28" s="13" t="s">
        <v>415</v>
      </c>
      <c r="B28" s="3"/>
      <c r="C28" s="3" t="s">
        <v>679</v>
      </c>
      <c r="D28" s="3" t="s">
        <v>166</v>
      </c>
      <c r="E28" s="3" t="s">
        <v>680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50.1" customHeight="1" x14ac:dyDescent="0.15">
      <c r="A29" s="3"/>
      <c r="B29" s="3"/>
      <c r="C29" s="3" t="s">
        <v>679</v>
      </c>
      <c r="D29" s="3" t="s">
        <v>166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50.1" customHeight="1" x14ac:dyDescent="0.15">
      <c r="D30" s="11" t="s">
        <v>303</v>
      </c>
      <c r="E30" s="14" t="s">
        <v>304</v>
      </c>
      <c r="F30" s="14" t="s">
        <v>196</v>
      </c>
      <c r="G30" s="14" t="s">
        <v>196</v>
      </c>
      <c r="H30" s="14" t="s">
        <v>196</v>
      </c>
      <c r="I30" s="14" t="s">
        <v>196</v>
      </c>
      <c r="J30" s="14" t="s">
        <v>196</v>
      </c>
      <c r="K30" s="14" t="s">
        <v>196</v>
      </c>
      <c r="L30" s="14" t="s">
        <v>196</v>
      </c>
      <c r="M30" s="14"/>
      <c r="N30" s="14"/>
      <c r="O30" s="14" t="s">
        <v>196</v>
      </c>
      <c r="P30" s="14" t="s">
        <v>196</v>
      </c>
      <c r="Q30" s="14" t="s">
        <v>196</v>
      </c>
    </row>
  </sheetData>
  <sheetProtection sheet="1" objects="1" scenarios="1"/>
  <mergeCells count="17">
    <mergeCell ref="A11:Q11"/>
    <mergeCell ref="A12:A13"/>
    <mergeCell ref="B12:B13"/>
    <mergeCell ref="C12:D12"/>
    <mergeCell ref="E12:E13"/>
    <mergeCell ref="F12:F13"/>
    <mergeCell ref="G12:I12"/>
    <mergeCell ref="J12:K12"/>
    <mergeCell ref="L12:M12"/>
    <mergeCell ref="N12:N13"/>
    <mergeCell ref="O12:P12"/>
    <mergeCell ref="Q12:Q13"/>
    <mergeCell ref="A1:Q1"/>
    <mergeCell ref="A2:Q2"/>
    <mergeCell ref="B5:L5"/>
    <mergeCell ref="B6:L6"/>
    <mergeCell ref="B7:L7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&amp;K00-00925457._08.506116</oddHeader>
    <oddFooter>&amp;L&amp;L&amp;"Verdana,Полужирный"&amp;K000000&amp;L&amp;"Verdana,Полужирный"&amp;K00-014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Q35"/>
  <sheetViews>
    <sheetView workbookViewId="0"/>
  </sheetViews>
  <sheetFormatPr defaultRowHeight="10.5" x14ac:dyDescent="0.15"/>
  <cols>
    <col min="1" max="1" width="66.85546875" customWidth="1"/>
    <col min="2" max="17" width="24.85546875" customWidth="1"/>
  </cols>
  <sheetData>
    <row r="1" spans="1:17" ht="50.1" customHeight="1" x14ac:dyDescent="0.15">
      <c r="A1" s="1" t="s">
        <v>681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0" customHeight="1" x14ac:dyDescent="0.15">
      <c r="A2" s="36" t="s">
        <v>557</v>
      </c>
      <c r="B2" s="36" t="s">
        <v>558</v>
      </c>
      <c r="C2" s="36" t="s">
        <v>563</v>
      </c>
      <c r="D2" s="36"/>
      <c r="E2" s="36" t="s">
        <v>225</v>
      </c>
      <c r="F2" s="36" t="s">
        <v>657</v>
      </c>
      <c r="G2" s="36" t="s">
        <v>658</v>
      </c>
      <c r="H2" s="36"/>
      <c r="I2" s="36"/>
      <c r="J2" s="36" t="s">
        <v>682</v>
      </c>
      <c r="K2" s="36" t="s">
        <v>660</v>
      </c>
      <c r="L2" s="36"/>
      <c r="M2" s="36"/>
      <c r="N2" s="36" t="s">
        <v>683</v>
      </c>
      <c r="O2" s="36" t="s">
        <v>662</v>
      </c>
      <c r="P2" s="36"/>
      <c r="Q2" s="36" t="s">
        <v>663</v>
      </c>
    </row>
    <row r="3" spans="1:17" ht="30" customHeight="1" x14ac:dyDescent="0.15">
      <c r="A3" s="36"/>
      <c r="B3" s="36"/>
      <c r="C3" s="3" t="s">
        <v>80</v>
      </c>
      <c r="D3" s="3" t="s">
        <v>81</v>
      </c>
      <c r="E3" s="36"/>
      <c r="F3" s="36"/>
      <c r="G3" s="3" t="s">
        <v>80</v>
      </c>
      <c r="H3" s="3" t="s">
        <v>9</v>
      </c>
      <c r="I3" s="3" t="s">
        <v>664</v>
      </c>
      <c r="J3" s="36"/>
      <c r="K3" s="3" t="s">
        <v>684</v>
      </c>
      <c r="L3" s="3" t="s">
        <v>685</v>
      </c>
      <c r="M3" s="3" t="s">
        <v>686</v>
      </c>
      <c r="N3" s="36"/>
      <c r="O3" s="3" t="s">
        <v>568</v>
      </c>
      <c r="P3" s="3" t="s">
        <v>669</v>
      </c>
      <c r="Q3" s="36"/>
    </row>
    <row r="4" spans="1:17" ht="20.100000000000001" customHeight="1" x14ac:dyDescent="0.15">
      <c r="A4" s="3" t="s">
        <v>231</v>
      </c>
      <c r="B4" s="3" t="s">
        <v>232</v>
      </c>
      <c r="C4" s="3" t="s">
        <v>233</v>
      </c>
      <c r="D4" s="3" t="s">
        <v>234</v>
      </c>
      <c r="E4" s="3" t="s">
        <v>235</v>
      </c>
      <c r="F4" s="3" t="s">
        <v>236</v>
      </c>
      <c r="G4" s="3" t="s">
        <v>322</v>
      </c>
      <c r="H4" s="3" t="s">
        <v>323</v>
      </c>
      <c r="I4" s="3" t="s">
        <v>324</v>
      </c>
      <c r="J4" s="3" t="s">
        <v>325</v>
      </c>
      <c r="K4" s="3" t="s">
        <v>326</v>
      </c>
      <c r="L4" s="3" t="s">
        <v>327</v>
      </c>
      <c r="M4" s="3" t="s">
        <v>328</v>
      </c>
      <c r="N4" s="3" t="s">
        <v>329</v>
      </c>
      <c r="O4" s="3" t="s">
        <v>330</v>
      </c>
      <c r="P4" s="3" t="s">
        <v>331</v>
      </c>
      <c r="Q4" s="3" t="s">
        <v>332</v>
      </c>
    </row>
    <row r="5" spans="1:17" ht="50.1" customHeight="1" x14ac:dyDescent="0.15">
      <c r="A5" s="13" t="s">
        <v>594</v>
      </c>
      <c r="B5" s="14" t="s">
        <v>196</v>
      </c>
      <c r="C5" s="14" t="s">
        <v>214</v>
      </c>
      <c r="D5" s="14" t="s">
        <v>215</v>
      </c>
      <c r="E5" s="14" t="s">
        <v>292</v>
      </c>
      <c r="F5" s="14"/>
      <c r="G5" s="14" t="s">
        <v>196</v>
      </c>
      <c r="H5" s="14" t="s">
        <v>196</v>
      </c>
      <c r="I5" s="14" t="s">
        <v>196</v>
      </c>
      <c r="J5" s="14" t="s">
        <v>196</v>
      </c>
      <c r="K5" s="14" t="s">
        <v>196</v>
      </c>
      <c r="L5" s="14" t="s">
        <v>196</v>
      </c>
      <c r="M5" s="14"/>
      <c r="N5" s="14"/>
      <c r="O5" s="14" t="s">
        <v>196</v>
      </c>
      <c r="P5" s="14" t="s">
        <v>196</v>
      </c>
      <c r="Q5" s="14" t="s">
        <v>196</v>
      </c>
    </row>
    <row r="6" spans="1:17" ht="50.1" customHeight="1" x14ac:dyDescent="0.15">
      <c r="A6" s="13" t="s">
        <v>415</v>
      </c>
      <c r="B6" s="3"/>
      <c r="C6" s="3" t="s">
        <v>214</v>
      </c>
      <c r="D6" s="3" t="s">
        <v>215</v>
      </c>
      <c r="E6" s="3" t="s">
        <v>529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50.1" customHeight="1" x14ac:dyDescent="0.15">
      <c r="A7" s="3"/>
      <c r="B7" s="3"/>
      <c r="C7" s="3" t="s">
        <v>214</v>
      </c>
      <c r="D7" s="3" t="s">
        <v>215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ht="50.1" customHeight="1" x14ac:dyDescent="0.15">
      <c r="A8" s="13" t="s">
        <v>670</v>
      </c>
      <c r="B8" s="14" t="s">
        <v>196</v>
      </c>
      <c r="C8" s="14" t="s">
        <v>671</v>
      </c>
      <c r="D8" s="14" t="s">
        <v>672</v>
      </c>
      <c r="E8" s="14" t="s">
        <v>428</v>
      </c>
      <c r="F8" s="14"/>
      <c r="G8" s="14" t="s">
        <v>196</v>
      </c>
      <c r="H8" s="14" t="s">
        <v>196</v>
      </c>
      <c r="I8" s="14" t="s">
        <v>196</v>
      </c>
      <c r="J8" s="14" t="s">
        <v>196</v>
      </c>
      <c r="K8" s="14" t="s">
        <v>196</v>
      </c>
      <c r="L8" s="14" t="s">
        <v>196</v>
      </c>
      <c r="M8" s="14"/>
      <c r="N8" s="14"/>
      <c r="O8" s="14" t="s">
        <v>196</v>
      </c>
      <c r="P8" s="14" t="s">
        <v>196</v>
      </c>
      <c r="Q8" s="14" t="s">
        <v>196</v>
      </c>
    </row>
    <row r="9" spans="1:17" ht="50.1" customHeight="1" x14ac:dyDescent="0.15">
      <c r="A9" s="13" t="s">
        <v>415</v>
      </c>
      <c r="B9" s="3"/>
      <c r="C9" s="3" t="s">
        <v>671</v>
      </c>
      <c r="D9" s="3" t="s">
        <v>672</v>
      </c>
      <c r="E9" s="3" t="s">
        <v>532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50.1" customHeight="1" x14ac:dyDescent="0.15">
      <c r="A10" s="3"/>
      <c r="B10" s="3"/>
      <c r="C10" s="3" t="s">
        <v>671</v>
      </c>
      <c r="D10" s="3" t="s">
        <v>672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ht="50.1" customHeight="1" x14ac:dyDescent="0.15">
      <c r="A11" s="13" t="s">
        <v>673</v>
      </c>
      <c r="B11" s="14" t="s">
        <v>196</v>
      </c>
      <c r="C11" s="14" t="s">
        <v>674</v>
      </c>
      <c r="D11" s="14" t="s">
        <v>675</v>
      </c>
      <c r="E11" s="14" t="s">
        <v>430</v>
      </c>
      <c r="F11" s="14"/>
      <c r="G11" s="14" t="s">
        <v>196</v>
      </c>
      <c r="H11" s="14" t="s">
        <v>196</v>
      </c>
      <c r="I11" s="14" t="s">
        <v>196</v>
      </c>
      <c r="J11" s="14" t="s">
        <v>196</v>
      </c>
      <c r="K11" s="14" t="s">
        <v>196</v>
      </c>
      <c r="L11" s="14" t="s">
        <v>196</v>
      </c>
      <c r="M11" s="14"/>
      <c r="N11" s="14"/>
      <c r="O11" s="14" t="s">
        <v>196</v>
      </c>
      <c r="P11" s="14" t="s">
        <v>196</v>
      </c>
      <c r="Q11" s="14" t="s">
        <v>196</v>
      </c>
    </row>
    <row r="12" spans="1:17" ht="50.1" customHeight="1" x14ac:dyDescent="0.15">
      <c r="A12" s="13" t="s">
        <v>415</v>
      </c>
      <c r="B12" s="3"/>
      <c r="C12" s="3" t="s">
        <v>674</v>
      </c>
      <c r="D12" s="3" t="s">
        <v>675</v>
      </c>
      <c r="E12" s="3" t="s">
        <v>535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ht="50.1" customHeight="1" x14ac:dyDescent="0.15">
      <c r="A13" s="3"/>
      <c r="B13" s="3"/>
      <c r="C13" s="3" t="s">
        <v>674</v>
      </c>
      <c r="D13" s="3" t="s">
        <v>675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ht="50.1" customHeight="1" x14ac:dyDescent="0.15">
      <c r="A14" s="13" t="s">
        <v>676</v>
      </c>
      <c r="B14" s="14" t="s">
        <v>196</v>
      </c>
      <c r="C14" s="14" t="s">
        <v>671</v>
      </c>
      <c r="D14" s="14" t="s">
        <v>672</v>
      </c>
      <c r="E14" s="14" t="s">
        <v>446</v>
      </c>
      <c r="F14" s="14"/>
      <c r="G14" s="14" t="s">
        <v>196</v>
      </c>
      <c r="H14" s="14" t="s">
        <v>196</v>
      </c>
      <c r="I14" s="14" t="s">
        <v>196</v>
      </c>
      <c r="J14" s="14" t="s">
        <v>196</v>
      </c>
      <c r="K14" s="14" t="s">
        <v>196</v>
      </c>
      <c r="L14" s="14" t="s">
        <v>196</v>
      </c>
      <c r="M14" s="14"/>
      <c r="N14" s="14"/>
      <c r="O14" s="14" t="s">
        <v>196</v>
      </c>
      <c r="P14" s="14" t="s">
        <v>196</v>
      </c>
      <c r="Q14" s="14" t="s">
        <v>196</v>
      </c>
    </row>
    <row r="15" spans="1:17" ht="50.1" customHeight="1" x14ac:dyDescent="0.15">
      <c r="A15" s="13" t="s">
        <v>415</v>
      </c>
      <c r="B15" s="3"/>
      <c r="C15" s="3" t="s">
        <v>671</v>
      </c>
      <c r="D15" s="3" t="s">
        <v>672</v>
      </c>
      <c r="E15" s="3" t="s">
        <v>677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50.1" customHeight="1" x14ac:dyDescent="0.15">
      <c r="A16" s="3"/>
      <c r="B16" s="3"/>
      <c r="C16" s="3" t="s">
        <v>671</v>
      </c>
      <c r="D16" s="3" t="s">
        <v>672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50.1" customHeight="1" x14ac:dyDescent="0.15">
      <c r="A17" s="13" t="s">
        <v>678</v>
      </c>
      <c r="B17" s="14" t="s">
        <v>196</v>
      </c>
      <c r="C17" s="14" t="s">
        <v>679</v>
      </c>
      <c r="D17" s="14" t="s">
        <v>166</v>
      </c>
      <c r="E17" s="14" t="s">
        <v>450</v>
      </c>
      <c r="F17" s="14"/>
      <c r="G17" s="14" t="s">
        <v>196</v>
      </c>
      <c r="H17" s="14" t="s">
        <v>196</v>
      </c>
      <c r="I17" s="14" t="s">
        <v>196</v>
      </c>
      <c r="J17" s="14" t="s">
        <v>196</v>
      </c>
      <c r="K17" s="14" t="s">
        <v>196</v>
      </c>
      <c r="L17" s="14" t="s">
        <v>196</v>
      </c>
      <c r="M17" s="14"/>
      <c r="N17" s="14"/>
      <c r="O17" s="14" t="s">
        <v>196</v>
      </c>
      <c r="P17" s="14" t="s">
        <v>196</v>
      </c>
      <c r="Q17" s="14" t="s">
        <v>196</v>
      </c>
    </row>
    <row r="18" spans="1:17" ht="50.1" customHeight="1" x14ac:dyDescent="0.15">
      <c r="A18" s="13" t="s">
        <v>415</v>
      </c>
      <c r="B18" s="3"/>
      <c r="C18" s="3" t="s">
        <v>679</v>
      </c>
      <c r="D18" s="3" t="s">
        <v>166</v>
      </c>
      <c r="E18" s="3" t="s">
        <v>680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50.1" customHeight="1" x14ac:dyDescent="0.15">
      <c r="A19" s="3"/>
      <c r="B19" s="3"/>
      <c r="C19" s="3" t="s">
        <v>679</v>
      </c>
      <c r="D19" s="3" t="s">
        <v>166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50.1" customHeight="1" x14ac:dyDescent="0.15">
      <c r="D20" s="11" t="s">
        <v>303</v>
      </c>
      <c r="E20" s="14" t="s">
        <v>304</v>
      </c>
      <c r="F20" s="14" t="s">
        <v>196</v>
      </c>
      <c r="G20" s="14" t="s">
        <v>196</v>
      </c>
      <c r="H20" s="14" t="s">
        <v>196</v>
      </c>
      <c r="I20" s="14" t="s">
        <v>196</v>
      </c>
      <c r="J20" s="14" t="s">
        <v>196</v>
      </c>
      <c r="K20" s="14" t="s">
        <v>196</v>
      </c>
      <c r="L20" s="14" t="s">
        <v>196</v>
      </c>
      <c r="M20" s="14"/>
      <c r="N20" s="14"/>
      <c r="O20" s="14" t="s">
        <v>196</v>
      </c>
      <c r="P20" s="14" t="s">
        <v>196</v>
      </c>
      <c r="Q20" s="14" t="s">
        <v>196</v>
      </c>
    </row>
    <row r="21" spans="1:17" ht="30" customHeight="1" x14ac:dyDescent="0.15"/>
    <row r="22" spans="1:17" ht="50.1" customHeight="1" x14ac:dyDescent="0.15">
      <c r="A22" s="7" t="s">
        <v>25</v>
      </c>
      <c r="B22" s="9" t="s">
        <v>26</v>
      </c>
      <c r="D22" s="9"/>
      <c r="F22" s="9" t="s">
        <v>27</v>
      </c>
    </row>
    <row r="23" spans="1:17" ht="30" customHeight="1" x14ac:dyDescent="0.15">
      <c r="B23" s="8" t="s">
        <v>28</v>
      </c>
      <c r="D23" s="8" t="s">
        <v>217</v>
      </c>
      <c r="F23" s="8" t="s">
        <v>29</v>
      </c>
    </row>
    <row r="24" spans="1:17" ht="50.1" customHeight="1" x14ac:dyDescent="0.15">
      <c r="A24" s="7" t="s">
        <v>30</v>
      </c>
      <c r="B24" s="9" t="s">
        <v>633</v>
      </c>
      <c r="D24" s="9" t="s">
        <v>634</v>
      </c>
      <c r="F24" s="9" t="s">
        <v>635</v>
      </c>
    </row>
    <row r="25" spans="1:17" ht="30" customHeight="1" x14ac:dyDescent="0.15">
      <c r="B25" s="8" t="s">
        <v>28</v>
      </c>
      <c r="D25" s="8" t="s">
        <v>379</v>
      </c>
      <c r="F25" s="8" t="s">
        <v>33</v>
      </c>
    </row>
    <row r="26" spans="1:17" ht="30" customHeight="1" x14ac:dyDescent="0.15"/>
    <row r="27" spans="1:17" ht="30" customHeight="1" x14ac:dyDescent="0.15">
      <c r="A27" s="7" t="s">
        <v>34</v>
      </c>
    </row>
    <row r="28" spans="1:17" ht="24.95" customHeight="1" x14ac:dyDescent="0.15"/>
    <row r="29" spans="1:17" ht="24.95" customHeight="1" x14ac:dyDescent="0.15">
      <c r="A29" s="23" t="s">
        <v>35</v>
      </c>
      <c r="B29" s="23"/>
    </row>
    <row r="30" spans="1:17" ht="24.95" customHeight="1" x14ac:dyDescent="0.15">
      <c r="A30" s="24" t="s">
        <v>36</v>
      </c>
      <c r="B30" s="24"/>
    </row>
    <row r="31" spans="1:17" ht="24.95" customHeight="1" x14ac:dyDescent="0.15">
      <c r="A31" s="24" t="s">
        <v>37</v>
      </c>
      <c r="B31" s="24"/>
    </row>
    <row r="32" spans="1:17" ht="24.95" customHeight="1" x14ac:dyDescent="0.15">
      <c r="A32" s="24" t="s">
        <v>38</v>
      </c>
      <c r="B32" s="24"/>
    </row>
    <row r="33" spans="1:2" ht="24.95" customHeight="1" x14ac:dyDescent="0.15">
      <c r="A33" s="24" t="s">
        <v>39</v>
      </c>
      <c r="B33" s="24"/>
    </row>
    <row r="34" spans="1:2" ht="24.95" customHeight="1" x14ac:dyDescent="0.15">
      <c r="A34" s="24" t="s">
        <v>40</v>
      </c>
      <c r="B34" s="24"/>
    </row>
    <row r="35" spans="1:2" ht="24.95" customHeight="1" x14ac:dyDescent="0.15">
      <c r="A35" s="25" t="s">
        <v>41</v>
      </c>
      <c r="B35" s="25"/>
    </row>
  </sheetData>
  <sheetProtection sheet="1" objects="1" scenarios="1"/>
  <mergeCells count="19">
    <mergeCell ref="A34:B34"/>
    <mergeCell ref="A35:B35"/>
    <mergeCell ref="A29:B29"/>
    <mergeCell ref="A30:B30"/>
    <mergeCell ref="A31:B31"/>
    <mergeCell ref="A32:B32"/>
    <mergeCell ref="A33:B33"/>
    <mergeCell ref="A1:Q1"/>
    <mergeCell ref="A2:A3"/>
    <mergeCell ref="B2:B3"/>
    <mergeCell ref="C2:D2"/>
    <mergeCell ref="E2:E3"/>
    <mergeCell ref="F2:F3"/>
    <mergeCell ref="G2:I2"/>
    <mergeCell ref="J2:J3"/>
    <mergeCell ref="K2:M2"/>
    <mergeCell ref="N2:N3"/>
    <mergeCell ref="O2:P2"/>
    <mergeCell ref="Q2:Q3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&amp;K00-00925457._08.506116</oddHeader>
    <oddFooter>&amp;L&amp;L&amp;"Verdana,Полужирный"&amp;K000000&amp;L&amp;"Verdana,Полужирный"&amp;K00-014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44"/>
  <sheetViews>
    <sheetView workbookViewId="0"/>
  </sheetViews>
  <sheetFormatPr defaultRowHeight="10.5" x14ac:dyDescent="0.15"/>
  <cols>
    <col min="1" max="1" width="66.85546875" customWidth="1"/>
    <col min="2" max="15" width="24.85546875" customWidth="1"/>
  </cols>
  <sheetData>
    <row r="1" spans="1:15" ht="50.1" customHeight="1" x14ac:dyDescent="0.15">
      <c r="A1" s="1" t="s">
        <v>687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50.1" customHeight="1" x14ac:dyDescent="0.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50.1" customHeight="1" x14ac:dyDescent="0.15">
      <c r="O3" s="3" t="s">
        <v>2</v>
      </c>
    </row>
    <row r="4" spans="1:15" ht="50.1" customHeight="1" x14ac:dyDescent="0.15">
      <c r="N4" s="10" t="s">
        <v>3</v>
      </c>
      <c r="O4" s="3" t="s">
        <v>4</v>
      </c>
    </row>
    <row r="5" spans="1:15" ht="50.1" customHeight="1" x14ac:dyDescent="0.15">
      <c r="A5" s="7" t="s">
        <v>7</v>
      </c>
      <c r="B5" s="21" t="s">
        <v>8</v>
      </c>
      <c r="C5" s="21"/>
      <c r="D5" s="21"/>
      <c r="E5" s="21"/>
      <c r="F5" s="21"/>
      <c r="G5" s="21"/>
      <c r="H5" s="21"/>
      <c r="I5" s="21"/>
      <c r="J5" s="21"/>
      <c r="K5" s="21"/>
      <c r="L5" s="21"/>
      <c r="N5" s="10" t="s">
        <v>5</v>
      </c>
      <c r="O5" s="3" t="s">
        <v>6</v>
      </c>
    </row>
    <row r="6" spans="1:15" ht="50.1" customHeight="1" x14ac:dyDescent="0.15">
      <c r="A6" s="7" t="s">
        <v>16</v>
      </c>
      <c r="B6" s="21" t="s">
        <v>17</v>
      </c>
      <c r="C6" s="21"/>
      <c r="D6" s="21"/>
      <c r="E6" s="21"/>
      <c r="F6" s="21"/>
      <c r="G6" s="21"/>
      <c r="H6" s="21"/>
      <c r="I6" s="21"/>
      <c r="J6" s="21"/>
      <c r="K6" s="21"/>
      <c r="L6" s="21"/>
      <c r="N6" s="10" t="s">
        <v>9</v>
      </c>
      <c r="O6" s="3" t="s">
        <v>10</v>
      </c>
    </row>
    <row r="7" spans="1:15" ht="50.1" customHeight="1" x14ac:dyDescent="0.15">
      <c r="A7" s="7" t="s">
        <v>20</v>
      </c>
      <c r="B7" s="21" t="s">
        <v>21</v>
      </c>
      <c r="C7" s="21"/>
      <c r="D7" s="21"/>
      <c r="E7" s="21"/>
      <c r="F7" s="21"/>
      <c r="G7" s="21"/>
      <c r="H7" s="21"/>
      <c r="I7" s="21"/>
      <c r="J7" s="21"/>
      <c r="K7" s="21"/>
      <c r="L7" s="21"/>
      <c r="N7" s="10" t="s">
        <v>13</v>
      </c>
      <c r="O7" s="3" t="s">
        <v>14</v>
      </c>
    </row>
    <row r="8" spans="1:15" ht="50.1" customHeight="1" x14ac:dyDescent="0.15">
      <c r="A8" s="7" t="s">
        <v>24</v>
      </c>
      <c r="N8" s="10" t="s">
        <v>219</v>
      </c>
      <c r="O8" s="3" t="s">
        <v>19</v>
      </c>
    </row>
    <row r="9" spans="1:15" ht="50.1" customHeight="1" x14ac:dyDescent="0.15">
      <c r="N9" s="10" t="s">
        <v>22</v>
      </c>
      <c r="O9" s="3" t="s">
        <v>23</v>
      </c>
    </row>
    <row r="10" spans="1:15" ht="30" customHeight="1" x14ac:dyDescent="0.15"/>
    <row r="11" spans="1:15" ht="30" customHeight="1" x14ac:dyDescent="0.15">
      <c r="A11" s="36" t="s">
        <v>557</v>
      </c>
      <c r="B11" s="36" t="s">
        <v>558</v>
      </c>
      <c r="C11" s="36" t="s">
        <v>563</v>
      </c>
      <c r="D11" s="36"/>
      <c r="E11" s="36" t="s">
        <v>225</v>
      </c>
      <c r="F11" s="36" t="s">
        <v>688</v>
      </c>
      <c r="G11" s="36" t="s">
        <v>689</v>
      </c>
      <c r="H11" s="36"/>
      <c r="I11" s="36"/>
      <c r="J11" s="36" t="s">
        <v>659</v>
      </c>
      <c r="K11" s="36"/>
      <c r="L11" s="36" t="s">
        <v>683</v>
      </c>
      <c r="M11" s="36" t="s">
        <v>690</v>
      </c>
      <c r="N11" s="36"/>
      <c r="O11" s="36" t="s">
        <v>691</v>
      </c>
    </row>
    <row r="12" spans="1:15" ht="30" customHeight="1" x14ac:dyDescent="0.15">
      <c r="A12" s="36"/>
      <c r="B12" s="36"/>
      <c r="C12" s="3" t="s">
        <v>80</v>
      </c>
      <c r="D12" s="3" t="s">
        <v>81</v>
      </c>
      <c r="E12" s="36"/>
      <c r="F12" s="36"/>
      <c r="G12" s="3" t="s">
        <v>80</v>
      </c>
      <c r="H12" s="3" t="s">
        <v>9</v>
      </c>
      <c r="I12" s="3" t="s">
        <v>664</v>
      </c>
      <c r="J12" s="3" t="s">
        <v>665</v>
      </c>
      <c r="K12" s="3" t="s">
        <v>666</v>
      </c>
      <c r="L12" s="36" t="s">
        <v>692</v>
      </c>
      <c r="M12" s="3" t="s">
        <v>568</v>
      </c>
      <c r="N12" s="3" t="s">
        <v>669</v>
      </c>
      <c r="O12" s="36"/>
    </row>
    <row r="13" spans="1:15" ht="20.100000000000001" customHeight="1" x14ac:dyDescent="0.15">
      <c r="A13" s="3" t="s">
        <v>231</v>
      </c>
      <c r="B13" s="3" t="s">
        <v>232</v>
      </c>
      <c r="C13" s="3" t="s">
        <v>233</v>
      </c>
      <c r="D13" s="3" t="s">
        <v>234</v>
      </c>
      <c r="E13" s="3" t="s">
        <v>235</v>
      </c>
      <c r="F13" s="3" t="s">
        <v>236</v>
      </c>
      <c r="G13" s="3" t="s">
        <v>322</v>
      </c>
      <c r="H13" s="3" t="s">
        <v>323</v>
      </c>
      <c r="I13" s="3" t="s">
        <v>324</v>
      </c>
      <c r="J13" s="3" t="s">
        <v>325</v>
      </c>
      <c r="K13" s="3" t="s">
        <v>326</v>
      </c>
      <c r="L13" s="3" t="s">
        <v>327</v>
      </c>
      <c r="M13" s="3" t="s">
        <v>328</v>
      </c>
      <c r="N13" s="3" t="s">
        <v>329</v>
      </c>
      <c r="O13" s="3" t="s">
        <v>330</v>
      </c>
    </row>
    <row r="14" spans="1:15" ht="50.1" customHeight="1" x14ac:dyDescent="0.15">
      <c r="A14" s="13" t="s">
        <v>594</v>
      </c>
      <c r="B14" s="14" t="s">
        <v>196</v>
      </c>
      <c r="C14" s="14" t="s">
        <v>214</v>
      </c>
      <c r="D14" s="14" t="s">
        <v>215</v>
      </c>
      <c r="E14" s="14" t="s">
        <v>292</v>
      </c>
      <c r="F14" s="14"/>
      <c r="G14" s="14" t="s">
        <v>196</v>
      </c>
      <c r="H14" s="14" t="s">
        <v>196</v>
      </c>
      <c r="I14" s="14" t="s">
        <v>196</v>
      </c>
      <c r="J14" s="14" t="s">
        <v>196</v>
      </c>
      <c r="K14" s="14" t="s">
        <v>196</v>
      </c>
      <c r="L14" s="14"/>
      <c r="M14" s="14" t="s">
        <v>196</v>
      </c>
      <c r="N14" s="14" t="s">
        <v>196</v>
      </c>
      <c r="O14" s="14" t="s">
        <v>196</v>
      </c>
    </row>
    <row r="15" spans="1:15" ht="50.1" customHeight="1" x14ac:dyDescent="0.15">
      <c r="A15" s="13" t="s">
        <v>415</v>
      </c>
      <c r="B15" s="3"/>
      <c r="C15" s="3" t="s">
        <v>214</v>
      </c>
      <c r="D15" s="3" t="s">
        <v>215</v>
      </c>
      <c r="E15" s="3" t="s">
        <v>529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50.1" customHeight="1" x14ac:dyDescent="0.15">
      <c r="A16" s="3"/>
      <c r="B16" s="3"/>
      <c r="C16" s="3" t="s">
        <v>214</v>
      </c>
      <c r="D16" s="3" t="s">
        <v>215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50.1" customHeight="1" x14ac:dyDescent="0.15">
      <c r="A17" s="13" t="s">
        <v>670</v>
      </c>
      <c r="B17" s="14" t="s">
        <v>196</v>
      </c>
      <c r="C17" s="14" t="s">
        <v>671</v>
      </c>
      <c r="D17" s="14" t="s">
        <v>672</v>
      </c>
      <c r="E17" s="14" t="s">
        <v>428</v>
      </c>
      <c r="F17" s="14"/>
      <c r="G17" s="14" t="s">
        <v>196</v>
      </c>
      <c r="H17" s="14" t="s">
        <v>196</v>
      </c>
      <c r="I17" s="14" t="s">
        <v>196</v>
      </c>
      <c r="J17" s="14" t="s">
        <v>196</v>
      </c>
      <c r="K17" s="14" t="s">
        <v>196</v>
      </c>
      <c r="L17" s="14"/>
      <c r="M17" s="14" t="s">
        <v>196</v>
      </c>
      <c r="N17" s="14" t="s">
        <v>196</v>
      </c>
      <c r="O17" s="14" t="s">
        <v>196</v>
      </c>
    </row>
    <row r="18" spans="1:15" ht="50.1" customHeight="1" x14ac:dyDescent="0.15">
      <c r="A18" s="13" t="s">
        <v>415</v>
      </c>
      <c r="B18" s="3"/>
      <c r="C18" s="3" t="s">
        <v>671</v>
      </c>
      <c r="D18" s="3" t="s">
        <v>672</v>
      </c>
      <c r="E18" s="3" t="s">
        <v>532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50.1" customHeight="1" x14ac:dyDescent="0.15">
      <c r="A19" s="3"/>
      <c r="B19" s="3"/>
      <c r="C19" s="3" t="s">
        <v>671</v>
      </c>
      <c r="D19" s="3" t="s">
        <v>672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50.1" customHeight="1" x14ac:dyDescent="0.15">
      <c r="A20" s="13" t="s">
        <v>673</v>
      </c>
      <c r="B20" s="14" t="s">
        <v>196</v>
      </c>
      <c r="C20" s="14" t="s">
        <v>674</v>
      </c>
      <c r="D20" s="14" t="s">
        <v>675</v>
      </c>
      <c r="E20" s="14" t="s">
        <v>430</v>
      </c>
      <c r="F20" s="14"/>
      <c r="G20" s="14" t="s">
        <v>196</v>
      </c>
      <c r="H20" s="14" t="s">
        <v>196</v>
      </c>
      <c r="I20" s="14" t="s">
        <v>196</v>
      </c>
      <c r="J20" s="14" t="s">
        <v>196</v>
      </c>
      <c r="K20" s="14" t="s">
        <v>196</v>
      </c>
      <c r="L20" s="14"/>
      <c r="M20" s="14" t="s">
        <v>196</v>
      </c>
      <c r="N20" s="14" t="s">
        <v>196</v>
      </c>
      <c r="O20" s="14" t="s">
        <v>196</v>
      </c>
    </row>
    <row r="21" spans="1:15" ht="50.1" customHeight="1" x14ac:dyDescent="0.15">
      <c r="A21" s="13" t="s">
        <v>415</v>
      </c>
      <c r="B21" s="3"/>
      <c r="C21" s="3" t="s">
        <v>674</v>
      </c>
      <c r="D21" s="3" t="s">
        <v>675</v>
      </c>
      <c r="E21" s="3" t="s">
        <v>535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50.1" customHeight="1" x14ac:dyDescent="0.15">
      <c r="A22" s="3"/>
      <c r="B22" s="3"/>
      <c r="C22" s="3" t="s">
        <v>674</v>
      </c>
      <c r="D22" s="3" t="s">
        <v>675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50.1" customHeight="1" x14ac:dyDescent="0.15">
      <c r="A23" s="13" t="s">
        <v>676</v>
      </c>
      <c r="B23" s="14" t="s">
        <v>196</v>
      </c>
      <c r="C23" s="14" t="s">
        <v>671</v>
      </c>
      <c r="D23" s="14" t="s">
        <v>672</v>
      </c>
      <c r="E23" s="14" t="s">
        <v>446</v>
      </c>
      <c r="F23" s="14"/>
      <c r="G23" s="14" t="s">
        <v>196</v>
      </c>
      <c r="H23" s="14" t="s">
        <v>196</v>
      </c>
      <c r="I23" s="14" t="s">
        <v>196</v>
      </c>
      <c r="J23" s="14" t="s">
        <v>196</v>
      </c>
      <c r="K23" s="14" t="s">
        <v>196</v>
      </c>
      <c r="L23" s="14"/>
      <c r="M23" s="14" t="s">
        <v>196</v>
      </c>
      <c r="N23" s="14" t="s">
        <v>196</v>
      </c>
      <c r="O23" s="14" t="s">
        <v>196</v>
      </c>
    </row>
    <row r="24" spans="1:15" ht="50.1" customHeight="1" x14ac:dyDescent="0.15">
      <c r="A24" s="13" t="s">
        <v>415</v>
      </c>
      <c r="B24" s="3"/>
      <c r="C24" s="3" t="s">
        <v>671</v>
      </c>
      <c r="D24" s="3" t="s">
        <v>672</v>
      </c>
      <c r="E24" s="3" t="s">
        <v>677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50.1" customHeight="1" x14ac:dyDescent="0.15">
      <c r="A25" s="3"/>
      <c r="B25" s="3"/>
      <c r="C25" s="3" t="s">
        <v>671</v>
      </c>
      <c r="D25" s="3" t="s">
        <v>672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50.1" customHeight="1" x14ac:dyDescent="0.15">
      <c r="A26" s="13" t="s">
        <v>678</v>
      </c>
      <c r="B26" s="14" t="s">
        <v>196</v>
      </c>
      <c r="C26" s="14" t="s">
        <v>679</v>
      </c>
      <c r="D26" s="14" t="s">
        <v>166</v>
      </c>
      <c r="E26" s="14" t="s">
        <v>450</v>
      </c>
      <c r="F26" s="14"/>
      <c r="G26" s="14" t="s">
        <v>196</v>
      </c>
      <c r="H26" s="14" t="s">
        <v>196</v>
      </c>
      <c r="I26" s="14" t="s">
        <v>196</v>
      </c>
      <c r="J26" s="14" t="s">
        <v>196</v>
      </c>
      <c r="K26" s="14" t="s">
        <v>196</v>
      </c>
      <c r="L26" s="14"/>
      <c r="M26" s="14" t="s">
        <v>196</v>
      </c>
      <c r="N26" s="14" t="s">
        <v>196</v>
      </c>
      <c r="O26" s="14" t="s">
        <v>196</v>
      </c>
    </row>
    <row r="27" spans="1:15" ht="50.1" customHeight="1" x14ac:dyDescent="0.15">
      <c r="A27" s="13" t="s">
        <v>415</v>
      </c>
      <c r="B27" s="3"/>
      <c r="C27" s="3" t="s">
        <v>679</v>
      </c>
      <c r="D27" s="3" t="s">
        <v>166</v>
      </c>
      <c r="E27" s="3" t="s">
        <v>680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50.1" customHeight="1" x14ac:dyDescent="0.15">
      <c r="A28" s="3"/>
      <c r="B28" s="3"/>
      <c r="C28" s="3" t="s">
        <v>679</v>
      </c>
      <c r="D28" s="3" t="s">
        <v>166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50.1" customHeight="1" x14ac:dyDescent="0.15">
      <c r="D29" s="11" t="s">
        <v>303</v>
      </c>
      <c r="E29" s="14" t="s">
        <v>304</v>
      </c>
      <c r="F29" s="14" t="s">
        <v>196</v>
      </c>
      <c r="G29" s="14" t="s">
        <v>196</v>
      </c>
      <c r="H29" s="14" t="s">
        <v>196</v>
      </c>
      <c r="I29" s="14" t="s">
        <v>196</v>
      </c>
      <c r="J29" s="14" t="s">
        <v>196</v>
      </c>
      <c r="K29" s="14" t="s">
        <v>196</v>
      </c>
      <c r="L29" s="14"/>
      <c r="M29" s="14" t="s">
        <v>196</v>
      </c>
      <c r="N29" s="14" t="s">
        <v>196</v>
      </c>
      <c r="O29" s="14" t="s">
        <v>196</v>
      </c>
    </row>
    <row r="30" spans="1:15" ht="30" customHeight="1" x14ac:dyDescent="0.15"/>
    <row r="31" spans="1:15" ht="50.1" customHeight="1" x14ac:dyDescent="0.15">
      <c r="A31" s="7" t="s">
        <v>25</v>
      </c>
      <c r="B31" s="9" t="s">
        <v>26</v>
      </c>
      <c r="D31" s="9"/>
      <c r="F31" s="9" t="s">
        <v>27</v>
      </c>
    </row>
    <row r="32" spans="1:15" ht="30" customHeight="1" x14ac:dyDescent="0.15">
      <c r="B32" s="8" t="s">
        <v>28</v>
      </c>
      <c r="D32" s="8" t="s">
        <v>217</v>
      </c>
      <c r="F32" s="8" t="s">
        <v>29</v>
      </c>
    </row>
    <row r="33" spans="1:6" ht="50.1" customHeight="1" x14ac:dyDescent="0.15">
      <c r="A33" s="7" t="s">
        <v>30</v>
      </c>
      <c r="B33" s="9" t="s">
        <v>633</v>
      </c>
      <c r="D33" s="9" t="s">
        <v>634</v>
      </c>
      <c r="F33" s="9" t="s">
        <v>635</v>
      </c>
    </row>
    <row r="34" spans="1:6" ht="30" customHeight="1" x14ac:dyDescent="0.15">
      <c r="B34" s="8" t="s">
        <v>28</v>
      </c>
      <c r="D34" s="8" t="s">
        <v>379</v>
      </c>
      <c r="F34" s="8" t="s">
        <v>33</v>
      </c>
    </row>
    <row r="35" spans="1:6" ht="30" customHeight="1" x14ac:dyDescent="0.15"/>
    <row r="36" spans="1:6" ht="30" customHeight="1" x14ac:dyDescent="0.15">
      <c r="A36" s="7" t="s">
        <v>34</v>
      </c>
    </row>
    <row r="37" spans="1:6" ht="24.95" customHeight="1" x14ac:dyDescent="0.15"/>
    <row r="38" spans="1:6" ht="24.95" customHeight="1" x14ac:dyDescent="0.15">
      <c r="A38" s="23" t="s">
        <v>35</v>
      </c>
      <c r="B38" s="23"/>
    </row>
    <row r="39" spans="1:6" ht="24.95" customHeight="1" x14ac:dyDescent="0.15">
      <c r="A39" s="24" t="s">
        <v>36</v>
      </c>
      <c r="B39" s="24"/>
    </row>
    <row r="40" spans="1:6" ht="24.95" customHeight="1" x14ac:dyDescent="0.15">
      <c r="A40" s="24" t="s">
        <v>37</v>
      </c>
      <c r="B40" s="24"/>
    </row>
    <row r="41" spans="1:6" ht="24.95" customHeight="1" x14ac:dyDescent="0.15">
      <c r="A41" s="24" t="s">
        <v>38</v>
      </c>
      <c r="B41" s="24"/>
    </row>
    <row r="42" spans="1:6" ht="24.95" customHeight="1" x14ac:dyDescent="0.15">
      <c r="A42" s="24" t="s">
        <v>39</v>
      </c>
      <c r="B42" s="24"/>
    </row>
    <row r="43" spans="1:6" ht="24.95" customHeight="1" x14ac:dyDescent="0.15">
      <c r="A43" s="24" t="s">
        <v>40</v>
      </c>
      <c r="B43" s="24"/>
    </row>
    <row r="44" spans="1:6" ht="24.95" customHeight="1" x14ac:dyDescent="0.15">
      <c r="A44" s="25" t="s">
        <v>41</v>
      </c>
      <c r="B44" s="25"/>
    </row>
  </sheetData>
  <sheetProtection sheet="1" objects="1" scenarios="1"/>
  <mergeCells count="22">
    <mergeCell ref="A43:B43"/>
    <mergeCell ref="A44:B44"/>
    <mergeCell ref="A38:B38"/>
    <mergeCell ref="A39:B39"/>
    <mergeCell ref="A40:B40"/>
    <mergeCell ref="A41:B41"/>
    <mergeCell ref="A42:B42"/>
    <mergeCell ref="G11:I11"/>
    <mergeCell ref="J11:K11"/>
    <mergeCell ref="L11:L12"/>
    <mergeCell ref="M11:N11"/>
    <mergeCell ref="O11:O12"/>
    <mergeCell ref="A11:A12"/>
    <mergeCell ref="B11:B12"/>
    <mergeCell ref="C11:D11"/>
    <mergeCell ref="E11:E12"/>
    <mergeCell ref="F11:F12"/>
    <mergeCell ref="A1:O1"/>
    <mergeCell ref="A2:O2"/>
    <mergeCell ref="B5:L5"/>
    <mergeCell ref="B6:L6"/>
    <mergeCell ref="B7:L7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&amp;K00-00925457._08.506116</oddHeader>
    <oddFooter>&amp;L&amp;L&amp;"Verdana,Полужирный"&amp;K000000&amp;L&amp;"Verdana,Полужирный"&amp;K00-014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34"/>
  <sheetViews>
    <sheetView workbookViewId="0"/>
  </sheetViews>
  <sheetFormatPr defaultRowHeight="10.5" x14ac:dyDescent="0.15"/>
  <cols>
    <col min="1" max="1" width="66.85546875" customWidth="1"/>
    <col min="2" max="10" width="24.85546875" customWidth="1"/>
  </cols>
  <sheetData>
    <row r="1" spans="1:10" ht="50.1" customHeight="1" x14ac:dyDescent="0.15">
      <c r="A1" s="1" t="s">
        <v>693</v>
      </c>
      <c r="B1" s="1"/>
      <c r="C1" s="1"/>
      <c r="D1" s="1"/>
      <c r="E1" s="1"/>
      <c r="F1" s="1"/>
      <c r="G1" s="1"/>
      <c r="H1" s="1"/>
      <c r="I1" s="1"/>
      <c r="J1" s="1"/>
    </row>
    <row r="2" spans="1:10" ht="50.1" customHeight="1" x14ac:dyDescent="0.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50.1" customHeight="1" x14ac:dyDescent="0.15">
      <c r="J3" s="3" t="s">
        <v>2</v>
      </c>
    </row>
    <row r="4" spans="1:10" ht="50.1" customHeight="1" x14ac:dyDescent="0.15">
      <c r="I4" s="10" t="s">
        <v>3</v>
      </c>
      <c r="J4" s="3" t="s">
        <v>4</v>
      </c>
    </row>
    <row r="5" spans="1:10" ht="50.1" customHeight="1" x14ac:dyDescent="0.15">
      <c r="A5" s="7" t="s">
        <v>7</v>
      </c>
      <c r="B5" s="21" t="s">
        <v>8</v>
      </c>
      <c r="C5" s="21"/>
      <c r="D5" s="21"/>
      <c r="E5" s="21"/>
      <c r="F5" s="21"/>
      <c r="G5" s="21"/>
      <c r="I5" s="10" t="s">
        <v>5</v>
      </c>
      <c r="J5" s="3" t="s">
        <v>6</v>
      </c>
    </row>
    <row r="6" spans="1:10" ht="50.1" customHeight="1" x14ac:dyDescent="0.15">
      <c r="A6" s="7" t="s">
        <v>16</v>
      </c>
      <c r="B6" s="21" t="s">
        <v>17</v>
      </c>
      <c r="C6" s="21"/>
      <c r="D6" s="21"/>
      <c r="E6" s="21"/>
      <c r="F6" s="21"/>
      <c r="G6" s="21"/>
      <c r="I6" s="10" t="s">
        <v>9</v>
      </c>
      <c r="J6" s="3" t="s">
        <v>10</v>
      </c>
    </row>
    <row r="7" spans="1:10" ht="50.1" customHeight="1" x14ac:dyDescent="0.15">
      <c r="A7" s="7" t="s">
        <v>20</v>
      </c>
      <c r="B7" s="21" t="s">
        <v>21</v>
      </c>
      <c r="C7" s="21"/>
      <c r="D7" s="21"/>
      <c r="E7" s="21"/>
      <c r="F7" s="21"/>
      <c r="G7" s="21"/>
      <c r="I7" s="10" t="s">
        <v>13</v>
      </c>
      <c r="J7" s="3" t="s">
        <v>14</v>
      </c>
    </row>
    <row r="8" spans="1:10" ht="50.1" customHeight="1" x14ac:dyDescent="0.15">
      <c r="A8" s="7" t="s">
        <v>24</v>
      </c>
      <c r="I8" s="10" t="s">
        <v>219</v>
      </c>
      <c r="J8" s="3" t="s">
        <v>19</v>
      </c>
    </row>
    <row r="9" spans="1:10" ht="50.1" customHeight="1" x14ac:dyDescent="0.15">
      <c r="I9" s="10" t="s">
        <v>22</v>
      </c>
      <c r="J9" s="3" t="s">
        <v>23</v>
      </c>
    </row>
    <row r="10" spans="1:10" ht="50.1" customHeight="1" x14ac:dyDescent="0.15"/>
    <row r="11" spans="1:10" ht="50.1" customHeight="1" x14ac:dyDescent="0.15">
      <c r="A11" s="1" t="s">
        <v>694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ht="30" customHeight="1" x14ac:dyDescent="0.15">
      <c r="A12" s="36" t="s">
        <v>695</v>
      </c>
      <c r="B12" s="36" t="s">
        <v>225</v>
      </c>
      <c r="C12" s="36" t="s">
        <v>696</v>
      </c>
      <c r="D12" s="36"/>
      <c r="E12" s="36"/>
      <c r="F12" s="36"/>
      <c r="G12" s="36"/>
      <c r="H12" s="36"/>
      <c r="I12" s="36"/>
      <c r="J12" s="36"/>
    </row>
    <row r="13" spans="1:10" ht="30" customHeight="1" x14ac:dyDescent="0.15">
      <c r="A13" s="36"/>
      <c r="B13" s="36"/>
      <c r="C13" s="36" t="s">
        <v>388</v>
      </c>
      <c r="D13" s="36" t="s">
        <v>415</v>
      </c>
      <c r="E13" s="36"/>
      <c r="F13" s="36"/>
      <c r="G13" s="36"/>
      <c r="H13" s="36"/>
      <c r="I13" s="36"/>
      <c r="J13" s="36"/>
    </row>
    <row r="14" spans="1:10" ht="30" customHeight="1" x14ac:dyDescent="0.15">
      <c r="A14" s="36"/>
      <c r="B14" s="36"/>
      <c r="C14" s="36"/>
      <c r="D14" s="36" t="s">
        <v>697</v>
      </c>
      <c r="E14" s="36" t="s">
        <v>698</v>
      </c>
      <c r="F14" s="36"/>
      <c r="G14" s="36"/>
      <c r="H14" s="36" t="s">
        <v>699</v>
      </c>
      <c r="I14" s="36"/>
      <c r="J14" s="36"/>
    </row>
    <row r="15" spans="1:10" ht="30" customHeight="1" x14ac:dyDescent="0.15">
      <c r="A15" s="36"/>
      <c r="B15" s="36"/>
      <c r="C15" s="36"/>
      <c r="D15" s="36"/>
      <c r="E15" s="36" t="s">
        <v>388</v>
      </c>
      <c r="F15" s="36" t="s">
        <v>415</v>
      </c>
      <c r="G15" s="36"/>
      <c r="H15" s="36" t="s">
        <v>700</v>
      </c>
      <c r="I15" s="36" t="s">
        <v>701</v>
      </c>
      <c r="J15" s="36"/>
    </row>
    <row r="16" spans="1:10" ht="30" customHeight="1" x14ac:dyDescent="0.15">
      <c r="A16" s="36"/>
      <c r="B16" s="36"/>
      <c r="C16" s="36"/>
      <c r="D16" s="36"/>
      <c r="E16" s="36"/>
      <c r="F16" s="3" t="s">
        <v>702</v>
      </c>
      <c r="G16" s="3" t="s">
        <v>703</v>
      </c>
      <c r="H16" s="36"/>
      <c r="I16" s="3" t="s">
        <v>388</v>
      </c>
      <c r="J16" s="3" t="s">
        <v>704</v>
      </c>
    </row>
    <row r="17" spans="1:10" ht="20.100000000000001" customHeight="1" x14ac:dyDescent="0.15">
      <c r="A17" s="3" t="s">
        <v>231</v>
      </c>
      <c r="B17" s="3" t="s">
        <v>232</v>
      </c>
      <c r="C17" s="3" t="s">
        <v>233</v>
      </c>
      <c r="D17" s="3" t="s">
        <v>234</v>
      </c>
      <c r="E17" s="3" t="s">
        <v>235</v>
      </c>
      <c r="F17" s="3" t="s">
        <v>236</v>
      </c>
      <c r="G17" s="3" t="s">
        <v>322</v>
      </c>
      <c r="H17" s="3" t="s">
        <v>323</v>
      </c>
      <c r="I17" s="3" t="s">
        <v>324</v>
      </c>
      <c r="J17" s="3" t="s">
        <v>325</v>
      </c>
    </row>
    <row r="18" spans="1:10" ht="39.950000000000003" customHeight="1" x14ac:dyDescent="0.15">
      <c r="A18" s="13" t="s">
        <v>705</v>
      </c>
      <c r="B18" s="14" t="s">
        <v>292</v>
      </c>
      <c r="C18" s="12">
        <f t="shared" ref="C18:C34" si="0">D18+E18+H18+I18</f>
        <v>0</v>
      </c>
      <c r="D18" s="12">
        <v>0</v>
      </c>
      <c r="E18" s="12">
        <f t="shared" ref="E18:E34" si="1">F18+G18</f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</row>
    <row r="19" spans="1:10" ht="39.950000000000003" customHeight="1" x14ac:dyDescent="0.15">
      <c r="A19" s="4" t="s">
        <v>706</v>
      </c>
      <c r="B19" s="3" t="s">
        <v>294</v>
      </c>
      <c r="C19" s="5">
        <f t="shared" si="0"/>
        <v>0</v>
      </c>
      <c r="D19" s="5">
        <v>0</v>
      </c>
      <c r="E19" s="5">
        <f t="shared" si="1"/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</row>
    <row r="20" spans="1:10" ht="39.950000000000003" customHeight="1" x14ac:dyDescent="0.15">
      <c r="A20" s="4" t="s">
        <v>707</v>
      </c>
      <c r="B20" s="3" t="s">
        <v>708</v>
      </c>
      <c r="C20" s="5">
        <f t="shared" si="0"/>
        <v>0</v>
      </c>
      <c r="D20" s="5">
        <v>0</v>
      </c>
      <c r="E20" s="5">
        <f t="shared" si="1"/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</row>
    <row r="21" spans="1:10" ht="39.950000000000003" customHeight="1" x14ac:dyDescent="0.15">
      <c r="A21" s="4" t="s">
        <v>709</v>
      </c>
      <c r="B21" s="3" t="s">
        <v>296</v>
      </c>
      <c r="C21" s="5">
        <f t="shared" si="0"/>
        <v>0</v>
      </c>
      <c r="D21" s="5">
        <v>0</v>
      </c>
      <c r="E21" s="5">
        <f t="shared" si="1"/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</row>
    <row r="22" spans="1:10" ht="39.950000000000003" customHeight="1" x14ac:dyDescent="0.15">
      <c r="A22" s="13" t="s">
        <v>710</v>
      </c>
      <c r="B22" s="14" t="s">
        <v>428</v>
      </c>
      <c r="C22" s="12">
        <f t="shared" si="0"/>
        <v>611</v>
      </c>
      <c r="D22" s="12">
        <v>611</v>
      </c>
      <c r="E22" s="12">
        <f t="shared" si="1"/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</row>
    <row r="23" spans="1:10" ht="39.950000000000003" customHeight="1" x14ac:dyDescent="0.15">
      <c r="A23" s="4" t="s">
        <v>706</v>
      </c>
      <c r="B23" s="3" t="s">
        <v>711</v>
      </c>
      <c r="C23" s="5">
        <f t="shared" si="0"/>
        <v>611</v>
      </c>
      <c r="D23" s="5">
        <v>611</v>
      </c>
      <c r="E23" s="5">
        <f t="shared" si="1"/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</row>
    <row r="24" spans="1:10" ht="39.950000000000003" customHeight="1" x14ac:dyDescent="0.15">
      <c r="A24" s="4" t="s">
        <v>707</v>
      </c>
      <c r="B24" s="3" t="s">
        <v>712</v>
      </c>
      <c r="C24" s="5">
        <f t="shared" si="0"/>
        <v>611</v>
      </c>
      <c r="D24" s="5">
        <v>611</v>
      </c>
      <c r="E24" s="5">
        <f t="shared" si="1"/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</row>
    <row r="25" spans="1:10" ht="39.950000000000003" customHeight="1" x14ac:dyDescent="0.15">
      <c r="A25" s="4" t="s">
        <v>709</v>
      </c>
      <c r="B25" s="3" t="s">
        <v>713</v>
      </c>
      <c r="C25" s="5">
        <f t="shared" si="0"/>
        <v>0</v>
      </c>
      <c r="D25" s="5">
        <v>0</v>
      </c>
      <c r="E25" s="5">
        <f t="shared" si="1"/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</row>
    <row r="26" spans="1:10" ht="39.950000000000003" customHeight="1" x14ac:dyDescent="0.15">
      <c r="A26" s="13" t="s">
        <v>714</v>
      </c>
      <c r="B26" s="14" t="s">
        <v>430</v>
      </c>
      <c r="C26" s="12">
        <f t="shared" si="0"/>
        <v>180</v>
      </c>
      <c r="D26" s="12">
        <v>180</v>
      </c>
      <c r="E26" s="12">
        <f t="shared" si="1"/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</row>
    <row r="27" spans="1:10" ht="39.950000000000003" customHeight="1" x14ac:dyDescent="0.15">
      <c r="A27" s="4" t="s">
        <v>706</v>
      </c>
      <c r="B27" s="3" t="s">
        <v>432</v>
      </c>
      <c r="C27" s="5">
        <f t="shared" si="0"/>
        <v>180</v>
      </c>
      <c r="D27" s="5">
        <v>180</v>
      </c>
      <c r="E27" s="5">
        <f t="shared" si="1"/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</row>
    <row r="28" spans="1:10" ht="39.950000000000003" customHeight="1" x14ac:dyDescent="0.15">
      <c r="A28" s="4" t="s">
        <v>707</v>
      </c>
      <c r="B28" s="3" t="s">
        <v>715</v>
      </c>
      <c r="C28" s="5">
        <f t="shared" si="0"/>
        <v>180</v>
      </c>
      <c r="D28" s="5">
        <v>180</v>
      </c>
      <c r="E28" s="5">
        <f t="shared" si="1"/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</row>
    <row r="29" spans="1:10" ht="39.950000000000003" customHeight="1" x14ac:dyDescent="0.15">
      <c r="A29" s="4" t="s">
        <v>709</v>
      </c>
      <c r="B29" s="3" t="s">
        <v>434</v>
      </c>
      <c r="C29" s="5">
        <f t="shared" si="0"/>
        <v>0</v>
      </c>
      <c r="D29" s="5">
        <v>0</v>
      </c>
      <c r="E29" s="5">
        <f t="shared" si="1"/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</row>
    <row r="30" spans="1:10" ht="39.950000000000003" customHeight="1" x14ac:dyDescent="0.15">
      <c r="A30" s="13" t="s">
        <v>716</v>
      </c>
      <c r="B30" s="14" t="s">
        <v>446</v>
      </c>
      <c r="C30" s="12">
        <f t="shared" si="0"/>
        <v>0</v>
      </c>
      <c r="D30" s="12">
        <v>0</v>
      </c>
      <c r="E30" s="12">
        <f t="shared" si="1"/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</row>
    <row r="31" spans="1:10" ht="39.950000000000003" customHeight="1" x14ac:dyDescent="0.15">
      <c r="A31" s="4" t="s">
        <v>706</v>
      </c>
      <c r="B31" s="3" t="s">
        <v>448</v>
      </c>
      <c r="C31" s="5">
        <f t="shared" si="0"/>
        <v>0</v>
      </c>
      <c r="D31" s="5">
        <v>0</v>
      </c>
      <c r="E31" s="5">
        <f t="shared" si="1"/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</row>
    <row r="32" spans="1:10" ht="39.950000000000003" customHeight="1" x14ac:dyDescent="0.15">
      <c r="A32" s="4" t="s">
        <v>707</v>
      </c>
      <c r="B32" s="3" t="s">
        <v>717</v>
      </c>
      <c r="C32" s="5">
        <f t="shared" si="0"/>
        <v>0</v>
      </c>
      <c r="D32" s="5">
        <v>0</v>
      </c>
      <c r="E32" s="5">
        <f t="shared" si="1"/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</row>
    <row r="33" spans="1:10" ht="39.950000000000003" customHeight="1" x14ac:dyDescent="0.15">
      <c r="A33" s="4" t="s">
        <v>709</v>
      </c>
      <c r="B33" s="3" t="s">
        <v>718</v>
      </c>
      <c r="C33" s="5">
        <f t="shared" si="0"/>
        <v>0</v>
      </c>
      <c r="D33" s="5">
        <v>0</v>
      </c>
      <c r="E33" s="5">
        <f t="shared" si="1"/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</row>
    <row r="34" spans="1:10" ht="30" customHeight="1" x14ac:dyDescent="0.15">
      <c r="A34" s="11" t="s">
        <v>303</v>
      </c>
      <c r="B34" s="14" t="s">
        <v>304</v>
      </c>
      <c r="C34" s="12">
        <f t="shared" si="0"/>
        <v>791</v>
      </c>
      <c r="D34" s="12">
        <v>791</v>
      </c>
      <c r="E34" s="12">
        <f t="shared" si="1"/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</sheetData>
  <sheetProtection sheet="1" objects="1" scenarios="1"/>
  <mergeCells count="18">
    <mergeCell ref="A11:J11"/>
    <mergeCell ref="A12:A16"/>
    <mergeCell ref="B12:B16"/>
    <mergeCell ref="C12:J12"/>
    <mergeCell ref="C13:C16"/>
    <mergeCell ref="D13:J13"/>
    <mergeCell ref="D14:D16"/>
    <mergeCell ref="E14:G14"/>
    <mergeCell ref="H14:J14"/>
    <mergeCell ref="E15:E16"/>
    <mergeCell ref="F15:G15"/>
    <mergeCell ref="H15:H16"/>
    <mergeCell ref="I15:J15"/>
    <mergeCell ref="A1:J1"/>
    <mergeCell ref="A2:J2"/>
    <mergeCell ref="B5:G5"/>
    <mergeCell ref="B6:G6"/>
    <mergeCell ref="B7:G7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&amp;K00-00925457._08.506116</oddHeader>
    <oddFooter>&amp;L&amp;L&amp;"Verdana,Полужирный"&amp;K000000&amp;L&amp;"Verdana,Полужирный"&amp;K00-014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N21"/>
  <sheetViews>
    <sheetView workbookViewId="0"/>
  </sheetViews>
  <sheetFormatPr defaultRowHeight="10.5" x14ac:dyDescent="0.15"/>
  <cols>
    <col min="1" max="1" width="66.85546875" customWidth="1"/>
    <col min="2" max="14" width="24.85546875" customWidth="1"/>
  </cols>
  <sheetData>
    <row r="1" spans="1:14" ht="30" customHeight="1" x14ac:dyDescent="0.15">
      <c r="A1" s="36" t="s">
        <v>695</v>
      </c>
      <c r="B1" s="36" t="s">
        <v>225</v>
      </c>
      <c r="C1" s="36" t="s">
        <v>719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30" customHeight="1" x14ac:dyDescent="0.15">
      <c r="A2" s="36"/>
      <c r="B2" s="36"/>
      <c r="C2" s="36" t="s">
        <v>720</v>
      </c>
      <c r="D2" s="36"/>
      <c r="E2" s="36" t="s">
        <v>721</v>
      </c>
      <c r="F2" s="36"/>
      <c r="G2" s="36" t="s">
        <v>722</v>
      </c>
      <c r="H2" s="36"/>
      <c r="I2" s="36" t="s">
        <v>723</v>
      </c>
      <c r="J2" s="36"/>
      <c r="K2" s="36" t="s">
        <v>724</v>
      </c>
      <c r="L2" s="36"/>
      <c r="M2" s="36" t="s">
        <v>725</v>
      </c>
      <c r="N2" s="36"/>
    </row>
    <row r="3" spans="1:14" ht="30" customHeight="1" x14ac:dyDescent="0.15">
      <c r="A3" s="36"/>
      <c r="B3" s="36"/>
      <c r="C3" s="3" t="s">
        <v>726</v>
      </c>
      <c r="D3" s="3" t="s">
        <v>727</v>
      </c>
      <c r="E3" s="3" t="s">
        <v>726</v>
      </c>
      <c r="F3" s="3" t="s">
        <v>727</v>
      </c>
      <c r="G3" s="3" t="s">
        <v>726</v>
      </c>
      <c r="H3" s="3" t="s">
        <v>727</v>
      </c>
      <c r="I3" s="3" t="s">
        <v>726</v>
      </c>
      <c r="J3" s="3" t="s">
        <v>727</v>
      </c>
      <c r="K3" s="3" t="s">
        <v>726</v>
      </c>
      <c r="L3" s="3" t="s">
        <v>727</v>
      </c>
      <c r="M3" s="3" t="s">
        <v>726</v>
      </c>
      <c r="N3" s="3" t="s">
        <v>727</v>
      </c>
    </row>
    <row r="4" spans="1:14" ht="20.100000000000001" customHeight="1" x14ac:dyDescent="0.15">
      <c r="A4" s="3" t="s">
        <v>231</v>
      </c>
      <c r="B4" s="3" t="s">
        <v>232</v>
      </c>
      <c r="C4" s="3" t="s">
        <v>326</v>
      </c>
      <c r="D4" s="3" t="s">
        <v>327</v>
      </c>
      <c r="E4" s="3" t="s">
        <v>328</v>
      </c>
      <c r="F4" s="3" t="s">
        <v>329</v>
      </c>
      <c r="G4" s="3" t="s">
        <v>330</v>
      </c>
      <c r="H4" s="3" t="s">
        <v>331</v>
      </c>
      <c r="I4" s="3" t="s">
        <v>332</v>
      </c>
      <c r="J4" s="3" t="s">
        <v>333</v>
      </c>
      <c r="K4" s="3" t="s">
        <v>334</v>
      </c>
      <c r="L4" s="3" t="s">
        <v>335</v>
      </c>
      <c r="M4" s="3" t="s">
        <v>583</v>
      </c>
      <c r="N4" s="3" t="s">
        <v>584</v>
      </c>
    </row>
    <row r="5" spans="1:14" ht="30" customHeight="1" x14ac:dyDescent="0.15">
      <c r="A5" s="13" t="s">
        <v>705</v>
      </c>
      <c r="B5" s="14" t="s">
        <v>292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</row>
    <row r="6" spans="1:14" ht="30" customHeight="1" x14ac:dyDescent="0.15">
      <c r="A6" s="4" t="s">
        <v>706</v>
      </c>
      <c r="B6" s="3" t="s">
        <v>294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</row>
    <row r="7" spans="1:14" ht="30" customHeight="1" x14ac:dyDescent="0.15">
      <c r="A7" s="4" t="s">
        <v>707</v>
      </c>
      <c r="B7" s="3" t="s">
        <v>708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</row>
    <row r="8" spans="1:14" ht="30" customHeight="1" x14ac:dyDescent="0.15">
      <c r="A8" s="4" t="s">
        <v>709</v>
      </c>
      <c r="B8" s="3" t="s">
        <v>296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</row>
    <row r="9" spans="1:14" ht="30" customHeight="1" x14ac:dyDescent="0.15">
      <c r="A9" s="13" t="s">
        <v>710</v>
      </c>
      <c r="B9" s="14" t="s">
        <v>428</v>
      </c>
      <c r="C9" s="12">
        <v>21</v>
      </c>
      <c r="D9" s="12">
        <v>6652215.3499999996</v>
      </c>
      <c r="E9" s="12">
        <v>0</v>
      </c>
      <c r="F9" s="12">
        <v>0</v>
      </c>
      <c r="G9" s="12">
        <v>20</v>
      </c>
      <c r="H9" s="12">
        <v>7067400</v>
      </c>
      <c r="I9" s="12">
        <v>41</v>
      </c>
      <c r="J9" s="12">
        <v>3315993.5</v>
      </c>
      <c r="K9" s="12">
        <v>529</v>
      </c>
      <c r="L9" s="12">
        <v>109643623.73</v>
      </c>
      <c r="M9" s="12">
        <v>0</v>
      </c>
      <c r="N9" s="12">
        <v>0</v>
      </c>
    </row>
    <row r="10" spans="1:14" ht="30" customHeight="1" x14ac:dyDescent="0.15">
      <c r="A10" s="4" t="s">
        <v>706</v>
      </c>
      <c r="B10" s="3" t="s">
        <v>711</v>
      </c>
      <c r="C10" s="5">
        <v>21</v>
      </c>
      <c r="D10" s="5">
        <v>6652215.3499999996</v>
      </c>
      <c r="E10" s="5">
        <v>0</v>
      </c>
      <c r="F10" s="5">
        <v>0</v>
      </c>
      <c r="G10" s="5">
        <v>20</v>
      </c>
      <c r="H10" s="5">
        <v>7067400</v>
      </c>
      <c r="I10" s="5">
        <v>41</v>
      </c>
      <c r="J10" s="5">
        <v>3315993.5</v>
      </c>
      <c r="K10" s="5">
        <v>529</v>
      </c>
      <c r="L10" s="5">
        <v>109643623.73</v>
      </c>
      <c r="M10" s="5">
        <v>0</v>
      </c>
      <c r="N10" s="5">
        <v>0</v>
      </c>
    </row>
    <row r="11" spans="1:14" ht="30" customHeight="1" x14ac:dyDescent="0.15">
      <c r="A11" s="4" t="s">
        <v>707</v>
      </c>
      <c r="B11" s="3" t="s">
        <v>712</v>
      </c>
      <c r="C11" s="5">
        <v>21</v>
      </c>
      <c r="D11" s="5">
        <v>6652215.3499999996</v>
      </c>
      <c r="E11" s="5">
        <v>0</v>
      </c>
      <c r="F11" s="5">
        <v>0</v>
      </c>
      <c r="G11" s="5">
        <v>20</v>
      </c>
      <c r="H11" s="5">
        <v>7067400</v>
      </c>
      <c r="I11" s="5">
        <v>41</v>
      </c>
      <c r="J11" s="5">
        <v>3315993.5</v>
      </c>
      <c r="K11" s="5">
        <v>529</v>
      </c>
      <c r="L11" s="5">
        <v>109643623.73</v>
      </c>
      <c r="M11" s="5">
        <v>0</v>
      </c>
      <c r="N11" s="5">
        <v>0</v>
      </c>
    </row>
    <row r="12" spans="1:14" ht="30" customHeight="1" x14ac:dyDescent="0.15">
      <c r="A12" s="4" t="s">
        <v>709</v>
      </c>
      <c r="B12" s="3" t="s">
        <v>713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</row>
    <row r="13" spans="1:14" ht="30" customHeight="1" x14ac:dyDescent="0.15">
      <c r="A13" s="13" t="s">
        <v>714</v>
      </c>
      <c r="B13" s="14" t="s">
        <v>430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6</v>
      </c>
      <c r="J13" s="12">
        <v>553615</v>
      </c>
      <c r="K13" s="12">
        <v>174</v>
      </c>
      <c r="L13" s="12">
        <v>5370464.6100000003</v>
      </c>
      <c r="M13" s="12">
        <v>0</v>
      </c>
      <c r="N13" s="12">
        <v>0</v>
      </c>
    </row>
    <row r="14" spans="1:14" ht="30" customHeight="1" x14ac:dyDescent="0.15">
      <c r="A14" s="4" t="s">
        <v>706</v>
      </c>
      <c r="B14" s="3" t="s">
        <v>432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6</v>
      </c>
      <c r="J14" s="5">
        <v>553615</v>
      </c>
      <c r="K14" s="5">
        <v>174</v>
      </c>
      <c r="L14" s="5">
        <v>5370464.6100000003</v>
      </c>
      <c r="M14" s="5">
        <v>0</v>
      </c>
      <c r="N14" s="5">
        <v>0</v>
      </c>
    </row>
    <row r="15" spans="1:14" ht="30" customHeight="1" x14ac:dyDescent="0.15">
      <c r="A15" s="4" t="s">
        <v>707</v>
      </c>
      <c r="B15" s="3" t="s">
        <v>715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6</v>
      </c>
      <c r="J15" s="5">
        <v>553615</v>
      </c>
      <c r="K15" s="5">
        <v>174</v>
      </c>
      <c r="L15" s="5">
        <v>5370464.6100000003</v>
      </c>
      <c r="M15" s="5">
        <v>0</v>
      </c>
      <c r="N15" s="5">
        <v>0</v>
      </c>
    </row>
    <row r="16" spans="1:14" ht="30" customHeight="1" x14ac:dyDescent="0.15">
      <c r="A16" s="4" t="s">
        <v>709</v>
      </c>
      <c r="B16" s="3" t="s">
        <v>434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</row>
    <row r="17" spans="1:14" ht="30" customHeight="1" x14ac:dyDescent="0.15">
      <c r="A17" s="13" t="s">
        <v>716</v>
      </c>
      <c r="B17" s="14" t="s">
        <v>446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ht="30" customHeight="1" x14ac:dyDescent="0.15">
      <c r="A18" s="4" t="s">
        <v>706</v>
      </c>
      <c r="B18" s="3" t="s">
        <v>448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</row>
    <row r="19" spans="1:14" ht="30" customHeight="1" x14ac:dyDescent="0.15">
      <c r="A19" s="4" t="s">
        <v>707</v>
      </c>
      <c r="B19" s="3" t="s">
        <v>717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</row>
    <row r="20" spans="1:14" ht="30" customHeight="1" x14ac:dyDescent="0.15">
      <c r="A20" s="4" t="s">
        <v>709</v>
      </c>
      <c r="B20" s="3" t="s">
        <v>718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</row>
    <row r="21" spans="1:14" ht="20.100000000000001" customHeight="1" x14ac:dyDescent="0.15">
      <c r="A21" s="11" t="s">
        <v>303</v>
      </c>
      <c r="B21" s="14" t="s">
        <v>304</v>
      </c>
      <c r="C21" s="12">
        <v>21</v>
      </c>
      <c r="D21" s="12">
        <v>6652215.3499999996</v>
      </c>
      <c r="E21" s="12">
        <v>0</v>
      </c>
      <c r="F21" s="12">
        <v>0</v>
      </c>
      <c r="G21" s="12">
        <v>20</v>
      </c>
      <c r="H21" s="12">
        <v>7067400</v>
      </c>
      <c r="I21" s="12">
        <v>47</v>
      </c>
      <c r="J21" s="12">
        <v>3869608.5</v>
      </c>
      <c r="K21" s="12">
        <v>703</v>
      </c>
      <c r="L21" s="12">
        <v>115014088.34</v>
      </c>
      <c r="M21" s="12">
        <v>0</v>
      </c>
      <c r="N21" s="12">
        <v>0</v>
      </c>
    </row>
  </sheetData>
  <sheetProtection sheet="1" objects="1" scenarios="1"/>
  <mergeCells count="9">
    <mergeCell ref="A1:A3"/>
    <mergeCell ref="B1:B3"/>
    <mergeCell ref="C1:N1"/>
    <mergeCell ref="C2:D2"/>
    <mergeCell ref="E2:F2"/>
    <mergeCell ref="G2:H2"/>
    <mergeCell ref="I2:J2"/>
    <mergeCell ref="K2:L2"/>
    <mergeCell ref="M2:N2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&amp;K00-00925457._08.506116</oddHeader>
    <oddFooter>&amp;L&amp;L&amp;"Verdana,Полужирный"&amp;K000000&amp;L&amp;"Verdana,Полужирный"&amp;K00-014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M20"/>
  <sheetViews>
    <sheetView workbookViewId="0"/>
  </sheetViews>
  <sheetFormatPr defaultRowHeight="10.5" x14ac:dyDescent="0.15"/>
  <cols>
    <col min="1" max="1" width="66.85546875" customWidth="1"/>
    <col min="2" max="13" width="24.85546875" customWidth="1"/>
  </cols>
  <sheetData>
    <row r="1" spans="1:13" ht="30" customHeight="1" x14ac:dyDescent="0.15">
      <c r="A1" s="36" t="s">
        <v>695</v>
      </c>
      <c r="B1" s="36" t="s">
        <v>225</v>
      </c>
      <c r="C1" s="36" t="s">
        <v>728</v>
      </c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30" customHeight="1" x14ac:dyDescent="0.15">
      <c r="A2" s="36"/>
      <c r="B2" s="36"/>
      <c r="C2" s="3" t="s">
        <v>725</v>
      </c>
      <c r="D2" s="3" t="s">
        <v>729</v>
      </c>
      <c r="E2" s="3" t="s">
        <v>730</v>
      </c>
      <c r="F2" s="3" t="s">
        <v>731</v>
      </c>
      <c r="G2" s="3" t="s">
        <v>732</v>
      </c>
      <c r="H2" s="3" t="s">
        <v>733</v>
      </c>
      <c r="I2" s="3" t="s">
        <v>734</v>
      </c>
      <c r="J2" s="3" t="s">
        <v>735</v>
      </c>
      <c r="K2" s="3" t="s">
        <v>736</v>
      </c>
      <c r="L2" s="3" t="s">
        <v>737</v>
      </c>
      <c r="M2" s="3" t="s">
        <v>720</v>
      </c>
    </row>
    <row r="3" spans="1:13" ht="30" customHeight="1" x14ac:dyDescent="0.15">
      <c r="A3" s="3" t="s">
        <v>231</v>
      </c>
      <c r="B3" s="3" t="s">
        <v>232</v>
      </c>
      <c r="C3" s="3" t="s">
        <v>585</v>
      </c>
      <c r="D3" s="3" t="s">
        <v>586</v>
      </c>
      <c r="E3" s="3" t="s">
        <v>587</v>
      </c>
      <c r="F3" s="3" t="s">
        <v>588</v>
      </c>
      <c r="G3" s="3" t="s">
        <v>589</v>
      </c>
      <c r="H3" s="3" t="s">
        <v>590</v>
      </c>
      <c r="I3" s="3" t="s">
        <v>591</v>
      </c>
      <c r="J3" s="3" t="s">
        <v>592</v>
      </c>
      <c r="K3" s="3" t="s">
        <v>593</v>
      </c>
      <c r="L3" s="3" t="s">
        <v>738</v>
      </c>
      <c r="M3" s="3" t="s">
        <v>739</v>
      </c>
    </row>
    <row r="4" spans="1:13" ht="30" customHeight="1" x14ac:dyDescent="0.15">
      <c r="A4" s="13" t="s">
        <v>705</v>
      </c>
      <c r="B4" s="14" t="s">
        <v>292</v>
      </c>
      <c r="C4" s="12">
        <v>0</v>
      </c>
      <c r="D4" s="12">
        <v>0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</row>
    <row r="5" spans="1:13" ht="30" customHeight="1" x14ac:dyDescent="0.15">
      <c r="A5" s="4" t="s">
        <v>706</v>
      </c>
      <c r="B5" s="3" t="s">
        <v>294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</row>
    <row r="6" spans="1:13" ht="30" customHeight="1" x14ac:dyDescent="0.15">
      <c r="A6" s="4" t="s">
        <v>707</v>
      </c>
      <c r="B6" s="3" t="s">
        <v>708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 ht="30" customHeight="1" x14ac:dyDescent="0.15">
      <c r="A7" s="4" t="s">
        <v>709</v>
      </c>
      <c r="B7" s="3" t="s">
        <v>296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 ht="30" customHeight="1" x14ac:dyDescent="0.15">
      <c r="A8" s="13" t="s">
        <v>710</v>
      </c>
      <c r="B8" s="14" t="s">
        <v>428</v>
      </c>
      <c r="C8" s="12">
        <v>2364616.5</v>
      </c>
      <c r="D8" s="12">
        <v>73359259.269999996</v>
      </c>
      <c r="E8" s="12">
        <v>0</v>
      </c>
      <c r="F8" s="12">
        <v>2056706.06</v>
      </c>
      <c r="G8" s="12">
        <v>0</v>
      </c>
      <c r="H8" s="12">
        <v>3894686.54</v>
      </c>
      <c r="I8" s="12">
        <v>0</v>
      </c>
      <c r="J8" s="12">
        <v>0</v>
      </c>
      <c r="K8" s="12">
        <v>0</v>
      </c>
      <c r="L8" s="12">
        <v>0</v>
      </c>
      <c r="M8" s="12">
        <v>33789.01</v>
      </c>
    </row>
    <row r="9" spans="1:13" ht="30" customHeight="1" x14ac:dyDescent="0.15">
      <c r="A9" s="4" t="s">
        <v>706</v>
      </c>
      <c r="B9" s="3" t="s">
        <v>711</v>
      </c>
      <c r="C9" s="5">
        <v>2364616.5</v>
      </c>
      <c r="D9" s="5">
        <v>73359259.269999996</v>
      </c>
      <c r="E9" s="5">
        <v>0</v>
      </c>
      <c r="F9" s="5">
        <v>2056706.06</v>
      </c>
      <c r="G9" s="5">
        <v>0</v>
      </c>
      <c r="H9" s="5">
        <v>3894686.54</v>
      </c>
      <c r="I9" s="5">
        <v>0</v>
      </c>
      <c r="J9" s="5">
        <v>0</v>
      </c>
      <c r="K9" s="5">
        <v>0</v>
      </c>
      <c r="L9" s="5">
        <v>0</v>
      </c>
      <c r="M9" s="5">
        <v>33789.01</v>
      </c>
    </row>
    <row r="10" spans="1:13" ht="30" customHeight="1" x14ac:dyDescent="0.15">
      <c r="A10" s="4" t="s">
        <v>707</v>
      </c>
      <c r="B10" s="3" t="s">
        <v>712</v>
      </c>
      <c r="C10" s="5">
        <v>2364616.5</v>
      </c>
      <c r="D10" s="5">
        <v>73359259.269999996</v>
      </c>
      <c r="E10" s="5">
        <v>0</v>
      </c>
      <c r="F10" s="5">
        <v>2056706.06</v>
      </c>
      <c r="G10" s="5">
        <v>0</v>
      </c>
      <c r="H10" s="5">
        <v>3894686.54</v>
      </c>
      <c r="I10" s="5">
        <v>0</v>
      </c>
      <c r="J10" s="5">
        <v>0</v>
      </c>
      <c r="K10" s="5">
        <v>0</v>
      </c>
      <c r="L10" s="5">
        <v>0</v>
      </c>
      <c r="M10" s="5">
        <v>33789.01</v>
      </c>
    </row>
    <row r="11" spans="1:13" ht="30" customHeight="1" x14ac:dyDescent="0.15">
      <c r="A11" s="4" t="s">
        <v>709</v>
      </c>
      <c r="B11" s="3" t="s">
        <v>713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</row>
    <row r="12" spans="1:13" ht="30" customHeight="1" x14ac:dyDescent="0.15">
      <c r="A12" s="13" t="s">
        <v>714</v>
      </c>
      <c r="B12" s="14" t="s">
        <v>430</v>
      </c>
      <c r="C12" s="12">
        <v>0</v>
      </c>
      <c r="D12" s="12">
        <v>638412.5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</row>
    <row r="13" spans="1:13" ht="30" customHeight="1" x14ac:dyDescent="0.15">
      <c r="A13" s="4" t="s">
        <v>706</v>
      </c>
      <c r="B13" s="3" t="s">
        <v>432</v>
      </c>
      <c r="C13" s="5">
        <v>0</v>
      </c>
      <c r="D13" s="5">
        <v>638412.5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</row>
    <row r="14" spans="1:13" ht="30" customHeight="1" x14ac:dyDescent="0.15">
      <c r="A14" s="4" t="s">
        <v>707</v>
      </c>
      <c r="B14" s="3" t="s">
        <v>715</v>
      </c>
      <c r="C14" s="5">
        <v>0</v>
      </c>
      <c r="D14" s="5">
        <v>638412.5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</row>
    <row r="15" spans="1:13" ht="30" customHeight="1" x14ac:dyDescent="0.15">
      <c r="A15" s="4" t="s">
        <v>709</v>
      </c>
      <c r="B15" s="3" t="s">
        <v>434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</row>
    <row r="16" spans="1:13" ht="30" customHeight="1" x14ac:dyDescent="0.15">
      <c r="A16" s="13" t="s">
        <v>716</v>
      </c>
      <c r="B16" s="14" t="s">
        <v>446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</row>
    <row r="17" spans="1:13" ht="30" customHeight="1" x14ac:dyDescent="0.15">
      <c r="A17" s="4" t="s">
        <v>706</v>
      </c>
      <c r="B17" s="3" t="s">
        <v>448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</row>
    <row r="18" spans="1:13" ht="30" customHeight="1" x14ac:dyDescent="0.15">
      <c r="A18" s="4" t="s">
        <v>707</v>
      </c>
      <c r="B18" s="3" t="s">
        <v>717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</row>
    <row r="19" spans="1:13" ht="30" customHeight="1" x14ac:dyDescent="0.15">
      <c r="A19" s="4" t="s">
        <v>709</v>
      </c>
      <c r="B19" s="3" t="s">
        <v>718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</row>
    <row r="20" spans="1:13" ht="20.100000000000001" customHeight="1" x14ac:dyDescent="0.15">
      <c r="A20" s="11" t="s">
        <v>303</v>
      </c>
      <c r="B20" s="14" t="s">
        <v>304</v>
      </c>
      <c r="C20" s="12">
        <v>2364616.5</v>
      </c>
      <c r="D20" s="12">
        <v>73997671.769999996</v>
      </c>
      <c r="E20" s="12">
        <v>0</v>
      </c>
      <c r="F20" s="12">
        <v>2056706.06</v>
      </c>
      <c r="G20" s="12">
        <v>0</v>
      </c>
      <c r="H20" s="12">
        <v>3894686.54</v>
      </c>
      <c r="I20" s="12">
        <v>0</v>
      </c>
      <c r="J20" s="12">
        <v>0</v>
      </c>
      <c r="K20" s="12">
        <v>0</v>
      </c>
      <c r="L20" s="12">
        <v>0</v>
      </c>
      <c r="M20" s="12">
        <v>33789.01</v>
      </c>
    </row>
  </sheetData>
  <sheetProtection sheet="1" objects="1" scenarios="1"/>
  <mergeCells count="3">
    <mergeCell ref="A1:A2"/>
    <mergeCell ref="B1:B2"/>
    <mergeCell ref="C1:M1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&amp;K00-00925457._08.506116</oddHeader>
    <oddFooter>&amp;L&amp;L&amp;"Verdana,Полужирный"&amp;K000000&amp;L&amp;"Verdana,Полужирный"&amp;K00-014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K38"/>
  <sheetViews>
    <sheetView workbookViewId="0"/>
  </sheetViews>
  <sheetFormatPr defaultRowHeight="10.5" x14ac:dyDescent="0.15"/>
  <cols>
    <col min="1" max="1" width="66.85546875" customWidth="1"/>
    <col min="2" max="11" width="24.85546875" customWidth="1"/>
  </cols>
  <sheetData>
    <row r="1" spans="1:11" ht="50.1" customHeight="1" x14ac:dyDescent="0.15">
      <c r="A1" s="1" t="s">
        <v>740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0" customHeight="1" x14ac:dyDescent="0.15">
      <c r="A2" s="36" t="s">
        <v>224</v>
      </c>
      <c r="B2" s="36" t="s">
        <v>225</v>
      </c>
      <c r="C2" s="36" t="s">
        <v>741</v>
      </c>
      <c r="D2" s="36" t="s">
        <v>742</v>
      </c>
      <c r="E2" s="36"/>
      <c r="F2" s="36"/>
      <c r="G2" s="36"/>
      <c r="H2" s="36"/>
      <c r="I2" s="36"/>
      <c r="J2" s="36"/>
      <c r="K2" s="36"/>
    </row>
    <row r="3" spans="1:11" ht="30" customHeight="1" x14ac:dyDescent="0.15">
      <c r="A3" s="36"/>
      <c r="B3" s="36"/>
      <c r="C3" s="36"/>
      <c r="D3" s="36" t="s">
        <v>415</v>
      </c>
      <c r="E3" s="36"/>
      <c r="F3" s="36"/>
      <c r="G3" s="36"/>
      <c r="H3" s="36"/>
      <c r="I3" s="36"/>
      <c r="J3" s="36"/>
      <c r="K3" s="36"/>
    </row>
    <row r="4" spans="1:11" ht="30" customHeight="1" x14ac:dyDescent="0.15">
      <c r="A4" s="36"/>
      <c r="B4" s="36"/>
      <c r="C4" s="36"/>
      <c r="D4" s="36" t="s">
        <v>743</v>
      </c>
      <c r="E4" s="36"/>
      <c r="F4" s="36"/>
      <c r="G4" s="36"/>
      <c r="H4" s="36" t="s">
        <v>744</v>
      </c>
      <c r="I4" s="36" t="s">
        <v>745</v>
      </c>
      <c r="J4" s="36" t="s">
        <v>746</v>
      </c>
      <c r="K4" s="36" t="s">
        <v>747</v>
      </c>
    </row>
    <row r="5" spans="1:11" ht="39.950000000000003" customHeight="1" x14ac:dyDescent="0.15">
      <c r="A5" s="36"/>
      <c r="B5" s="36"/>
      <c r="C5" s="36"/>
      <c r="D5" s="3" t="s">
        <v>748</v>
      </c>
      <c r="E5" s="3" t="s">
        <v>749</v>
      </c>
      <c r="F5" s="3" t="s">
        <v>750</v>
      </c>
      <c r="G5" s="3" t="s">
        <v>751</v>
      </c>
      <c r="H5" s="36"/>
      <c r="I5" s="36"/>
      <c r="J5" s="36"/>
      <c r="K5" s="36"/>
    </row>
    <row r="6" spans="1:11" ht="30" customHeight="1" x14ac:dyDescent="0.15">
      <c r="A6" s="3" t="s">
        <v>231</v>
      </c>
      <c r="B6" s="3" t="s">
        <v>232</v>
      </c>
      <c r="C6" s="3" t="s">
        <v>233</v>
      </c>
      <c r="D6" s="3" t="s">
        <v>234</v>
      </c>
      <c r="E6" s="3" t="s">
        <v>235</v>
      </c>
      <c r="F6" s="3" t="s">
        <v>236</v>
      </c>
      <c r="G6" s="3" t="s">
        <v>322</v>
      </c>
      <c r="H6" s="3" t="s">
        <v>323</v>
      </c>
      <c r="I6" s="3" t="s">
        <v>324</v>
      </c>
      <c r="J6" s="3" t="s">
        <v>325</v>
      </c>
      <c r="K6" s="3" t="s">
        <v>326</v>
      </c>
    </row>
    <row r="7" spans="1:11" ht="30" customHeight="1" x14ac:dyDescent="0.15">
      <c r="A7" s="13" t="s">
        <v>705</v>
      </c>
      <c r="B7" s="14" t="s">
        <v>292</v>
      </c>
      <c r="C7" s="12">
        <f t="shared" ref="C7:C23" si="0">SUM(D7:K7)</f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</row>
    <row r="8" spans="1:11" ht="30" customHeight="1" x14ac:dyDescent="0.15">
      <c r="A8" s="4" t="s">
        <v>706</v>
      </c>
      <c r="B8" s="3" t="s">
        <v>294</v>
      </c>
      <c r="C8" s="5">
        <f t="shared" si="0"/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</row>
    <row r="9" spans="1:11" ht="30" customHeight="1" x14ac:dyDescent="0.15">
      <c r="A9" s="4" t="s">
        <v>707</v>
      </c>
      <c r="B9" s="3" t="s">
        <v>708</v>
      </c>
      <c r="C9" s="5">
        <f t="shared" si="0"/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</row>
    <row r="10" spans="1:11" ht="30" customHeight="1" x14ac:dyDescent="0.15">
      <c r="A10" s="4" t="s">
        <v>709</v>
      </c>
      <c r="B10" s="3" t="s">
        <v>296</v>
      </c>
      <c r="C10" s="5">
        <f t="shared" si="0"/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</row>
    <row r="11" spans="1:11" ht="30" customHeight="1" x14ac:dyDescent="0.15">
      <c r="A11" s="13" t="s">
        <v>710</v>
      </c>
      <c r="B11" s="14" t="s">
        <v>428</v>
      </c>
      <c r="C11" s="12">
        <f t="shared" si="0"/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</row>
    <row r="12" spans="1:11" ht="30" customHeight="1" x14ac:dyDescent="0.15">
      <c r="A12" s="4" t="s">
        <v>706</v>
      </c>
      <c r="B12" s="3" t="s">
        <v>711</v>
      </c>
      <c r="C12" s="5">
        <f t="shared" si="0"/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</row>
    <row r="13" spans="1:11" ht="30" customHeight="1" x14ac:dyDescent="0.15">
      <c r="A13" s="4" t="s">
        <v>707</v>
      </c>
      <c r="B13" s="3" t="s">
        <v>712</v>
      </c>
      <c r="C13" s="5">
        <f t="shared" si="0"/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</row>
    <row r="14" spans="1:11" ht="30" customHeight="1" x14ac:dyDescent="0.15">
      <c r="A14" s="4" t="s">
        <v>709</v>
      </c>
      <c r="B14" s="3" t="s">
        <v>713</v>
      </c>
      <c r="C14" s="5">
        <f t="shared" si="0"/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</row>
    <row r="15" spans="1:11" ht="30" customHeight="1" x14ac:dyDescent="0.15">
      <c r="A15" s="13" t="s">
        <v>714</v>
      </c>
      <c r="B15" s="14" t="s">
        <v>430</v>
      </c>
      <c r="C15" s="12">
        <f t="shared" si="0"/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</row>
    <row r="16" spans="1:11" ht="30" customHeight="1" x14ac:dyDescent="0.15">
      <c r="A16" s="4" t="s">
        <v>706</v>
      </c>
      <c r="B16" s="3" t="s">
        <v>432</v>
      </c>
      <c r="C16" s="5">
        <f t="shared" si="0"/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</row>
    <row r="17" spans="1:11" ht="30" customHeight="1" x14ac:dyDescent="0.15">
      <c r="A17" s="4" t="s">
        <v>707</v>
      </c>
      <c r="B17" s="3" t="s">
        <v>715</v>
      </c>
      <c r="C17" s="5">
        <f t="shared" si="0"/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</row>
    <row r="18" spans="1:11" ht="30" customHeight="1" x14ac:dyDescent="0.15">
      <c r="A18" s="4" t="s">
        <v>709</v>
      </c>
      <c r="B18" s="3" t="s">
        <v>434</v>
      </c>
      <c r="C18" s="5">
        <f t="shared" si="0"/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</row>
    <row r="19" spans="1:11" ht="30" customHeight="1" x14ac:dyDescent="0.15">
      <c r="A19" s="13" t="s">
        <v>716</v>
      </c>
      <c r="B19" s="14" t="s">
        <v>446</v>
      </c>
      <c r="C19" s="12">
        <f t="shared" si="0"/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</row>
    <row r="20" spans="1:11" ht="30" customHeight="1" x14ac:dyDescent="0.15">
      <c r="A20" s="4" t="s">
        <v>706</v>
      </c>
      <c r="B20" s="3" t="s">
        <v>448</v>
      </c>
      <c r="C20" s="5">
        <f t="shared" si="0"/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</row>
    <row r="21" spans="1:11" ht="30" customHeight="1" x14ac:dyDescent="0.15">
      <c r="A21" s="4" t="s">
        <v>707</v>
      </c>
      <c r="B21" s="3" t="s">
        <v>717</v>
      </c>
      <c r="C21" s="5">
        <f t="shared" si="0"/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</row>
    <row r="22" spans="1:11" ht="30" customHeight="1" x14ac:dyDescent="0.15">
      <c r="A22" s="4" t="s">
        <v>709</v>
      </c>
      <c r="B22" s="3" t="s">
        <v>718</v>
      </c>
      <c r="C22" s="5">
        <f t="shared" si="0"/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</row>
    <row r="23" spans="1:11" ht="20.100000000000001" customHeight="1" x14ac:dyDescent="0.15">
      <c r="A23" s="11" t="s">
        <v>303</v>
      </c>
      <c r="B23" s="14" t="s">
        <v>304</v>
      </c>
      <c r="C23" s="12">
        <f t="shared" si="0"/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</row>
    <row r="24" spans="1:11" ht="30" customHeight="1" x14ac:dyDescent="0.15"/>
    <row r="25" spans="1:11" ht="50.1" customHeight="1" x14ac:dyDescent="0.15">
      <c r="A25" s="7" t="s">
        <v>25</v>
      </c>
      <c r="B25" s="9" t="s">
        <v>26</v>
      </c>
      <c r="D25" s="9"/>
      <c r="F25" s="9" t="s">
        <v>27</v>
      </c>
    </row>
    <row r="26" spans="1:11" ht="30" customHeight="1" x14ac:dyDescent="0.15">
      <c r="B26" s="8" t="s">
        <v>28</v>
      </c>
      <c r="D26" s="8" t="s">
        <v>217</v>
      </c>
      <c r="F26" s="8" t="s">
        <v>29</v>
      </c>
    </row>
    <row r="27" spans="1:11" ht="50.1" customHeight="1" x14ac:dyDescent="0.15">
      <c r="A27" s="7" t="s">
        <v>30</v>
      </c>
      <c r="B27" s="9" t="s">
        <v>633</v>
      </c>
      <c r="D27" s="9" t="s">
        <v>634</v>
      </c>
      <c r="F27" s="9" t="s">
        <v>635</v>
      </c>
    </row>
    <row r="28" spans="1:11" ht="30" customHeight="1" x14ac:dyDescent="0.15">
      <c r="B28" s="8" t="s">
        <v>28</v>
      </c>
      <c r="D28" s="8" t="s">
        <v>379</v>
      </c>
      <c r="F28" s="8" t="s">
        <v>33</v>
      </c>
    </row>
    <row r="29" spans="1:11" ht="30" customHeight="1" x14ac:dyDescent="0.15"/>
    <row r="30" spans="1:11" ht="30" customHeight="1" x14ac:dyDescent="0.15">
      <c r="A30" s="7" t="s">
        <v>34</v>
      </c>
    </row>
    <row r="31" spans="1:11" ht="20.100000000000001" customHeight="1" x14ac:dyDescent="0.15"/>
    <row r="32" spans="1:11" ht="20.100000000000001" customHeight="1" x14ac:dyDescent="0.15">
      <c r="A32" s="23" t="s">
        <v>35</v>
      </c>
      <c r="B32" s="23"/>
    </row>
    <row r="33" spans="1:2" ht="20.100000000000001" customHeight="1" x14ac:dyDescent="0.15">
      <c r="A33" s="24" t="s">
        <v>36</v>
      </c>
      <c r="B33" s="24"/>
    </row>
    <row r="34" spans="1:2" ht="20.100000000000001" customHeight="1" x14ac:dyDescent="0.15">
      <c r="A34" s="24" t="s">
        <v>37</v>
      </c>
      <c r="B34" s="24"/>
    </row>
    <row r="35" spans="1:2" ht="20.100000000000001" customHeight="1" x14ac:dyDescent="0.15">
      <c r="A35" s="24" t="s">
        <v>38</v>
      </c>
      <c r="B35" s="24"/>
    </row>
    <row r="36" spans="1:2" ht="20.100000000000001" customHeight="1" x14ac:dyDescent="0.15">
      <c r="A36" s="24" t="s">
        <v>39</v>
      </c>
      <c r="B36" s="24"/>
    </row>
    <row r="37" spans="1:2" ht="20.100000000000001" customHeight="1" x14ac:dyDescent="0.15">
      <c r="A37" s="24" t="s">
        <v>40</v>
      </c>
      <c r="B37" s="24"/>
    </row>
    <row r="38" spans="1:2" ht="20.100000000000001" customHeight="1" x14ac:dyDescent="0.15">
      <c r="A38" s="25" t="s">
        <v>41</v>
      </c>
      <c r="B38" s="25"/>
    </row>
  </sheetData>
  <sheetProtection sheet="1" objects="1" scenarios="1"/>
  <mergeCells count="18">
    <mergeCell ref="A37:B37"/>
    <mergeCell ref="A38:B38"/>
    <mergeCell ref="A32:B32"/>
    <mergeCell ref="A33:B33"/>
    <mergeCell ref="A34:B34"/>
    <mergeCell ref="A35:B35"/>
    <mergeCell ref="A36:B36"/>
    <mergeCell ref="A1:K1"/>
    <mergeCell ref="A2:A5"/>
    <mergeCell ref="B2:B5"/>
    <mergeCell ref="C2:C5"/>
    <mergeCell ref="D2:K2"/>
    <mergeCell ref="D3:K3"/>
    <mergeCell ref="D4:G4"/>
    <mergeCell ref="H4:H5"/>
    <mergeCell ref="I4:I5"/>
    <mergeCell ref="J4:J5"/>
    <mergeCell ref="K4:K5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&amp;K00-00925457._08.506116</oddHeader>
    <oddFooter>&amp;L&amp;L&amp;"Verdana,Полужирный"&amp;K000000&amp;L&amp;"Verdana,Полужирный"&amp;K00-014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J31"/>
  <sheetViews>
    <sheetView workbookViewId="0"/>
  </sheetViews>
  <sheetFormatPr defaultRowHeight="10.5" x14ac:dyDescent="0.15"/>
  <cols>
    <col min="1" max="1" width="66.85546875" customWidth="1"/>
    <col min="2" max="10" width="24.85546875" customWidth="1"/>
  </cols>
  <sheetData>
    <row r="1" spans="1:10" ht="50.1" customHeight="1" x14ac:dyDescent="0.15">
      <c r="A1" s="1" t="s">
        <v>752</v>
      </c>
      <c r="B1" s="1"/>
      <c r="C1" s="1"/>
      <c r="D1" s="1"/>
      <c r="E1" s="1"/>
      <c r="F1" s="1"/>
      <c r="G1" s="1"/>
      <c r="H1" s="1"/>
      <c r="I1" s="1"/>
      <c r="J1" s="1"/>
    </row>
    <row r="2" spans="1:10" ht="50.1" customHeight="1" x14ac:dyDescent="0.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50.1" customHeight="1" x14ac:dyDescent="0.15">
      <c r="J3" s="3" t="s">
        <v>2</v>
      </c>
    </row>
    <row r="4" spans="1:10" ht="50.1" customHeight="1" x14ac:dyDescent="0.15">
      <c r="I4" s="10" t="s">
        <v>3</v>
      </c>
      <c r="J4" s="3" t="s">
        <v>4</v>
      </c>
    </row>
    <row r="5" spans="1:10" ht="50.1" customHeight="1" x14ac:dyDescent="0.15">
      <c r="A5" s="7" t="s">
        <v>7</v>
      </c>
      <c r="B5" s="21" t="s">
        <v>8</v>
      </c>
      <c r="C5" s="21"/>
      <c r="D5" s="21"/>
      <c r="E5" s="21"/>
      <c r="F5" s="21"/>
      <c r="G5" s="21"/>
      <c r="I5" s="10" t="s">
        <v>5</v>
      </c>
      <c r="J5" s="3" t="s">
        <v>6</v>
      </c>
    </row>
    <row r="6" spans="1:10" ht="50.1" customHeight="1" x14ac:dyDescent="0.15">
      <c r="A6" s="7" t="s">
        <v>16</v>
      </c>
      <c r="B6" s="21" t="s">
        <v>17</v>
      </c>
      <c r="C6" s="21"/>
      <c r="D6" s="21"/>
      <c r="E6" s="21"/>
      <c r="F6" s="21"/>
      <c r="G6" s="21"/>
      <c r="I6" s="10" t="s">
        <v>9</v>
      </c>
      <c r="J6" s="3" t="s">
        <v>10</v>
      </c>
    </row>
    <row r="7" spans="1:10" ht="50.1" customHeight="1" x14ac:dyDescent="0.15">
      <c r="A7" s="7" t="s">
        <v>20</v>
      </c>
      <c r="B7" s="21" t="s">
        <v>21</v>
      </c>
      <c r="C7" s="21"/>
      <c r="D7" s="21"/>
      <c r="E7" s="21"/>
      <c r="F7" s="21"/>
      <c r="G7" s="21"/>
      <c r="I7" s="10" t="s">
        <v>13</v>
      </c>
      <c r="J7" s="3" t="s">
        <v>14</v>
      </c>
    </row>
    <row r="8" spans="1:10" ht="50.1" customHeight="1" x14ac:dyDescent="0.15">
      <c r="A8" s="7" t="s">
        <v>24</v>
      </c>
      <c r="I8" s="10" t="s">
        <v>219</v>
      </c>
      <c r="J8" s="3" t="s">
        <v>19</v>
      </c>
    </row>
    <row r="9" spans="1:10" ht="50.1" customHeight="1" x14ac:dyDescent="0.15">
      <c r="I9" s="10" t="s">
        <v>22</v>
      </c>
      <c r="J9" s="3" t="s">
        <v>23</v>
      </c>
    </row>
    <row r="10" spans="1:10" ht="50.1" customHeight="1" x14ac:dyDescent="0.15"/>
    <row r="11" spans="1:10" ht="50.1" customHeight="1" x14ac:dyDescent="0.15">
      <c r="A11" s="1" t="s">
        <v>753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ht="30" customHeight="1" x14ac:dyDescent="0.15">
      <c r="A12" s="36" t="s">
        <v>224</v>
      </c>
      <c r="B12" s="36" t="s">
        <v>225</v>
      </c>
      <c r="C12" s="36" t="s">
        <v>754</v>
      </c>
      <c r="D12" s="36"/>
      <c r="E12" s="36"/>
      <c r="F12" s="36"/>
      <c r="G12" s="36"/>
      <c r="H12" s="36"/>
      <c r="I12" s="36"/>
      <c r="J12" s="36"/>
    </row>
    <row r="13" spans="1:10" ht="30" customHeight="1" x14ac:dyDescent="0.15">
      <c r="A13" s="36"/>
      <c r="B13" s="36"/>
      <c r="C13" s="36" t="s">
        <v>388</v>
      </c>
      <c r="D13" s="36"/>
      <c r="E13" s="36" t="s">
        <v>415</v>
      </c>
      <c r="F13" s="36"/>
      <c r="G13" s="36"/>
      <c r="H13" s="36"/>
      <c r="I13" s="36"/>
      <c r="J13" s="36"/>
    </row>
    <row r="14" spans="1:10" ht="30" customHeight="1" x14ac:dyDescent="0.15">
      <c r="A14" s="36"/>
      <c r="B14" s="36"/>
      <c r="C14" s="36"/>
      <c r="D14" s="38"/>
      <c r="E14" s="36" t="s">
        <v>755</v>
      </c>
      <c r="F14" s="36"/>
      <c r="G14" s="36" t="s">
        <v>756</v>
      </c>
      <c r="H14" s="36"/>
      <c r="I14" s="36" t="s">
        <v>757</v>
      </c>
      <c r="J14" s="36"/>
    </row>
    <row r="15" spans="1:10" ht="30" customHeight="1" x14ac:dyDescent="0.15">
      <c r="A15" s="36"/>
      <c r="B15" s="36"/>
      <c r="C15" s="3" t="s">
        <v>758</v>
      </c>
      <c r="D15" s="3" t="s">
        <v>759</v>
      </c>
      <c r="E15" s="3" t="s">
        <v>758</v>
      </c>
      <c r="F15" s="3" t="s">
        <v>759</v>
      </c>
      <c r="G15" s="3" t="s">
        <v>758</v>
      </c>
      <c r="H15" s="3" t="s">
        <v>759</v>
      </c>
      <c r="I15" s="3" t="s">
        <v>758</v>
      </c>
      <c r="J15" s="3" t="s">
        <v>759</v>
      </c>
    </row>
    <row r="16" spans="1:10" ht="20.100000000000001" customHeight="1" x14ac:dyDescent="0.15">
      <c r="A16" s="3" t="s">
        <v>231</v>
      </c>
      <c r="B16" s="3" t="s">
        <v>232</v>
      </c>
      <c r="C16" s="3" t="s">
        <v>233</v>
      </c>
      <c r="D16" s="3" t="s">
        <v>234</v>
      </c>
      <c r="E16" s="3" t="s">
        <v>235</v>
      </c>
      <c r="F16" s="3" t="s">
        <v>236</v>
      </c>
      <c r="G16" s="3" t="s">
        <v>322</v>
      </c>
      <c r="H16" s="3" t="s">
        <v>323</v>
      </c>
      <c r="I16" s="3" t="s">
        <v>324</v>
      </c>
      <c r="J16" s="3" t="s">
        <v>325</v>
      </c>
    </row>
    <row r="17" spans="1:10" ht="30" customHeight="1" x14ac:dyDescent="0.15">
      <c r="A17" s="13" t="s">
        <v>760</v>
      </c>
      <c r="B17" s="14" t="s">
        <v>292</v>
      </c>
      <c r="C17" s="12">
        <f t="shared" ref="C17:C30" si="0">E17+G17+I17</f>
        <v>2</v>
      </c>
      <c r="D17" s="12">
        <f t="shared" ref="D17:D30" si="1">F17+H17+J17</f>
        <v>2</v>
      </c>
      <c r="E17" s="12">
        <v>2</v>
      </c>
      <c r="F17" s="12">
        <v>2</v>
      </c>
      <c r="G17" s="12">
        <v>0</v>
      </c>
      <c r="H17" s="12">
        <v>0</v>
      </c>
      <c r="I17" s="12">
        <v>0</v>
      </c>
      <c r="J17" s="12">
        <v>0</v>
      </c>
    </row>
    <row r="18" spans="1:10" ht="30" customHeight="1" x14ac:dyDescent="0.15">
      <c r="A18" s="4" t="s">
        <v>761</v>
      </c>
      <c r="B18" s="3" t="s">
        <v>294</v>
      </c>
      <c r="C18" s="5">
        <f t="shared" si="0"/>
        <v>1</v>
      </c>
      <c r="D18" s="5">
        <f t="shared" si="1"/>
        <v>1</v>
      </c>
      <c r="E18" s="5">
        <v>1</v>
      </c>
      <c r="F18" s="5">
        <v>1</v>
      </c>
      <c r="G18" s="5">
        <v>0</v>
      </c>
      <c r="H18" s="5">
        <v>0</v>
      </c>
      <c r="I18" s="5">
        <v>0</v>
      </c>
      <c r="J18" s="5">
        <v>0</v>
      </c>
    </row>
    <row r="19" spans="1:10" ht="30" customHeight="1" x14ac:dyDescent="0.15">
      <c r="A19" s="4" t="s">
        <v>762</v>
      </c>
      <c r="B19" s="3" t="s">
        <v>763</v>
      </c>
      <c r="C19" s="5">
        <f t="shared" si="0"/>
        <v>0</v>
      </c>
      <c r="D19" s="5">
        <f t="shared" si="1"/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</row>
    <row r="20" spans="1:10" ht="30" customHeight="1" x14ac:dyDescent="0.15">
      <c r="A20" s="4" t="s">
        <v>764</v>
      </c>
      <c r="B20" s="3" t="s">
        <v>765</v>
      </c>
      <c r="C20" s="5">
        <f t="shared" si="0"/>
        <v>0</v>
      </c>
      <c r="D20" s="5">
        <f t="shared" si="1"/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</row>
    <row r="21" spans="1:10" ht="30" customHeight="1" x14ac:dyDescent="0.15">
      <c r="A21" s="4" t="s">
        <v>766</v>
      </c>
      <c r="B21" s="3" t="s">
        <v>767</v>
      </c>
      <c r="C21" s="5">
        <f t="shared" si="0"/>
        <v>1</v>
      </c>
      <c r="D21" s="5">
        <f t="shared" si="1"/>
        <v>1</v>
      </c>
      <c r="E21" s="5">
        <v>1</v>
      </c>
      <c r="F21" s="5">
        <v>1</v>
      </c>
      <c r="G21" s="5">
        <v>0</v>
      </c>
      <c r="H21" s="5">
        <v>0</v>
      </c>
      <c r="I21" s="5">
        <v>0</v>
      </c>
      <c r="J21" s="5">
        <v>0</v>
      </c>
    </row>
    <row r="22" spans="1:10" ht="30" customHeight="1" x14ac:dyDescent="0.15">
      <c r="A22" s="4" t="s">
        <v>768</v>
      </c>
      <c r="B22" s="3" t="s">
        <v>769</v>
      </c>
      <c r="C22" s="5">
        <f t="shared" si="0"/>
        <v>0</v>
      </c>
      <c r="D22" s="5">
        <f t="shared" si="1"/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</row>
    <row r="23" spans="1:10" ht="30" customHeight="1" x14ac:dyDescent="0.15">
      <c r="A23" s="4" t="s">
        <v>770</v>
      </c>
      <c r="B23" s="3" t="s">
        <v>771</v>
      </c>
      <c r="C23" s="5">
        <f t="shared" si="0"/>
        <v>0</v>
      </c>
      <c r="D23" s="5">
        <f t="shared" si="1"/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</row>
    <row r="24" spans="1:10" ht="30" customHeight="1" x14ac:dyDescent="0.15">
      <c r="A24" s="4" t="s">
        <v>772</v>
      </c>
      <c r="B24" s="3" t="s">
        <v>773</v>
      </c>
      <c r="C24" s="5">
        <f t="shared" si="0"/>
        <v>0</v>
      </c>
      <c r="D24" s="5">
        <f t="shared" si="1"/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</row>
    <row r="25" spans="1:10" ht="30" customHeight="1" x14ac:dyDescent="0.15">
      <c r="A25" s="4" t="s">
        <v>774</v>
      </c>
      <c r="B25" s="3" t="s">
        <v>775</v>
      </c>
      <c r="C25" s="5">
        <f t="shared" si="0"/>
        <v>0</v>
      </c>
      <c r="D25" s="5">
        <f t="shared" si="1"/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</row>
    <row r="26" spans="1:10" ht="30" customHeight="1" x14ac:dyDescent="0.15">
      <c r="A26" s="4" t="s">
        <v>776</v>
      </c>
      <c r="B26" s="3" t="s">
        <v>777</v>
      </c>
      <c r="C26" s="5">
        <f t="shared" si="0"/>
        <v>0</v>
      </c>
      <c r="D26" s="5">
        <f t="shared" si="1"/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</row>
    <row r="27" spans="1:10" ht="30" customHeight="1" x14ac:dyDescent="0.15">
      <c r="A27" s="4" t="s">
        <v>778</v>
      </c>
      <c r="B27" s="3" t="s">
        <v>298</v>
      </c>
      <c r="C27" s="5">
        <f t="shared" si="0"/>
        <v>0</v>
      </c>
      <c r="D27" s="5">
        <f t="shared" si="1"/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</row>
    <row r="28" spans="1:10" ht="30" customHeight="1" x14ac:dyDescent="0.15">
      <c r="A28" s="4" t="s">
        <v>779</v>
      </c>
      <c r="B28" s="3" t="s">
        <v>780</v>
      </c>
      <c r="C28" s="5">
        <f t="shared" si="0"/>
        <v>0</v>
      </c>
      <c r="D28" s="5">
        <f t="shared" si="1"/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</row>
    <row r="29" spans="1:10" ht="30" customHeight="1" x14ac:dyDescent="0.15">
      <c r="A29" s="4" t="s">
        <v>781</v>
      </c>
      <c r="B29" s="3" t="s">
        <v>782</v>
      </c>
      <c r="C29" s="5">
        <f t="shared" si="0"/>
        <v>1</v>
      </c>
      <c r="D29" s="5">
        <f t="shared" si="1"/>
        <v>1</v>
      </c>
      <c r="E29" s="5">
        <v>1</v>
      </c>
      <c r="F29" s="5">
        <v>1</v>
      </c>
      <c r="G29" s="5">
        <v>0</v>
      </c>
      <c r="H29" s="5">
        <v>0</v>
      </c>
      <c r="I29" s="5">
        <v>0</v>
      </c>
      <c r="J29" s="5">
        <v>0</v>
      </c>
    </row>
    <row r="30" spans="1:10" ht="30" customHeight="1" x14ac:dyDescent="0.15">
      <c r="A30" s="4" t="s">
        <v>783</v>
      </c>
      <c r="B30" s="3" t="s">
        <v>784</v>
      </c>
      <c r="C30" s="5">
        <f t="shared" si="0"/>
        <v>0</v>
      </c>
      <c r="D30" s="5">
        <f t="shared" si="1"/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</row>
    <row r="31" spans="1:10" ht="20.100000000000001" customHeight="1" x14ac:dyDescent="0.15">
      <c r="A31" s="11" t="s">
        <v>303</v>
      </c>
      <c r="B31" s="14" t="s">
        <v>304</v>
      </c>
      <c r="C31" s="12">
        <f>VLOOKUP("1000",B:U,2,0)</f>
        <v>2</v>
      </c>
      <c r="D31" s="12">
        <f>VLOOKUP("1000",B:U,3,0)</f>
        <v>2</v>
      </c>
      <c r="E31" s="12">
        <f>VLOOKUP("1000",B:U,4,0)</f>
        <v>2</v>
      </c>
      <c r="F31" s="12">
        <f>VLOOKUP("1000",B:U,5,0)</f>
        <v>2</v>
      </c>
      <c r="G31" s="12">
        <f>VLOOKUP("1000",B:U,6,0)</f>
        <v>0</v>
      </c>
      <c r="H31" s="12">
        <f>VLOOKUP("1000",B:U,7,0)</f>
        <v>0</v>
      </c>
      <c r="I31" s="12">
        <f>VLOOKUP("1000",B:U,8,0)</f>
        <v>0</v>
      </c>
      <c r="J31" s="12">
        <f>VLOOKUP("1000",B:U,9,0)</f>
        <v>0</v>
      </c>
    </row>
  </sheetData>
  <sheetProtection sheet="1" objects="1" scenarios="1"/>
  <mergeCells count="14">
    <mergeCell ref="A11:J11"/>
    <mergeCell ref="A12:A15"/>
    <mergeCell ref="B12:B15"/>
    <mergeCell ref="C12:J12"/>
    <mergeCell ref="C13:D14"/>
    <mergeCell ref="E13:J13"/>
    <mergeCell ref="E14:F14"/>
    <mergeCell ref="G14:H14"/>
    <mergeCell ref="I14:J14"/>
    <mergeCell ref="A1:J1"/>
    <mergeCell ref="A2:J2"/>
    <mergeCell ref="B5:G5"/>
    <mergeCell ref="B6:G6"/>
    <mergeCell ref="B7:G7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&amp;K00-00925457._08.506116</oddHeader>
    <oddFooter>&amp;L&amp;L&amp;"Verdana,Полужирный"&amp;K000000&amp;L&amp;"Verdana,Полужирный"&amp;K00-014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20"/>
  <sheetViews>
    <sheetView workbookViewId="0"/>
  </sheetViews>
  <sheetFormatPr defaultRowHeight="10.5" x14ac:dyDescent="0.15"/>
  <cols>
    <col min="1" max="1" width="66.85546875" customWidth="1"/>
    <col min="2" max="11" width="24.85546875" customWidth="1"/>
  </cols>
  <sheetData>
    <row r="1" spans="1:11" ht="50.1" customHeight="1" x14ac:dyDescent="0.15">
      <c r="A1" s="1" t="s">
        <v>785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0" customHeight="1" x14ac:dyDescent="0.15">
      <c r="A2" s="36" t="s">
        <v>224</v>
      </c>
      <c r="B2" s="36" t="s">
        <v>225</v>
      </c>
      <c r="C2" s="36" t="s">
        <v>565</v>
      </c>
      <c r="D2" s="36"/>
      <c r="E2" s="36"/>
      <c r="F2" s="36"/>
      <c r="G2" s="36" t="s">
        <v>566</v>
      </c>
      <c r="H2" s="36"/>
      <c r="I2" s="36"/>
      <c r="J2" s="36"/>
      <c r="K2" s="36"/>
    </row>
    <row r="3" spans="1:11" ht="30" customHeight="1" x14ac:dyDescent="0.15">
      <c r="A3" s="36"/>
      <c r="B3" s="36"/>
      <c r="C3" s="36" t="s">
        <v>388</v>
      </c>
      <c r="D3" s="36" t="s">
        <v>415</v>
      </c>
      <c r="E3" s="36"/>
      <c r="F3" s="36"/>
      <c r="G3" s="36" t="s">
        <v>388</v>
      </c>
      <c r="H3" s="36" t="s">
        <v>415</v>
      </c>
      <c r="I3" s="36"/>
      <c r="J3" s="36"/>
      <c r="K3" s="36"/>
    </row>
    <row r="4" spans="1:11" ht="50.1" customHeight="1" x14ac:dyDescent="0.15">
      <c r="A4" s="36"/>
      <c r="B4" s="36"/>
      <c r="C4" s="36"/>
      <c r="D4" s="3" t="s">
        <v>570</v>
      </c>
      <c r="E4" s="3" t="s">
        <v>571</v>
      </c>
      <c r="F4" s="3" t="s">
        <v>644</v>
      </c>
      <c r="G4" s="36"/>
      <c r="H4" s="3" t="s">
        <v>573</v>
      </c>
      <c r="I4" s="3" t="s">
        <v>786</v>
      </c>
      <c r="J4" s="3" t="s">
        <v>787</v>
      </c>
      <c r="K4" s="3" t="s">
        <v>788</v>
      </c>
    </row>
    <row r="5" spans="1:11" ht="20.100000000000001" customHeight="1" x14ac:dyDescent="0.15">
      <c r="A5" s="3" t="s">
        <v>231</v>
      </c>
      <c r="B5" s="3" t="s">
        <v>232</v>
      </c>
      <c r="C5" s="3" t="s">
        <v>233</v>
      </c>
      <c r="D5" s="3" t="s">
        <v>234</v>
      </c>
      <c r="E5" s="3" t="s">
        <v>235</v>
      </c>
      <c r="F5" s="3" t="s">
        <v>236</v>
      </c>
      <c r="G5" s="3" t="s">
        <v>322</v>
      </c>
      <c r="H5" s="3" t="s">
        <v>323</v>
      </c>
      <c r="I5" s="3" t="s">
        <v>324</v>
      </c>
      <c r="J5" s="3" t="s">
        <v>325</v>
      </c>
      <c r="K5" s="3" t="s">
        <v>326</v>
      </c>
    </row>
    <row r="6" spans="1:11" ht="30" customHeight="1" x14ac:dyDescent="0.15">
      <c r="A6" s="13" t="s">
        <v>760</v>
      </c>
      <c r="B6" s="14" t="s">
        <v>292</v>
      </c>
      <c r="C6" s="12">
        <f t="shared" ref="C6:C19" si="0">D6+E6+F6</f>
        <v>0</v>
      </c>
      <c r="D6" s="12">
        <v>0</v>
      </c>
      <c r="E6" s="12">
        <v>0</v>
      </c>
      <c r="F6" s="12">
        <v>0</v>
      </c>
      <c r="G6" s="12">
        <f t="shared" ref="G6:G19" si="1">H6+I6+J6+K6</f>
        <v>0</v>
      </c>
      <c r="H6" s="12">
        <v>0</v>
      </c>
      <c r="I6" s="12">
        <v>0</v>
      </c>
      <c r="J6" s="12">
        <v>0</v>
      </c>
      <c r="K6" s="12">
        <v>0</v>
      </c>
    </row>
    <row r="7" spans="1:11" ht="30" customHeight="1" x14ac:dyDescent="0.15">
      <c r="A7" s="4" t="s">
        <v>761</v>
      </c>
      <c r="B7" s="3" t="s">
        <v>294</v>
      </c>
      <c r="C7" s="5">
        <f t="shared" si="0"/>
        <v>0</v>
      </c>
      <c r="D7" s="5">
        <v>0</v>
      </c>
      <c r="E7" s="5">
        <v>0</v>
      </c>
      <c r="F7" s="5">
        <v>0</v>
      </c>
      <c r="G7" s="5">
        <f t="shared" si="1"/>
        <v>0</v>
      </c>
      <c r="H7" s="5">
        <v>0</v>
      </c>
      <c r="I7" s="5">
        <v>0</v>
      </c>
      <c r="J7" s="5">
        <v>0</v>
      </c>
      <c r="K7" s="5">
        <v>0</v>
      </c>
    </row>
    <row r="8" spans="1:11" ht="30" customHeight="1" x14ac:dyDescent="0.15">
      <c r="A8" s="4" t="s">
        <v>762</v>
      </c>
      <c r="B8" s="3" t="s">
        <v>763</v>
      </c>
      <c r="C8" s="5">
        <f t="shared" si="0"/>
        <v>0</v>
      </c>
      <c r="D8" s="5">
        <v>0</v>
      </c>
      <c r="E8" s="5">
        <v>0</v>
      </c>
      <c r="F8" s="5">
        <v>0</v>
      </c>
      <c r="G8" s="5">
        <f t="shared" si="1"/>
        <v>0</v>
      </c>
      <c r="H8" s="5">
        <v>0</v>
      </c>
      <c r="I8" s="5">
        <v>0</v>
      </c>
      <c r="J8" s="5">
        <v>0</v>
      </c>
      <c r="K8" s="5">
        <v>0</v>
      </c>
    </row>
    <row r="9" spans="1:11" ht="30" customHeight="1" x14ac:dyDescent="0.15">
      <c r="A9" s="4" t="s">
        <v>764</v>
      </c>
      <c r="B9" s="3" t="s">
        <v>765</v>
      </c>
      <c r="C9" s="5">
        <f t="shared" si="0"/>
        <v>0</v>
      </c>
      <c r="D9" s="5">
        <v>0</v>
      </c>
      <c r="E9" s="5">
        <v>0</v>
      </c>
      <c r="F9" s="5">
        <v>0</v>
      </c>
      <c r="G9" s="5">
        <f t="shared" si="1"/>
        <v>0</v>
      </c>
      <c r="H9" s="5">
        <v>0</v>
      </c>
      <c r="I9" s="5">
        <v>0</v>
      </c>
      <c r="J9" s="5">
        <v>0</v>
      </c>
      <c r="K9" s="5">
        <v>0</v>
      </c>
    </row>
    <row r="10" spans="1:11" ht="30" customHeight="1" x14ac:dyDescent="0.15">
      <c r="A10" s="4" t="s">
        <v>766</v>
      </c>
      <c r="B10" s="3" t="s">
        <v>767</v>
      </c>
      <c r="C10" s="5">
        <f t="shared" si="0"/>
        <v>0</v>
      </c>
      <c r="D10" s="5">
        <v>0</v>
      </c>
      <c r="E10" s="5">
        <v>0</v>
      </c>
      <c r="F10" s="5">
        <v>0</v>
      </c>
      <c r="G10" s="5">
        <f t="shared" si="1"/>
        <v>0</v>
      </c>
      <c r="H10" s="5">
        <v>0</v>
      </c>
      <c r="I10" s="5">
        <v>0</v>
      </c>
      <c r="J10" s="5">
        <v>0</v>
      </c>
      <c r="K10" s="5">
        <v>0</v>
      </c>
    </row>
    <row r="11" spans="1:11" ht="30" customHeight="1" x14ac:dyDescent="0.15">
      <c r="A11" s="4" t="s">
        <v>768</v>
      </c>
      <c r="B11" s="3" t="s">
        <v>769</v>
      </c>
      <c r="C11" s="5">
        <f t="shared" si="0"/>
        <v>0</v>
      </c>
      <c r="D11" s="5">
        <v>0</v>
      </c>
      <c r="E11" s="5">
        <v>0</v>
      </c>
      <c r="F11" s="5">
        <v>0</v>
      </c>
      <c r="G11" s="5">
        <f t="shared" si="1"/>
        <v>0</v>
      </c>
      <c r="H11" s="5">
        <v>0</v>
      </c>
      <c r="I11" s="5">
        <v>0</v>
      </c>
      <c r="J11" s="5">
        <v>0</v>
      </c>
      <c r="K11" s="5">
        <v>0</v>
      </c>
    </row>
    <row r="12" spans="1:11" ht="30" customHeight="1" x14ac:dyDescent="0.15">
      <c r="A12" s="4" t="s">
        <v>770</v>
      </c>
      <c r="B12" s="3" t="s">
        <v>771</v>
      </c>
      <c r="C12" s="5">
        <f t="shared" si="0"/>
        <v>0</v>
      </c>
      <c r="D12" s="5">
        <v>0</v>
      </c>
      <c r="E12" s="5">
        <v>0</v>
      </c>
      <c r="F12" s="5">
        <v>0</v>
      </c>
      <c r="G12" s="5">
        <f t="shared" si="1"/>
        <v>0</v>
      </c>
      <c r="H12" s="5">
        <v>0</v>
      </c>
      <c r="I12" s="5">
        <v>0</v>
      </c>
      <c r="J12" s="5">
        <v>0</v>
      </c>
      <c r="K12" s="5">
        <v>0</v>
      </c>
    </row>
    <row r="13" spans="1:11" ht="30" customHeight="1" x14ac:dyDescent="0.15">
      <c r="A13" s="4" t="s">
        <v>772</v>
      </c>
      <c r="B13" s="3" t="s">
        <v>773</v>
      </c>
      <c r="C13" s="5">
        <f t="shared" si="0"/>
        <v>0</v>
      </c>
      <c r="D13" s="5">
        <v>0</v>
      </c>
      <c r="E13" s="5">
        <v>0</v>
      </c>
      <c r="F13" s="5">
        <v>0</v>
      </c>
      <c r="G13" s="5">
        <f t="shared" si="1"/>
        <v>0</v>
      </c>
      <c r="H13" s="5">
        <v>0</v>
      </c>
      <c r="I13" s="5">
        <v>0</v>
      </c>
      <c r="J13" s="5">
        <v>0</v>
      </c>
      <c r="K13" s="5">
        <v>0</v>
      </c>
    </row>
    <row r="14" spans="1:11" ht="30" customHeight="1" x14ac:dyDescent="0.15">
      <c r="A14" s="4" t="s">
        <v>774</v>
      </c>
      <c r="B14" s="3" t="s">
        <v>775</v>
      </c>
      <c r="C14" s="5">
        <f t="shared" si="0"/>
        <v>0</v>
      </c>
      <c r="D14" s="5">
        <v>0</v>
      </c>
      <c r="E14" s="5">
        <v>0</v>
      </c>
      <c r="F14" s="5">
        <v>0</v>
      </c>
      <c r="G14" s="5">
        <f t="shared" si="1"/>
        <v>0</v>
      </c>
      <c r="H14" s="5">
        <v>0</v>
      </c>
      <c r="I14" s="5">
        <v>0</v>
      </c>
      <c r="J14" s="5">
        <v>0</v>
      </c>
      <c r="K14" s="5">
        <v>0</v>
      </c>
    </row>
    <row r="15" spans="1:11" ht="30" customHeight="1" x14ac:dyDescent="0.15">
      <c r="A15" s="4" t="s">
        <v>776</v>
      </c>
      <c r="B15" s="3" t="s">
        <v>777</v>
      </c>
      <c r="C15" s="5">
        <f t="shared" si="0"/>
        <v>0</v>
      </c>
      <c r="D15" s="5">
        <v>0</v>
      </c>
      <c r="E15" s="5">
        <v>0</v>
      </c>
      <c r="F15" s="5">
        <v>0</v>
      </c>
      <c r="G15" s="5">
        <f t="shared" si="1"/>
        <v>0</v>
      </c>
      <c r="H15" s="5">
        <v>0</v>
      </c>
      <c r="I15" s="5">
        <v>0</v>
      </c>
      <c r="J15" s="5">
        <v>0</v>
      </c>
      <c r="K15" s="5">
        <v>0</v>
      </c>
    </row>
    <row r="16" spans="1:11" ht="30" customHeight="1" x14ac:dyDescent="0.15">
      <c r="A16" s="4" t="s">
        <v>778</v>
      </c>
      <c r="B16" s="3" t="s">
        <v>298</v>
      </c>
      <c r="C16" s="5">
        <f t="shared" si="0"/>
        <v>0</v>
      </c>
      <c r="D16" s="5">
        <v>0</v>
      </c>
      <c r="E16" s="5">
        <v>0</v>
      </c>
      <c r="F16" s="5">
        <v>0</v>
      </c>
      <c r="G16" s="5">
        <f t="shared" si="1"/>
        <v>0</v>
      </c>
      <c r="H16" s="5">
        <v>0</v>
      </c>
      <c r="I16" s="5">
        <v>0</v>
      </c>
      <c r="J16" s="5">
        <v>0</v>
      </c>
      <c r="K16" s="5">
        <v>0</v>
      </c>
    </row>
    <row r="17" spans="1:11" ht="30" customHeight="1" x14ac:dyDescent="0.15">
      <c r="A17" s="4" t="s">
        <v>779</v>
      </c>
      <c r="B17" s="3" t="s">
        <v>780</v>
      </c>
      <c r="C17" s="5">
        <f t="shared" si="0"/>
        <v>0</v>
      </c>
      <c r="D17" s="5">
        <v>0</v>
      </c>
      <c r="E17" s="5">
        <v>0</v>
      </c>
      <c r="F17" s="5">
        <v>0</v>
      </c>
      <c r="G17" s="5">
        <f t="shared" si="1"/>
        <v>0</v>
      </c>
      <c r="H17" s="5">
        <v>0</v>
      </c>
      <c r="I17" s="5">
        <v>0</v>
      </c>
      <c r="J17" s="5">
        <v>0</v>
      </c>
      <c r="K17" s="5">
        <v>0</v>
      </c>
    </row>
    <row r="18" spans="1:11" ht="30" customHeight="1" x14ac:dyDescent="0.15">
      <c r="A18" s="4" t="s">
        <v>781</v>
      </c>
      <c r="B18" s="3" t="s">
        <v>782</v>
      </c>
      <c r="C18" s="5">
        <f t="shared" si="0"/>
        <v>0</v>
      </c>
      <c r="D18" s="5">
        <v>0</v>
      </c>
      <c r="E18" s="5">
        <v>0</v>
      </c>
      <c r="F18" s="5">
        <v>0</v>
      </c>
      <c r="G18" s="5">
        <f t="shared" si="1"/>
        <v>0</v>
      </c>
      <c r="H18" s="5">
        <v>0</v>
      </c>
      <c r="I18" s="5">
        <v>0</v>
      </c>
      <c r="J18" s="5">
        <v>0</v>
      </c>
      <c r="K18" s="5">
        <v>0</v>
      </c>
    </row>
    <row r="19" spans="1:11" ht="30" customHeight="1" x14ac:dyDescent="0.15">
      <c r="A19" s="4" t="s">
        <v>783</v>
      </c>
      <c r="B19" s="3" t="s">
        <v>784</v>
      </c>
      <c r="C19" s="5">
        <f t="shared" si="0"/>
        <v>0</v>
      </c>
      <c r="D19" s="5">
        <v>0</v>
      </c>
      <c r="E19" s="5">
        <v>0</v>
      </c>
      <c r="F19" s="5">
        <v>0</v>
      </c>
      <c r="G19" s="5">
        <f t="shared" si="1"/>
        <v>0</v>
      </c>
      <c r="H19" s="5">
        <v>0</v>
      </c>
      <c r="I19" s="5">
        <v>0</v>
      </c>
      <c r="J19" s="5">
        <v>0</v>
      </c>
      <c r="K19" s="5">
        <v>0</v>
      </c>
    </row>
    <row r="20" spans="1:11" ht="20.100000000000001" customHeight="1" x14ac:dyDescent="0.15">
      <c r="A20" s="11" t="s">
        <v>303</v>
      </c>
      <c r="B20" s="14" t="s">
        <v>304</v>
      </c>
      <c r="C20" s="12">
        <f>VLOOKUP("1000",B:U,2,0)</f>
        <v>0</v>
      </c>
      <c r="D20" s="12">
        <f>VLOOKUP("1000",B:U,3,0)</f>
        <v>0</v>
      </c>
      <c r="E20" s="12">
        <f>VLOOKUP("1000",B:U,4,0)</f>
        <v>0</v>
      </c>
      <c r="F20" s="12">
        <f>VLOOKUP("1000",B:U,5,0)</f>
        <v>0</v>
      </c>
      <c r="G20" s="12">
        <f>VLOOKUP("1000",B:U,6,0)</f>
        <v>0</v>
      </c>
      <c r="H20" s="12">
        <f>VLOOKUP("1000",B:U,7,0)</f>
        <v>0</v>
      </c>
      <c r="I20" s="12">
        <f>VLOOKUP("1000",B:U,8,0)</f>
        <v>0</v>
      </c>
      <c r="J20" s="12">
        <f>VLOOKUP("1000",B:U,9,0)</f>
        <v>0</v>
      </c>
      <c r="K20" s="12">
        <f>VLOOKUP("1000",B:U,10,0)</f>
        <v>0</v>
      </c>
    </row>
  </sheetData>
  <sheetProtection sheet="1" objects="1" scenarios="1"/>
  <mergeCells count="9">
    <mergeCell ref="A1:K1"/>
    <mergeCell ref="A2:A4"/>
    <mergeCell ref="B2:B4"/>
    <mergeCell ref="C2:F2"/>
    <mergeCell ref="G2:K2"/>
    <mergeCell ref="C3:C4"/>
    <mergeCell ref="D3:F3"/>
    <mergeCell ref="G3:G4"/>
    <mergeCell ref="H3:K3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&amp;K00-00925457._08.506116</oddHeader>
    <oddFooter>&amp;L&amp;L&amp;"Verdana,Полужирный"&amp;K000000&amp;L&amp;"Verdana,Полужирный"&amp;K00-014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Z22"/>
  <sheetViews>
    <sheetView workbookViewId="0"/>
  </sheetViews>
  <sheetFormatPr defaultRowHeight="10.5" x14ac:dyDescent="0.15"/>
  <cols>
    <col min="1" max="1" width="66.85546875" customWidth="1"/>
    <col min="2" max="26" width="17.140625" customWidth="1"/>
  </cols>
  <sheetData>
    <row r="1" spans="1:26" ht="50.1" customHeight="1" x14ac:dyDescent="0.15">
      <c r="A1" s="1" t="s">
        <v>789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 x14ac:dyDescent="0.15">
      <c r="A2" s="36" t="s">
        <v>224</v>
      </c>
      <c r="B2" s="36" t="s">
        <v>225</v>
      </c>
      <c r="C2" s="36" t="s">
        <v>790</v>
      </c>
      <c r="D2" s="36"/>
      <c r="E2" s="36"/>
      <c r="F2" s="36"/>
      <c r="G2" s="36"/>
      <c r="H2" s="36"/>
      <c r="I2" s="36"/>
      <c r="J2" s="36"/>
      <c r="K2" s="36" t="s">
        <v>791</v>
      </c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ht="30" customHeight="1" x14ac:dyDescent="0.15">
      <c r="A3" s="36"/>
      <c r="B3" s="36"/>
      <c r="C3" s="36"/>
      <c r="D3" s="38"/>
      <c r="E3" s="38"/>
      <c r="F3" s="38"/>
      <c r="G3" s="38"/>
      <c r="H3" s="38"/>
      <c r="I3" s="38"/>
      <c r="J3" s="38"/>
      <c r="K3" s="36" t="s">
        <v>792</v>
      </c>
      <c r="L3" s="36"/>
      <c r="M3" s="36"/>
      <c r="N3" s="36"/>
      <c r="O3" s="36"/>
      <c r="P3" s="36"/>
      <c r="Q3" s="36"/>
      <c r="R3" s="36"/>
      <c r="S3" s="36" t="s">
        <v>793</v>
      </c>
      <c r="T3" s="36"/>
      <c r="U3" s="36"/>
      <c r="V3" s="36"/>
      <c r="W3" s="36"/>
      <c r="X3" s="36"/>
      <c r="Y3" s="36"/>
      <c r="Z3" s="36"/>
    </row>
    <row r="4" spans="1:26" ht="30" customHeight="1" x14ac:dyDescent="0.15">
      <c r="A4" s="36"/>
      <c r="B4" s="36"/>
      <c r="C4" s="36" t="s">
        <v>388</v>
      </c>
      <c r="D4" s="36"/>
      <c r="E4" s="36" t="s">
        <v>415</v>
      </c>
      <c r="F4" s="36"/>
      <c r="G4" s="36"/>
      <c r="H4" s="36"/>
      <c r="I4" s="36"/>
      <c r="J4" s="36"/>
      <c r="K4" s="36" t="s">
        <v>388</v>
      </c>
      <c r="L4" s="36"/>
      <c r="M4" s="36" t="s">
        <v>415</v>
      </c>
      <c r="N4" s="36"/>
      <c r="O4" s="36"/>
      <c r="P4" s="36"/>
      <c r="Q4" s="36"/>
      <c r="R4" s="36"/>
      <c r="S4" s="36" t="s">
        <v>388</v>
      </c>
      <c r="T4" s="36"/>
      <c r="U4" s="36" t="s">
        <v>415</v>
      </c>
      <c r="V4" s="36"/>
      <c r="W4" s="36"/>
      <c r="X4" s="36"/>
      <c r="Y4" s="36"/>
      <c r="Z4" s="36"/>
    </row>
    <row r="5" spans="1:26" ht="30" customHeight="1" x14ac:dyDescent="0.15">
      <c r="A5" s="36"/>
      <c r="B5" s="36"/>
      <c r="C5" s="36"/>
      <c r="D5" s="38"/>
      <c r="E5" s="36" t="s">
        <v>794</v>
      </c>
      <c r="F5" s="36"/>
      <c r="G5" s="36" t="s">
        <v>795</v>
      </c>
      <c r="H5" s="36"/>
      <c r="I5" s="36" t="s">
        <v>796</v>
      </c>
      <c r="J5" s="36"/>
      <c r="K5" s="36"/>
      <c r="L5" s="38"/>
      <c r="M5" s="36" t="s">
        <v>794</v>
      </c>
      <c r="N5" s="36"/>
      <c r="O5" s="36" t="s">
        <v>795</v>
      </c>
      <c r="P5" s="36"/>
      <c r="Q5" s="36" t="s">
        <v>796</v>
      </c>
      <c r="R5" s="36"/>
      <c r="S5" s="36"/>
      <c r="T5" s="38"/>
      <c r="U5" s="36" t="s">
        <v>794</v>
      </c>
      <c r="V5" s="36"/>
      <c r="W5" s="36" t="s">
        <v>795</v>
      </c>
      <c r="X5" s="36"/>
      <c r="Y5" s="36" t="s">
        <v>796</v>
      </c>
      <c r="Z5" s="36"/>
    </row>
    <row r="6" spans="1:26" ht="30" customHeight="1" x14ac:dyDescent="0.15">
      <c r="A6" s="36"/>
      <c r="B6" s="36"/>
      <c r="C6" s="3" t="s">
        <v>758</v>
      </c>
      <c r="D6" s="3" t="s">
        <v>759</v>
      </c>
      <c r="E6" s="3" t="s">
        <v>758</v>
      </c>
      <c r="F6" s="3" t="s">
        <v>759</v>
      </c>
      <c r="G6" s="3" t="s">
        <v>758</v>
      </c>
      <c r="H6" s="3" t="s">
        <v>759</v>
      </c>
      <c r="I6" s="3" t="s">
        <v>758</v>
      </c>
      <c r="J6" s="3" t="s">
        <v>759</v>
      </c>
      <c r="K6" s="3" t="s">
        <v>758</v>
      </c>
      <c r="L6" s="3" t="s">
        <v>759</v>
      </c>
      <c r="M6" s="3" t="s">
        <v>758</v>
      </c>
      <c r="N6" s="3" t="s">
        <v>759</v>
      </c>
      <c r="O6" s="3" t="s">
        <v>758</v>
      </c>
      <c r="P6" s="3" t="s">
        <v>759</v>
      </c>
      <c r="Q6" s="3" t="s">
        <v>758</v>
      </c>
      <c r="R6" s="3" t="s">
        <v>759</v>
      </c>
      <c r="S6" s="3" t="s">
        <v>758</v>
      </c>
      <c r="T6" s="3" t="s">
        <v>759</v>
      </c>
      <c r="U6" s="3" t="s">
        <v>758</v>
      </c>
      <c r="V6" s="3" t="s">
        <v>759</v>
      </c>
      <c r="W6" s="3" t="s">
        <v>758</v>
      </c>
      <c r="X6" s="3" t="s">
        <v>759</v>
      </c>
      <c r="Y6" s="3" t="s">
        <v>758</v>
      </c>
      <c r="Z6" s="3" t="s">
        <v>759</v>
      </c>
    </row>
    <row r="7" spans="1:26" ht="20.100000000000001" customHeight="1" x14ac:dyDescent="0.15">
      <c r="A7" s="3" t="s">
        <v>231</v>
      </c>
      <c r="B7" s="3" t="s">
        <v>232</v>
      </c>
      <c r="C7" s="3" t="s">
        <v>233</v>
      </c>
      <c r="D7" s="3" t="s">
        <v>234</v>
      </c>
      <c r="E7" s="3" t="s">
        <v>235</v>
      </c>
      <c r="F7" s="3" t="s">
        <v>236</v>
      </c>
      <c r="G7" s="3" t="s">
        <v>322</v>
      </c>
      <c r="H7" s="3" t="s">
        <v>323</v>
      </c>
      <c r="I7" s="3" t="s">
        <v>324</v>
      </c>
      <c r="J7" s="3" t="s">
        <v>325</v>
      </c>
      <c r="K7" s="3" t="s">
        <v>326</v>
      </c>
      <c r="L7" s="3" t="s">
        <v>327</v>
      </c>
      <c r="M7" s="3" t="s">
        <v>328</v>
      </c>
      <c r="N7" s="3" t="s">
        <v>329</v>
      </c>
      <c r="O7" s="3" t="s">
        <v>330</v>
      </c>
      <c r="P7" s="3" t="s">
        <v>331</v>
      </c>
      <c r="Q7" s="3" t="s">
        <v>332</v>
      </c>
      <c r="R7" s="3" t="s">
        <v>333</v>
      </c>
      <c r="S7" s="3" t="s">
        <v>334</v>
      </c>
      <c r="T7" s="3" t="s">
        <v>335</v>
      </c>
      <c r="U7" s="3" t="s">
        <v>583</v>
      </c>
      <c r="V7" s="3" t="s">
        <v>584</v>
      </c>
      <c r="W7" s="3" t="s">
        <v>585</v>
      </c>
      <c r="X7" s="3" t="s">
        <v>586</v>
      </c>
      <c r="Y7" s="3" t="s">
        <v>587</v>
      </c>
      <c r="Z7" s="3" t="s">
        <v>588</v>
      </c>
    </row>
    <row r="8" spans="1:26" ht="30" customHeight="1" x14ac:dyDescent="0.15">
      <c r="A8" s="13" t="s">
        <v>760</v>
      </c>
      <c r="B8" s="14" t="s">
        <v>292</v>
      </c>
      <c r="C8" s="12">
        <f t="shared" ref="C8:C21" si="0">E8+G8+I8</f>
        <v>2</v>
      </c>
      <c r="D8" s="12">
        <f t="shared" ref="D8:D21" si="1">F8+H8+J8</f>
        <v>2</v>
      </c>
      <c r="E8" s="12">
        <v>2</v>
      </c>
      <c r="F8" s="12">
        <v>2</v>
      </c>
      <c r="G8" s="12">
        <v>0</v>
      </c>
      <c r="H8" s="12">
        <v>0</v>
      </c>
      <c r="I8" s="12">
        <v>0</v>
      </c>
      <c r="J8" s="12">
        <v>0</v>
      </c>
      <c r="K8" s="12">
        <f t="shared" ref="K8:K21" si="2">M8+O8+Q8</f>
        <v>2</v>
      </c>
      <c r="L8" s="12">
        <f t="shared" ref="L8:L21" si="3">N8+P8+R8</f>
        <v>2</v>
      </c>
      <c r="M8" s="12">
        <v>2</v>
      </c>
      <c r="N8" s="12">
        <v>2</v>
      </c>
      <c r="O8" s="12">
        <v>0</v>
      </c>
      <c r="P8" s="12">
        <v>0</v>
      </c>
      <c r="Q8" s="12">
        <v>0</v>
      </c>
      <c r="R8" s="12">
        <v>0</v>
      </c>
      <c r="S8" s="12">
        <f t="shared" ref="S8:S21" si="4">U8+W8+Y8</f>
        <v>2</v>
      </c>
      <c r="T8" s="12">
        <f t="shared" ref="T8:T21" si="5">V8+X8+Z8</f>
        <v>2</v>
      </c>
      <c r="U8" s="12">
        <v>2</v>
      </c>
      <c r="V8" s="12">
        <v>2</v>
      </c>
      <c r="W8" s="12">
        <v>0</v>
      </c>
      <c r="X8" s="12">
        <v>0</v>
      </c>
      <c r="Y8" s="12">
        <v>0</v>
      </c>
      <c r="Z8" s="12">
        <v>0</v>
      </c>
    </row>
    <row r="9" spans="1:26" ht="30" customHeight="1" x14ac:dyDescent="0.15">
      <c r="A9" s="4" t="s">
        <v>761</v>
      </c>
      <c r="B9" s="3" t="s">
        <v>294</v>
      </c>
      <c r="C9" s="5">
        <f t="shared" si="0"/>
        <v>1</v>
      </c>
      <c r="D9" s="5">
        <f t="shared" si="1"/>
        <v>1</v>
      </c>
      <c r="E9" s="5">
        <v>1</v>
      </c>
      <c r="F9" s="5">
        <v>1</v>
      </c>
      <c r="G9" s="5">
        <v>0</v>
      </c>
      <c r="H9" s="5">
        <v>0</v>
      </c>
      <c r="I9" s="5">
        <v>0</v>
      </c>
      <c r="J9" s="5">
        <v>0</v>
      </c>
      <c r="K9" s="5">
        <f t="shared" si="2"/>
        <v>1</v>
      </c>
      <c r="L9" s="5">
        <f t="shared" si="3"/>
        <v>1</v>
      </c>
      <c r="M9" s="5">
        <v>1</v>
      </c>
      <c r="N9" s="5">
        <v>1</v>
      </c>
      <c r="O9" s="5">
        <v>0</v>
      </c>
      <c r="P9" s="5">
        <v>0</v>
      </c>
      <c r="Q9" s="5">
        <v>0</v>
      </c>
      <c r="R9" s="5">
        <v>0</v>
      </c>
      <c r="S9" s="5">
        <f t="shared" si="4"/>
        <v>1</v>
      </c>
      <c r="T9" s="5">
        <f t="shared" si="5"/>
        <v>1</v>
      </c>
      <c r="U9" s="5">
        <v>1</v>
      </c>
      <c r="V9" s="5">
        <v>1</v>
      </c>
      <c r="W9" s="5">
        <v>0</v>
      </c>
      <c r="X9" s="5">
        <v>0</v>
      </c>
      <c r="Y9" s="5">
        <v>0</v>
      </c>
      <c r="Z9" s="5">
        <v>0</v>
      </c>
    </row>
    <row r="10" spans="1:26" ht="30" customHeight="1" x14ac:dyDescent="0.15">
      <c r="A10" s="4" t="s">
        <v>762</v>
      </c>
      <c r="B10" s="3" t="s">
        <v>763</v>
      </c>
      <c r="C10" s="5">
        <f t="shared" si="0"/>
        <v>0</v>
      </c>
      <c r="D10" s="5">
        <f t="shared" si="1"/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f t="shared" si="2"/>
        <v>0</v>
      </c>
      <c r="L10" s="5">
        <f t="shared" si="3"/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f t="shared" si="4"/>
        <v>0</v>
      </c>
      <c r="T10" s="5">
        <f t="shared" si="5"/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</row>
    <row r="11" spans="1:26" ht="30" customHeight="1" x14ac:dyDescent="0.15">
      <c r="A11" s="4" t="s">
        <v>764</v>
      </c>
      <c r="B11" s="3" t="s">
        <v>765</v>
      </c>
      <c r="C11" s="5">
        <f t="shared" si="0"/>
        <v>0</v>
      </c>
      <c r="D11" s="5">
        <f t="shared" si="1"/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f t="shared" si="2"/>
        <v>0</v>
      </c>
      <c r="L11" s="5">
        <f t="shared" si="3"/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f t="shared" si="4"/>
        <v>0</v>
      </c>
      <c r="T11" s="5">
        <f t="shared" si="5"/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</row>
    <row r="12" spans="1:26" ht="30" customHeight="1" x14ac:dyDescent="0.15">
      <c r="A12" s="4" t="s">
        <v>766</v>
      </c>
      <c r="B12" s="3" t="s">
        <v>767</v>
      </c>
      <c r="C12" s="5">
        <f t="shared" si="0"/>
        <v>1</v>
      </c>
      <c r="D12" s="5">
        <f t="shared" si="1"/>
        <v>1</v>
      </c>
      <c r="E12" s="5">
        <v>1</v>
      </c>
      <c r="F12" s="5">
        <v>1</v>
      </c>
      <c r="G12" s="5">
        <v>0</v>
      </c>
      <c r="H12" s="5">
        <v>0</v>
      </c>
      <c r="I12" s="5">
        <v>0</v>
      </c>
      <c r="J12" s="5">
        <v>0</v>
      </c>
      <c r="K12" s="5">
        <f t="shared" si="2"/>
        <v>1</v>
      </c>
      <c r="L12" s="5">
        <f t="shared" si="3"/>
        <v>1</v>
      </c>
      <c r="M12" s="5">
        <v>1</v>
      </c>
      <c r="N12" s="5">
        <v>1</v>
      </c>
      <c r="O12" s="5">
        <v>0</v>
      </c>
      <c r="P12" s="5">
        <v>0</v>
      </c>
      <c r="Q12" s="5">
        <v>0</v>
      </c>
      <c r="R12" s="5">
        <v>0</v>
      </c>
      <c r="S12" s="5">
        <f t="shared" si="4"/>
        <v>1</v>
      </c>
      <c r="T12" s="5">
        <f t="shared" si="5"/>
        <v>1</v>
      </c>
      <c r="U12" s="5">
        <v>1</v>
      </c>
      <c r="V12" s="5">
        <v>1</v>
      </c>
      <c r="W12" s="5">
        <v>0</v>
      </c>
      <c r="X12" s="5">
        <v>0</v>
      </c>
      <c r="Y12" s="5">
        <v>0</v>
      </c>
      <c r="Z12" s="5">
        <v>0</v>
      </c>
    </row>
    <row r="13" spans="1:26" ht="30" customHeight="1" x14ac:dyDescent="0.15">
      <c r="A13" s="4" t="s">
        <v>768</v>
      </c>
      <c r="B13" s="3" t="s">
        <v>769</v>
      </c>
      <c r="C13" s="5">
        <f t="shared" si="0"/>
        <v>0</v>
      </c>
      <c r="D13" s="5">
        <f t="shared" si="1"/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f t="shared" si="2"/>
        <v>0</v>
      </c>
      <c r="L13" s="5">
        <f t="shared" si="3"/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f t="shared" si="4"/>
        <v>0</v>
      </c>
      <c r="T13" s="5">
        <f t="shared" si="5"/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</row>
    <row r="14" spans="1:26" ht="30" customHeight="1" x14ac:dyDescent="0.15">
      <c r="A14" s="4" t="s">
        <v>770</v>
      </c>
      <c r="B14" s="3" t="s">
        <v>771</v>
      </c>
      <c r="C14" s="5">
        <f t="shared" si="0"/>
        <v>0</v>
      </c>
      <c r="D14" s="5">
        <f t="shared" si="1"/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f t="shared" si="2"/>
        <v>0</v>
      </c>
      <c r="L14" s="5">
        <f t="shared" si="3"/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f t="shared" si="4"/>
        <v>0</v>
      </c>
      <c r="T14" s="5">
        <f t="shared" si="5"/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</row>
    <row r="15" spans="1:26" ht="30" customHeight="1" x14ac:dyDescent="0.15">
      <c r="A15" s="4" t="s">
        <v>772</v>
      </c>
      <c r="B15" s="3" t="s">
        <v>773</v>
      </c>
      <c r="C15" s="5">
        <f t="shared" si="0"/>
        <v>0</v>
      </c>
      <c r="D15" s="5">
        <f t="shared" si="1"/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f t="shared" si="2"/>
        <v>0</v>
      </c>
      <c r="L15" s="5">
        <f t="shared" si="3"/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f t="shared" si="4"/>
        <v>0</v>
      </c>
      <c r="T15" s="5">
        <f t="shared" si="5"/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</row>
    <row r="16" spans="1:26" ht="30" customHeight="1" x14ac:dyDescent="0.15">
      <c r="A16" s="4" t="s">
        <v>774</v>
      </c>
      <c r="B16" s="3" t="s">
        <v>775</v>
      </c>
      <c r="C16" s="5">
        <f t="shared" si="0"/>
        <v>0</v>
      </c>
      <c r="D16" s="5">
        <f t="shared" si="1"/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f t="shared" si="2"/>
        <v>0</v>
      </c>
      <c r="L16" s="5">
        <f t="shared" si="3"/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f t="shared" si="4"/>
        <v>0</v>
      </c>
      <c r="T16" s="5">
        <f t="shared" si="5"/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</row>
    <row r="17" spans="1:26" ht="30" customHeight="1" x14ac:dyDescent="0.15">
      <c r="A17" s="4" t="s">
        <v>776</v>
      </c>
      <c r="B17" s="3" t="s">
        <v>777</v>
      </c>
      <c r="C17" s="5">
        <f t="shared" si="0"/>
        <v>0</v>
      </c>
      <c r="D17" s="5">
        <f t="shared" si="1"/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f t="shared" si="2"/>
        <v>0</v>
      </c>
      <c r="L17" s="5">
        <f t="shared" si="3"/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f t="shared" si="4"/>
        <v>0</v>
      </c>
      <c r="T17" s="5">
        <f t="shared" si="5"/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</row>
    <row r="18" spans="1:26" ht="30" customHeight="1" x14ac:dyDescent="0.15">
      <c r="A18" s="4" t="s">
        <v>778</v>
      </c>
      <c r="B18" s="3" t="s">
        <v>298</v>
      </c>
      <c r="C18" s="5">
        <f t="shared" si="0"/>
        <v>0</v>
      </c>
      <c r="D18" s="5">
        <f t="shared" si="1"/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f t="shared" si="2"/>
        <v>0</v>
      </c>
      <c r="L18" s="5">
        <f t="shared" si="3"/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f t="shared" si="4"/>
        <v>0</v>
      </c>
      <c r="T18" s="5">
        <f t="shared" si="5"/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</row>
    <row r="19" spans="1:26" ht="30" customHeight="1" x14ac:dyDescent="0.15">
      <c r="A19" s="4" t="s">
        <v>779</v>
      </c>
      <c r="B19" s="3" t="s">
        <v>780</v>
      </c>
      <c r="C19" s="5">
        <f t="shared" si="0"/>
        <v>0</v>
      </c>
      <c r="D19" s="5">
        <f t="shared" si="1"/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f t="shared" si="2"/>
        <v>0</v>
      </c>
      <c r="L19" s="5">
        <f t="shared" si="3"/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f t="shared" si="4"/>
        <v>0</v>
      </c>
      <c r="T19" s="5">
        <f t="shared" si="5"/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</row>
    <row r="20" spans="1:26" ht="30" customHeight="1" x14ac:dyDescent="0.15">
      <c r="A20" s="4" t="s">
        <v>781</v>
      </c>
      <c r="B20" s="3" t="s">
        <v>782</v>
      </c>
      <c r="C20" s="5">
        <f t="shared" si="0"/>
        <v>1</v>
      </c>
      <c r="D20" s="5">
        <f t="shared" si="1"/>
        <v>1</v>
      </c>
      <c r="E20" s="5">
        <v>1</v>
      </c>
      <c r="F20" s="5">
        <v>1</v>
      </c>
      <c r="G20" s="5">
        <v>0</v>
      </c>
      <c r="H20" s="5">
        <v>0</v>
      </c>
      <c r="I20" s="5">
        <v>0</v>
      </c>
      <c r="J20" s="5">
        <v>0</v>
      </c>
      <c r="K20" s="5">
        <f t="shared" si="2"/>
        <v>1</v>
      </c>
      <c r="L20" s="5">
        <f t="shared" si="3"/>
        <v>1</v>
      </c>
      <c r="M20" s="5">
        <v>1</v>
      </c>
      <c r="N20" s="5">
        <v>1</v>
      </c>
      <c r="O20" s="5">
        <v>0</v>
      </c>
      <c r="P20" s="5">
        <v>0</v>
      </c>
      <c r="Q20" s="5">
        <v>0</v>
      </c>
      <c r="R20" s="5">
        <v>0</v>
      </c>
      <c r="S20" s="5">
        <f t="shared" si="4"/>
        <v>1</v>
      </c>
      <c r="T20" s="5">
        <f t="shared" si="5"/>
        <v>1</v>
      </c>
      <c r="U20" s="5">
        <v>1</v>
      </c>
      <c r="V20" s="5">
        <v>1</v>
      </c>
      <c r="W20" s="5">
        <v>0</v>
      </c>
      <c r="X20" s="5">
        <v>0</v>
      </c>
      <c r="Y20" s="5">
        <v>0</v>
      </c>
      <c r="Z20" s="5">
        <v>0</v>
      </c>
    </row>
    <row r="21" spans="1:26" ht="30" customHeight="1" x14ac:dyDescent="0.15">
      <c r="A21" s="4" t="s">
        <v>783</v>
      </c>
      <c r="B21" s="3" t="s">
        <v>784</v>
      </c>
      <c r="C21" s="5">
        <f t="shared" si="0"/>
        <v>0</v>
      </c>
      <c r="D21" s="5">
        <f t="shared" si="1"/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f t="shared" si="2"/>
        <v>0</v>
      </c>
      <c r="L21" s="5">
        <f t="shared" si="3"/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f t="shared" si="4"/>
        <v>0</v>
      </c>
      <c r="T21" s="5">
        <f t="shared" si="5"/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</row>
    <row r="22" spans="1:26" ht="20.100000000000001" customHeight="1" x14ac:dyDescent="0.15">
      <c r="A22" s="11" t="s">
        <v>303</v>
      </c>
      <c r="B22" s="14" t="s">
        <v>304</v>
      </c>
      <c r="C22" s="12">
        <f>VLOOKUP("1000",B:Z,2,0)</f>
        <v>2</v>
      </c>
      <c r="D22" s="12">
        <f>VLOOKUP("1000",B:Z,3,0)</f>
        <v>2</v>
      </c>
      <c r="E22" s="12">
        <f>VLOOKUP("1000",B:Z,4,0)</f>
        <v>2</v>
      </c>
      <c r="F22" s="12">
        <f>VLOOKUP("1000",B:Z,5,0)</f>
        <v>2</v>
      </c>
      <c r="G22" s="12">
        <f>VLOOKUP("1000",B:Z,6,0)</f>
        <v>0</v>
      </c>
      <c r="H22" s="12">
        <f>VLOOKUP("1000",B:Z,7,0)</f>
        <v>0</v>
      </c>
      <c r="I22" s="12">
        <f>VLOOKUP("1000",B:Z,8,0)</f>
        <v>0</v>
      </c>
      <c r="J22" s="12">
        <f>VLOOKUP("1000",B:Z,9,0)</f>
        <v>0</v>
      </c>
      <c r="K22" s="12">
        <f>VLOOKUP("1000",B:Z,10,0)</f>
        <v>2</v>
      </c>
      <c r="L22" s="12">
        <f>VLOOKUP("1000",B:Z,11,0)</f>
        <v>2</v>
      </c>
      <c r="M22" s="12">
        <f>VLOOKUP("1000",B:Z,12,0)</f>
        <v>2</v>
      </c>
      <c r="N22" s="12">
        <f>VLOOKUP("1000",B:Z,13,0)</f>
        <v>2</v>
      </c>
      <c r="O22" s="12">
        <f>VLOOKUP("1000",B:Z,14,0)</f>
        <v>0</v>
      </c>
      <c r="P22" s="12">
        <f>VLOOKUP("1000",B:Z,15,0)</f>
        <v>0</v>
      </c>
      <c r="Q22" s="12">
        <f>VLOOKUP("1000",B:Z,16,0)</f>
        <v>0</v>
      </c>
      <c r="R22" s="12">
        <f>VLOOKUP("1000",B:Z,17,0)</f>
        <v>0</v>
      </c>
      <c r="S22" s="12">
        <f>VLOOKUP("1000",B:Z,18,0)</f>
        <v>2</v>
      </c>
      <c r="T22" s="12">
        <f>VLOOKUP("1000",B:Z,19,0)</f>
        <v>2</v>
      </c>
      <c r="U22" s="12">
        <f>VLOOKUP("1000",B:Z,20,0)</f>
        <v>2</v>
      </c>
      <c r="V22" s="12">
        <f>VLOOKUP("1000",B:Z,21,0)</f>
        <v>2</v>
      </c>
      <c r="W22" s="12">
        <f>VLOOKUP("1000",B:Z,22,0)</f>
        <v>0</v>
      </c>
      <c r="X22" s="12">
        <f>VLOOKUP("1000",B:Z,23,0)</f>
        <v>0</v>
      </c>
      <c r="Y22" s="12">
        <f>VLOOKUP("1000",B:Z,24,0)</f>
        <v>0</v>
      </c>
      <c r="Z22" s="12">
        <f>VLOOKUP("1000",B:Z,25,0)</f>
        <v>0</v>
      </c>
    </row>
  </sheetData>
  <sheetProtection sheet="1" objects="1" scenarios="1"/>
  <mergeCells count="22">
    <mergeCell ref="Y5:Z5"/>
    <mergeCell ref="M5:N5"/>
    <mergeCell ref="O5:P5"/>
    <mergeCell ref="Q5:R5"/>
    <mergeCell ref="U5:V5"/>
    <mergeCell ref="W5:X5"/>
    <mergeCell ref="A1:Z1"/>
    <mergeCell ref="A2:A6"/>
    <mergeCell ref="B2:B6"/>
    <mergeCell ref="C2:J3"/>
    <mergeCell ref="K2:Z2"/>
    <mergeCell ref="K3:R3"/>
    <mergeCell ref="S3:Z3"/>
    <mergeCell ref="C4:D5"/>
    <mergeCell ref="E4:J4"/>
    <mergeCell ref="K4:L5"/>
    <mergeCell ref="M4:R4"/>
    <mergeCell ref="S4:T5"/>
    <mergeCell ref="U4:Z4"/>
    <mergeCell ref="E5:F5"/>
    <mergeCell ref="G5:H5"/>
    <mergeCell ref="I5:J5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&amp;K00-00925457._08.506116</oddHeader>
    <oddFooter>&amp;L&amp;L&amp;"Verdana,Полужирный"&amp;K000000&amp;L&amp;"Verdana,Полужирный"&amp;K00-014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O36"/>
  <sheetViews>
    <sheetView workbookViewId="0"/>
  </sheetViews>
  <sheetFormatPr defaultRowHeight="10.5" x14ac:dyDescent="0.15"/>
  <cols>
    <col min="1" max="1" width="66.85546875" customWidth="1"/>
    <col min="2" max="15" width="17.140625" customWidth="1"/>
  </cols>
  <sheetData>
    <row r="1" spans="1:15" ht="50.1" customHeight="1" x14ac:dyDescent="0.15">
      <c r="A1" s="1" t="s">
        <v>797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30" customHeight="1" x14ac:dyDescent="0.15">
      <c r="A2" s="36" t="s">
        <v>224</v>
      </c>
      <c r="B2" s="36" t="s">
        <v>225</v>
      </c>
      <c r="C2" s="36" t="s">
        <v>798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30" customHeight="1" x14ac:dyDescent="0.15">
      <c r="A3" s="36"/>
      <c r="B3" s="36"/>
      <c r="C3" s="36" t="s">
        <v>799</v>
      </c>
      <c r="D3" s="36" t="s">
        <v>415</v>
      </c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5" ht="30" customHeight="1" x14ac:dyDescent="0.15">
      <c r="A4" s="36"/>
      <c r="B4" s="36"/>
      <c r="C4" s="36"/>
      <c r="D4" s="36" t="s">
        <v>800</v>
      </c>
      <c r="E4" s="36"/>
      <c r="F4" s="36"/>
      <c r="G4" s="36"/>
      <c r="H4" s="36"/>
      <c r="I4" s="36"/>
      <c r="J4" s="36" t="s">
        <v>801</v>
      </c>
      <c r="K4" s="36"/>
      <c r="L4" s="36" t="s">
        <v>746</v>
      </c>
      <c r="M4" s="36"/>
      <c r="N4" s="36"/>
      <c r="O4" s="36" t="s">
        <v>802</v>
      </c>
    </row>
    <row r="5" spans="1:15" ht="50.1" customHeight="1" x14ac:dyDescent="0.15">
      <c r="A5" s="36"/>
      <c r="B5" s="36"/>
      <c r="C5" s="36"/>
      <c r="D5" s="3" t="s">
        <v>803</v>
      </c>
      <c r="E5" s="3" t="s">
        <v>804</v>
      </c>
      <c r="F5" s="3" t="s">
        <v>805</v>
      </c>
      <c r="G5" s="3" t="s">
        <v>751</v>
      </c>
      <c r="H5" s="3" t="s">
        <v>806</v>
      </c>
      <c r="I5" s="3" t="s">
        <v>807</v>
      </c>
      <c r="J5" s="3" t="s">
        <v>808</v>
      </c>
      <c r="K5" s="3" t="s">
        <v>801</v>
      </c>
      <c r="L5" s="3" t="s">
        <v>809</v>
      </c>
      <c r="M5" s="3" t="s">
        <v>810</v>
      </c>
      <c r="N5" s="3" t="s">
        <v>811</v>
      </c>
      <c r="O5" s="36"/>
    </row>
    <row r="6" spans="1:15" ht="20.100000000000001" customHeight="1" x14ac:dyDescent="0.15">
      <c r="A6" s="3" t="s">
        <v>231</v>
      </c>
      <c r="B6" s="3" t="s">
        <v>232</v>
      </c>
      <c r="C6" s="3" t="s">
        <v>233</v>
      </c>
      <c r="D6" s="3" t="s">
        <v>234</v>
      </c>
      <c r="E6" s="3" t="s">
        <v>235</v>
      </c>
      <c r="F6" s="3" t="s">
        <v>236</v>
      </c>
      <c r="G6" s="3" t="s">
        <v>322</v>
      </c>
      <c r="H6" s="3" t="s">
        <v>323</v>
      </c>
      <c r="I6" s="3" t="s">
        <v>324</v>
      </c>
      <c r="J6" s="3" t="s">
        <v>325</v>
      </c>
      <c r="K6" s="3" t="s">
        <v>326</v>
      </c>
      <c r="L6" s="3" t="s">
        <v>327</v>
      </c>
      <c r="M6" s="3" t="s">
        <v>328</v>
      </c>
      <c r="N6" s="3" t="s">
        <v>329</v>
      </c>
      <c r="O6" s="3" t="s">
        <v>330</v>
      </c>
    </row>
    <row r="7" spans="1:15" ht="30" customHeight="1" x14ac:dyDescent="0.15">
      <c r="A7" s="13" t="s">
        <v>760</v>
      </c>
      <c r="B7" s="14" t="s">
        <v>292</v>
      </c>
      <c r="C7" s="12">
        <f t="shared" ref="C7:C20" si="0">SUM(D7:O7)</f>
        <v>278645.19</v>
      </c>
      <c r="D7" s="12">
        <v>34985.46</v>
      </c>
      <c r="E7" s="12">
        <v>0</v>
      </c>
      <c r="F7" s="12">
        <v>26936.11</v>
      </c>
      <c r="G7" s="12">
        <v>0</v>
      </c>
      <c r="H7" s="12">
        <v>25434.799999999999</v>
      </c>
      <c r="I7" s="12">
        <v>0</v>
      </c>
      <c r="J7" s="12">
        <v>0</v>
      </c>
      <c r="K7" s="12">
        <v>0</v>
      </c>
      <c r="L7" s="12">
        <v>175897.82</v>
      </c>
      <c r="M7" s="12">
        <v>0</v>
      </c>
      <c r="N7" s="12">
        <v>0</v>
      </c>
      <c r="O7" s="12">
        <v>15391</v>
      </c>
    </row>
    <row r="8" spans="1:15" ht="30" customHeight="1" x14ac:dyDescent="0.15">
      <c r="A8" s="4" t="s">
        <v>761</v>
      </c>
      <c r="B8" s="3" t="s">
        <v>294</v>
      </c>
      <c r="C8" s="5">
        <f t="shared" si="0"/>
        <v>79708.439999999988</v>
      </c>
      <c r="D8" s="5">
        <v>22448.21</v>
      </c>
      <c r="E8" s="5">
        <v>0</v>
      </c>
      <c r="F8" s="5">
        <v>14883.14</v>
      </c>
      <c r="G8" s="5">
        <v>0</v>
      </c>
      <c r="H8" s="5">
        <v>25434.799999999999</v>
      </c>
      <c r="I8" s="5">
        <v>0</v>
      </c>
      <c r="J8" s="5">
        <v>0</v>
      </c>
      <c r="K8" s="5">
        <v>0</v>
      </c>
      <c r="L8" s="5">
        <v>6242.29</v>
      </c>
      <c r="M8" s="5">
        <v>0</v>
      </c>
      <c r="N8" s="5">
        <v>0</v>
      </c>
      <c r="O8" s="5">
        <v>10700</v>
      </c>
    </row>
    <row r="9" spans="1:15" ht="30" customHeight="1" x14ac:dyDescent="0.15">
      <c r="A9" s="4" t="s">
        <v>762</v>
      </c>
      <c r="B9" s="3" t="s">
        <v>763</v>
      </c>
      <c r="C9" s="5">
        <f t="shared" si="0"/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</row>
    <row r="10" spans="1:15" ht="30" customHeight="1" x14ac:dyDescent="0.15">
      <c r="A10" s="4" t="s">
        <v>764</v>
      </c>
      <c r="B10" s="3" t="s">
        <v>765</v>
      </c>
      <c r="C10" s="5">
        <f t="shared" si="0"/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</row>
    <row r="11" spans="1:15" ht="30" customHeight="1" x14ac:dyDescent="0.15">
      <c r="A11" s="4" t="s">
        <v>766</v>
      </c>
      <c r="B11" s="3" t="s">
        <v>767</v>
      </c>
      <c r="C11" s="5">
        <f t="shared" si="0"/>
        <v>79708.439999999988</v>
      </c>
      <c r="D11" s="5">
        <v>22448.21</v>
      </c>
      <c r="E11" s="5">
        <v>0</v>
      </c>
      <c r="F11" s="5">
        <v>14883.14</v>
      </c>
      <c r="G11" s="5">
        <v>0</v>
      </c>
      <c r="H11" s="5">
        <v>25434.799999999999</v>
      </c>
      <c r="I11" s="5">
        <v>0</v>
      </c>
      <c r="J11" s="5">
        <v>0</v>
      </c>
      <c r="K11" s="5">
        <v>0</v>
      </c>
      <c r="L11" s="5">
        <v>6242.29</v>
      </c>
      <c r="M11" s="5">
        <v>0</v>
      </c>
      <c r="N11" s="5">
        <v>0</v>
      </c>
      <c r="O11" s="5">
        <v>10700</v>
      </c>
    </row>
    <row r="12" spans="1:15" ht="30" customHeight="1" x14ac:dyDescent="0.15">
      <c r="A12" s="4" t="s">
        <v>768</v>
      </c>
      <c r="B12" s="3" t="s">
        <v>769</v>
      </c>
      <c r="C12" s="5">
        <f t="shared" si="0"/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</row>
    <row r="13" spans="1:15" ht="30" customHeight="1" x14ac:dyDescent="0.15">
      <c r="A13" s="4" t="s">
        <v>770</v>
      </c>
      <c r="B13" s="3" t="s">
        <v>771</v>
      </c>
      <c r="C13" s="5">
        <f t="shared" si="0"/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</row>
    <row r="14" spans="1:15" ht="30" customHeight="1" x14ac:dyDescent="0.15">
      <c r="A14" s="4" t="s">
        <v>772</v>
      </c>
      <c r="B14" s="3" t="s">
        <v>773</v>
      </c>
      <c r="C14" s="5">
        <f t="shared" si="0"/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</row>
    <row r="15" spans="1:15" ht="30" customHeight="1" x14ac:dyDescent="0.15">
      <c r="A15" s="4" t="s">
        <v>774</v>
      </c>
      <c r="B15" s="3" t="s">
        <v>775</v>
      </c>
      <c r="C15" s="5">
        <f t="shared" si="0"/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</row>
    <row r="16" spans="1:15" ht="30" customHeight="1" x14ac:dyDescent="0.15">
      <c r="A16" s="4" t="s">
        <v>776</v>
      </c>
      <c r="B16" s="3" t="s">
        <v>777</v>
      </c>
      <c r="C16" s="5">
        <f t="shared" si="0"/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</row>
    <row r="17" spans="1:15" ht="30" customHeight="1" x14ac:dyDescent="0.15">
      <c r="A17" s="4" t="s">
        <v>778</v>
      </c>
      <c r="B17" s="3" t="s">
        <v>298</v>
      </c>
      <c r="C17" s="5">
        <f t="shared" si="0"/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</row>
    <row r="18" spans="1:15" ht="30" customHeight="1" x14ac:dyDescent="0.15">
      <c r="A18" s="4" t="s">
        <v>779</v>
      </c>
      <c r="B18" s="3" t="s">
        <v>780</v>
      </c>
      <c r="C18" s="5">
        <f t="shared" si="0"/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</row>
    <row r="19" spans="1:15" ht="30" customHeight="1" x14ac:dyDescent="0.15">
      <c r="A19" s="4" t="s">
        <v>781</v>
      </c>
      <c r="B19" s="3" t="s">
        <v>782</v>
      </c>
      <c r="C19" s="5">
        <f t="shared" si="0"/>
        <v>198936.75</v>
      </c>
      <c r="D19" s="5">
        <v>12537.25</v>
      </c>
      <c r="E19" s="5">
        <v>0</v>
      </c>
      <c r="F19" s="5">
        <v>12052.97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169655.53</v>
      </c>
      <c r="M19" s="5">
        <v>0</v>
      </c>
      <c r="N19" s="5">
        <v>0</v>
      </c>
      <c r="O19" s="5">
        <v>4691</v>
      </c>
    </row>
    <row r="20" spans="1:15" ht="30" customHeight="1" x14ac:dyDescent="0.15">
      <c r="A20" s="4" t="s">
        <v>783</v>
      </c>
      <c r="B20" s="3" t="s">
        <v>784</v>
      </c>
      <c r="C20" s="5">
        <f t="shared" si="0"/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</row>
    <row r="21" spans="1:15" ht="20.100000000000001" customHeight="1" x14ac:dyDescent="0.15">
      <c r="A21" s="11" t="s">
        <v>303</v>
      </c>
      <c r="B21" s="14" t="s">
        <v>304</v>
      </c>
      <c r="C21" s="12">
        <f>VLOOKUP("1000",B:Z,2,0)</f>
        <v>278645.19</v>
      </c>
      <c r="D21" s="12">
        <f>VLOOKUP("1000",B:Z,3,0)</f>
        <v>34985.46</v>
      </c>
      <c r="E21" s="12">
        <f>VLOOKUP("1000",B:Z,4,0)</f>
        <v>0</v>
      </c>
      <c r="F21" s="12">
        <f>VLOOKUP("1000",B:Z,5,0)</f>
        <v>26936.11</v>
      </c>
      <c r="G21" s="12">
        <f>VLOOKUP("1000",B:Z,6,0)</f>
        <v>0</v>
      </c>
      <c r="H21" s="12">
        <f>VLOOKUP("1000",B:Z,7,0)</f>
        <v>25434.799999999999</v>
      </c>
      <c r="I21" s="12">
        <f>VLOOKUP("1000",B:Z,8,0)</f>
        <v>0</v>
      </c>
      <c r="J21" s="12">
        <f>VLOOKUP("1000",B:Z,9,0)</f>
        <v>0</v>
      </c>
      <c r="K21" s="12">
        <f>VLOOKUP("1000",B:Z,10,0)</f>
        <v>0</v>
      </c>
      <c r="L21" s="12">
        <f>VLOOKUP("1000",B:Z,11,0)</f>
        <v>175897.82</v>
      </c>
      <c r="M21" s="12">
        <f>VLOOKUP("1000",B:Z,12,0)</f>
        <v>0</v>
      </c>
      <c r="N21" s="12">
        <f>VLOOKUP("1000",B:Z,13,0)</f>
        <v>0</v>
      </c>
      <c r="O21" s="12">
        <f>VLOOKUP("1000",B:Z,14,0)</f>
        <v>15391</v>
      </c>
    </row>
    <row r="22" spans="1:15" ht="30" customHeight="1" x14ac:dyDescent="0.15"/>
    <row r="23" spans="1:15" ht="50.1" customHeight="1" x14ac:dyDescent="0.15">
      <c r="A23" s="7" t="s">
        <v>25</v>
      </c>
      <c r="B23" s="9" t="s">
        <v>26</v>
      </c>
      <c r="D23" s="9"/>
      <c r="F23" s="9" t="s">
        <v>27</v>
      </c>
    </row>
    <row r="24" spans="1:15" ht="30" customHeight="1" x14ac:dyDescent="0.15">
      <c r="B24" s="8" t="s">
        <v>28</v>
      </c>
      <c r="D24" s="8" t="s">
        <v>217</v>
      </c>
      <c r="F24" s="8" t="s">
        <v>29</v>
      </c>
    </row>
    <row r="25" spans="1:15" ht="50.1" customHeight="1" x14ac:dyDescent="0.15">
      <c r="A25" s="7" t="s">
        <v>30</v>
      </c>
      <c r="B25" s="9" t="s">
        <v>633</v>
      </c>
      <c r="D25" s="9" t="s">
        <v>634</v>
      </c>
      <c r="F25" s="9" t="s">
        <v>635</v>
      </c>
    </row>
    <row r="26" spans="1:15" ht="30" customHeight="1" x14ac:dyDescent="0.15">
      <c r="B26" s="8" t="s">
        <v>28</v>
      </c>
      <c r="D26" s="8" t="s">
        <v>379</v>
      </c>
      <c r="F26" s="8" t="s">
        <v>33</v>
      </c>
    </row>
    <row r="27" spans="1:15" ht="30" customHeight="1" x14ac:dyDescent="0.15"/>
    <row r="28" spans="1:15" ht="30" customHeight="1" x14ac:dyDescent="0.15">
      <c r="A28" s="7" t="s">
        <v>34</v>
      </c>
    </row>
    <row r="29" spans="1:15" ht="24.95" customHeight="1" x14ac:dyDescent="0.15"/>
    <row r="30" spans="1:15" ht="24.95" customHeight="1" x14ac:dyDescent="0.15">
      <c r="A30" s="23" t="s">
        <v>35</v>
      </c>
      <c r="B30" s="23"/>
    </row>
    <row r="31" spans="1:15" ht="24.95" customHeight="1" x14ac:dyDescent="0.15">
      <c r="A31" s="24" t="s">
        <v>36</v>
      </c>
      <c r="B31" s="24"/>
    </row>
    <row r="32" spans="1:15" ht="24.95" customHeight="1" x14ac:dyDescent="0.15">
      <c r="A32" s="24" t="s">
        <v>37</v>
      </c>
      <c r="B32" s="24"/>
    </row>
    <row r="33" spans="1:2" ht="24.95" customHeight="1" x14ac:dyDescent="0.15">
      <c r="A33" s="24" t="s">
        <v>38</v>
      </c>
      <c r="B33" s="24"/>
    </row>
    <row r="34" spans="1:2" ht="24.95" customHeight="1" x14ac:dyDescent="0.15">
      <c r="A34" s="24" t="s">
        <v>39</v>
      </c>
      <c r="B34" s="24"/>
    </row>
    <row r="35" spans="1:2" ht="24.95" customHeight="1" x14ac:dyDescent="0.15">
      <c r="A35" s="24" t="s">
        <v>40</v>
      </c>
      <c r="B35" s="24"/>
    </row>
    <row r="36" spans="1:2" ht="24.95" customHeight="1" x14ac:dyDescent="0.15">
      <c r="A36" s="25" t="s">
        <v>41</v>
      </c>
      <c r="B36" s="25"/>
    </row>
  </sheetData>
  <sheetProtection sheet="1" objects="1" scenarios="1"/>
  <mergeCells count="17">
    <mergeCell ref="A35:B35"/>
    <mergeCell ref="A36:B36"/>
    <mergeCell ref="A30:B30"/>
    <mergeCell ref="A31:B31"/>
    <mergeCell ref="A32:B32"/>
    <mergeCell ref="A33:B33"/>
    <mergeCell ref="A34:B34"/>
    <mergeCell ref="A1:O1"/>
    <mergeCell ref="A2:A5"/>
    <mergeCell ref="B2:B5"/>
    <mergeCell ref="C2:O2"/>
    <mergeCell ref="C3:C5"/>
    <mergeCell ref="D3:O3"/>
    <mergeCell ref="D4:I4"/>
    <mergeCell ref="J4:K4"/>
    <mergeCell ref="L4:N4"/>
    <mergeCell ref="O4:O5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&amp;K00-00925457._08.506116</oddHeader>
    <oddFooter>&amp;L&amp;L&amp;"Verdana,Полужирный"&amp;K000000&amp;L&amp;"Verdana,Полужирный"&amp;K00-014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I36"/>
  <sheetViews>
    <sheetView workbookViewId="0"/>
  </sheetViews>
  <sheetFormatPr defaultRowHeight="10.5" x14ac:dyDescent="0.15"/>
  <cols>
    <col min="1" max="1" width="66.85546875" customWidth="1"/>
    <col min="2" max="9" width="24.85546875" customWidth="1"/>
  </cols>
  <sheetData>
    <row r="1" spans="1:9" ht="50.1" customHeight="1" x14ac:dyDescent="0.15">
      <c r="A1" s="1" t="s">
        <v>812</v>
      </c>
      <c r="B1" s="1"/>
      <c r="C1" s="1"/>
      <c r="D1" s="1"/>
      <c r="E1" s="1"/>
      <c r="F1" s="1"/>
      <c r="G1" s="1"/>
      <c r="H1" s="1"/>
      <c r="I1" s="1"/>
    </row>
    <row r="2" spans="1:9" ht="50.1" customHeight="1" x14ac:dyDescent="0.1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50.1" customHeight="1" x14ac:dyDescent="0.15">
      <c r="I3" s="3" t="s">
        <v>2</v>
      </c>
    </row>
    <row r="4" spans="1:9" ht="50.1" customHeight="1" x14ac:dyDescent="0.15">
      <c r="H4" s="10" t="s">
        <v>3</v>
      </c>
      <c r="I4" s="3" t="s">
        <v>4</v>
      </c>
    </row>
    <row r="5" spans="1:9" ht="50.1" customHeight="1" x14ac:dyDescent="0.15">
      <c r="A5" s="7" t="s">
        <v>7</v>
      </c>
      <c r="B5" s="21" t="s">
        <v>8</v>
      </c>
      <c r="C5" s="21"/>
      <c r="D5" s="21"/>
      <c r="E5" s="21"/>
      <c r="F5" s="21"/>
      <c r="G5" s="21"/>
      <c r="H5" s="10" t="s">
        <v>5</v>
      </c>
      <c r="I5" s="3" t="s">
        <v>6</v>
      </c>
    </row>
    <row r="6" spans="1:9" ht="50.1" customHeight="1" x14ac:dyDescent="0.15">
      <c r="A6" s="7" t="s">
        <v>16</v>
      </c>
      <c r="B6" s="21" t="s">
        <v>17</v>
      </c>
      <c r="C6" s="21"/>
      <c r="D6" s="21"/>
      <c r="E6" s="21"/>
      <c r="F6" s="21"/>
      <c r="G6" s="21"/>
      <c r="H6" s="10" t="s">
        <v>9</v>
      </c>
      <c r="I6" s="3" t="s">
        <v>10</v>
      </c>
    </row>
    <row r="7" spans="1:9" ht="50.1" customHeight="1" x14ac:dyDescent="0.15">
      <c r="A7" s="7" t="s">
        <v>20</v>
      </c>
      <c r="B7" s="21" t="s">
        <v>21</v>
      </c>
      <c r="C7" s="21"/>
      <c r="D7" s="21"/>
      <c r="E7" s="21"/>
      <c r="F7" s="21"/>
      <c r="G7" s="21"/>
      <c r="H7" s="10" t="s">
        <v>13</v>
      </c>
      <c r="I7" s="3" t="s">
        <v>14</v>
      </c>
    </row>
    <row r="8" spans="1:9" ht="50.1" customHeight="1" x14ac:dyDescent="0.15">
      <c r="A8" s="7" t="s">
        <v>24</v>
      </c>
      <c r="H8" s="10" t="s">
        <v>219</v>
      </c>
      <c r="I8" s="3" t="s">
        <v>19</v>
      </c>
    </row>
    <row r="9" spans="1:9" ht="50.1" customHeight="1" x14ac:dyDescent="0.15">
      <c r="H9" s="10" t="s">
        <v>22</v>
      </c>
      <c r="I9" s="3" t="s">
        <v>23</v>
      </c>
    </row>
    <row r="10" spans="1:9" ht="30" customHeight="1" x14ac:dyDescent="0.15"/>
    <row r="11" spans="1:9" ht="30" customHeight="1" x14ac:dyDescent="0.15">
      <c r="A11" s="36" t="s">
        <v>557</v>
      </c>
      <c r="B11" s="36" t="s">
        <v>558</v>
      </c>
      <c r="C11" s="36" t="s">
        <v>813</v>
      </c>
      <c r="D11" s="36" t="s">
        <v>563</v>
      </c>
      <c r="E11" s="36"/>
      <c r="F11" s="36" t="s">
        <v>225</v>
      </c>
      <c r="G11" s="36" t="s">
        <v>814</v>
      </c>
      <c r="H11" s="36" t="s">
        <v>815</v>
      </c>
      <c r="I11" s="36" t="s">
        <v>816</v>
      </c>
    </row>
    <row r="12" spans="1:9" ht="30" customHeight="1" x14ac:dyDescent="0.15">
      <c r="A12" s="36"/>
      <c r="B12" s="36"/>
      <c r="C12" s="36"/>
      <c r="D12" s="3" t="s">
        <v>80</v>
      </c>
      <c r="E12" s="3" t="s">
        <v>81</v>
      </c>
      <c r="F12" s="36"/>
      <c r="G12" s="36"/>
      <c r="H12" s="36"/>
      <c r="I12" s="36"/>
    </row>
    <row r="13" spans="1:9" ht="20.100000000000001" customHeight="1" x14ac:dyDescent="0.15">
      <c r="A13" s="3" t="s">
        <v>231</v>
      </c>
      <c r="B13" s="3" t="s">
        <v>232</v>
      </c>
      <c r="C13" s="3" t="s">
        <v>233</v>
      </c>
      <c r="D13" s="3" t="s">
        <v>234</v>
      </c>
      <c r="E13" s="3" t="s">
        <v>235</v>
      </c>
      <c r="F13" s="3" t="s">
        <v>236</v>
      </c>
      <c r="G13" s="3" t="s">
        <v>322</v>
      </c>
      <c r="H13" s="3" t="s">
        <v>323</v>
      </c>
      <c r="I13" s="3" t="s">
        <v>324</v>
      </c>
    </row>
    <row r="14" spans="1:9" ht="20.100000000000001" customHeight="1" x14ac:dyDescent="0.15">
      <c r="A14" s="13" t="s">
        <v>594</v>
      </c>
      <c r="B14" s="14" t="s">
        <v>305</v>
      </c>
      <c r="C14" s="14" t="s">
        <v>305</v>
      </c>
      <c r="D14" s="14" t="s">
        <v>214</v>
      </c>
      <c r="E14" s="14" t="s">
        <v>215</v>
      </c>
      <c r="F14" s="14" t="s">
        <v>292</v>
      </c>
      <c r="G14" s="12">
        <v>26</v>
      </c>
      <c r="H14" s="14" t="s">
        <v>305</v>
      </c>
      <c r="I14" s="14" t="s">
        <v>305</v>
      </c>
    </row>
    <row r="15" spans="1:9" ht="30" customHeight="1" x14ac:dyDescent="0.15">
      <c r="A15" s="4" t="s">
        <v>415</v>
      </c>
      <c r="B15" s="3"/>
      <c r="C15" s="3"/>
      <c r="D15" s="3"/>
      <c r="E15" s="3"/>
      <c r="F15" s="3"/>
      <c r="G15" s="3"/>
      <c r="H15" s="3"/>
      <c r="I15" s="3"/>
    </row>
    <row r="16" spans="1:9" ht="31.5" x14ac:dyDescent="0.15">
      <c r="A16" s="4" t="s">
        <v>629</v>
      </c>
      <c r="B16" s="4" t="s">
        <v>817</v>
      </c>
      <c r="C16" s="4" t="s">
        <v>818</v>
      </c>
      <c r="D16" s="3" t="s">
        <v>214</v>
      </c>
      <c r="E16" s="3" t="s">
        <v>215</v>
      </c>
      <c r="F16" s="3" t="s">
        <v>529</v>
      </c>
      <c r="G16" s="5">
        <v>8</v>
      </c>
      <c r="H16" s="3" t="s">
        <v>819</v>
      </c>
      <c r="I16" s="3"/>
    </row>
    <row r="17" spans="1:9" ht="42" x14ac:dyDescent="0.15">
      <c r="A17" s="4" t="s">
        <v>595</v>
      </c>
      <c r="B17" s="4" t="s">
        <v>820</v>
      </c>
      <c r="C17" s="4" t="s">
        <v>818</v>
      </c>
      <c r="D17" s="3" t="s">
        <v>214</v>
      </c>
      <c r="E17" s="3" t="s">
        <v>215</v>
      </c>
      <c r="F17" s="3" t="s">
        <v>603</v>
      </c>
      <c r="G17" s="5">
        <v>2</v>
      </c>
      <c r="H17" s="3" t="s">
        <v>821</v>
      </c>
      <c r="I17" s="3"/>
    </row>
    <row r="18" spans="1:9" ht="31.5" x14ac:dyDescent="0.15">
      <c r="A18" s="4" t="s">
        <v>595</v>
      </c>
      <c r="B18" s="4" t="s">
        <v>820</v>
      </c>
      <c r="C18" s="4" t="s">
        <v>818</v>
      </c>
      <c r="D18" s="3" t="s">
        <v>214</v>
      </c>
      <c r="E18" s="3" t="s">
        <v>215</v>
      </c>
      <c r="F18" s="3" t="s">
        <v>608</v>
      </c>
      <c r="G18" s="5">
        <v>12</v>
      </c>
      <c r="H18" s="3" t="s">
        <v>819</v>
      </c>
      <c r="I18" s="3"/>
    </row>
    <row r="19" spans="1:9" ht="42" x14ac:dyDescent="0.15">
      <c r="A19" s="4" t="s">
        <v>822</v>
      </c>
      <c r="B19" s="4" t="s">
        <v>817</v>
      </c>
      <c r="C19" s="4" t="s">
        <v>818</v>
      </c>
      <c r="D19" s="3" t="s">
        <v>214</v>
      </c>
      <c r="E19" s="3" t="s">
        <v>215</v>
      </c>
      <c r="F19" s="3" t="s">
        <v>613</v>
      </c>
      <c r="G19" s="5">
        <v>2</v>
      </c>
      <c r="H19" s="3" t="s">
        <v>821</v>
      </c>
      <c r="I19" s="3"/>
    </row>
    <row r="20" spans="1:9" ht="50.1" customHeight="1" x14ac:dyDescent="0.15">
      <c r="A20" s="4" t="s">
        <v>629</v>
      </c>
      <c r="B20" s="4" t="s">
        <v>817</v>
      </c>
      <c r="C20" s="4" t="s">
        <v>818</v>
      </c>
      <c r="D20" s="3" t="s">
        <v>214</v>
      </c>
      <c r="E20" s="3" t="s">
        <v>215</v>
      </c>
      <c r="F20" s="3" t="s">
        <v>618</v>
      </c>
      <c r="G20" s="5">
        <v>2</v>
      </c>
      <c r="H20" s="3" t="s">
        <v>823</v>
      </c>
      <c r="I20" s="3" t="s">
        <v>824</v>
      </c>
    </row>
    <row r="21" spans="1:9" ht="30" customHeight="1" x14ac:dyDescent="0.15">
      <c r="A21" s="39" t="s">
        <v>303</v>
      </c>
      <c r="B21" s="39"/>
      <c r="C21" s="39"/>
      <c r="D21" s="39"/>
      <c r="E21" s="39"/>
      <c r="F21" s="14" t="s">
        <v>304</v>
      </c>
      <c r="G21" s="12">
        <v>26</v>
      </c>
      <c r="H21" s="14" t="s">
        <v>305</v>
      </c>
      <c r="I21" s="14" t="s">
        <v>305</v>
      </c>
    </row>
    <row r="22" spans="1:9" ht="30" customHeight="1" x14ac:dyDescent="0.15"/>
    <row r="23" spans="1:9" ht="50.1" customHeight="1" x14ac:dyDescent="0.15">
      <c r="A23" s="7" t="s">
        <v>25</v>
      </c>
      <c r="B23" s="9" t="s">
        <v>26</v>
      </c>
      <c r="D23" s="9"/>
      <c r="F23" s="9" t="s">
        <v>27</v>
      </c>
    </row>
    <row r="24" spans="1:9" ht="30" customHeight="1" x14ac:dyDescent="0.15">
      <c r="B24" s="8" t="s">
        <v>28</v>
      </c>
      <c r="D24" s="8" t="s">
        <v>217</v>
      </c>
      <c r="F24" s="8" t="s">
        <v>29</v>
      </c>
    </row>
    <row r="25" spans="1:9" ht="50.1" customHeight="1" x14ac:dyDescent="0.15">
      <c r="A25" s="7" t="s">
        <v>30</v>
      </c>
      <c r="B25" s="9" t="s">
        <v>633</v>
      </c>
      <c r="D25" s="9" t="s">
        <v>634</v>
      </c>
      <c r="F25" s="9" t="s">
        <v>635</v>
      </c>
    </row>
    <row r="26" spans="1:9" ht="30" customHeight="1" x14ac:dyDescent="0.15">
      <c r="B26" s="8" t="s">
        <v>28</v>
      </c>
      <c r="D26" s="8" t="s">
        <v>379</v>
      </c>
      <c r="F26" s="8" t="s">
        <v>33</v>
      </c>
    </row>
    <row r="27" spans="1:9" ht="30" customHeight="1" x14ac:dyDescent="0.15"/>
    <row r="28" spans="1:9" ht="30" customHeight="1" x14ac:dyDescent="0.15">
      <c r="A28" s="7" t="s">
        <v>34</v>
      </c>
    </row>
    <row r="29" spans="1:9" ht="24.95" customHeight="1" x14ac:dyDescent="0.15"/>
    <row r="30" spans="1:9" ht="24.95" customHeight="1" x14ac:dyDescent="0.15">
      <c r="A30" s="23" t="s">
        <v>35</v>
      </c>
      <c r="B30" s="23"/>
    </row>
    <row r="31" spans="1:9" ht="24.95" customHeight="1" x14ac:dyDescent="0.15">
      <c r="A31" s="24" t="s">
        <v>36</v>
      </c>
      <c r="B31" s="24"/>
    </row>
    <row r="32" spans="1:9" ht="24.95" customHeight="1" x14ac:dyDescent="0.15">
      <c r="A32" s="24" t="s">
        <v>37</v>
      </c>
      <c r="B32" s="24"/>
    </row>
    <row r="33" spans="1:2" ht="24.95" customHeight="1" x14ac:dyDescent="0.15">
      <c r="A33" s="24" t="s">
        <v>38</v>
      </c>
      <c r="B33" s="24"/>
    </row>
    <row r="34" spans="1:2" ht="24.95" customHeight="1" x14ac:dyDescent="0.15">
      <c r="A34" s="24" t="s">
        <v>39</v>
      </c>
      <c r="B34" s="24"/>
    </row>
    <row r="35" spans="1:2" ht="24.95" customHeight="1" x14ac:dyDescent="0.15">
      <c r="A35" s="24" t="s">
        <v>40</v>
      </c>
      <c r="B35" s="24"/>
    </row>
    <row r="36" spans="1:2" ht="24.95" customHeight="1" x14ac:dyDescent="0.15">
      <c r="A36" s="25" t="s">
        <v>41</v>
      </c>
      <c r="B36" s="25"/>
    </row>
  </sheetData>
  <sheetProtection sheet="1" objects="1" scenarios="1"/>
  <mergeCells count="21">
    <mergeCell ref="A36:B36"/>
    <mergeCell ref="A31:B31"/>
    <mergeCell ref="A32:B32"/>
    <mergeCell ref="A33:B33"/>
    <mergeCell ref="A34:B34"/>
    <mergeCell ref="A35:B35"/>
    <mergeCell ref="G11:G12"/>
    <mergeCell ref="H11:H12"/>
    <mergeCell ref="I11:I12"/>
    <mergeCell ref="A21:E21"/>
    <mergeCell ref="A30:B30"/>
    <mergeCell ref="A11:A12"/>
    <mergeCell ref="B11:B12"/>
    <mergeCell ref="C11:C12"/>
    <mergeCell ref="D11:E11"/>
    <mergeCell ref="F11:F12"/>
    <mergeCell ref="A1:I1"/>
    <mergeCell ref="A2:I2"/>
    <mergeCell ref="B5:G5"/>
    <mergeCell ref="B6:G6"/>
    <mergeCell ref="B7:G7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&amp;K00-00925457._08.506116</oddHeader>
    <oddFooter>&amp;L&amp;L&amp;"Verdana,Полужирный"&amp;K000000&amp;L&amp;"Verdana,Полужирный"&amp;K00-014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Титульный лист</vt:lpstr>
      <vt:lpstr>Отчет ГЗ</vt:lpstr>
      <vt:lpstr>Услуги</vt:lpstr>
      <vt:lpstr>Работы</vt:lpstr>
      <vt:lpstr>2 (раздел 1)</vt:lpstr>
      <vt:lpstr>2 (раздел 2)</vt:lpstr>
      <vt:lpstr>3</vt:lpstr>
      <vt:lpstr>4</vt:lpstr>
      <vt:lpstr>5</vt:lpstr>
      <vt:lpstr>6</vt:lpstr>
      <vt:lpstr>7 (1)</vt:lpstr>
      <vt:lpstr>7 (2)</vt:lpstr>
      <vt:lpstr>8</vt:lpstr>
      <vt:lpstr>9</vt:lpstr>
      <vt:lpstr>10</vt:lpstr>
      <vt:lpstr>11 (1)</vt:lpstr>
      <vt:lpstr>11 (2)</vt:lpstr>
      <vt:lpstr>12</vt:lpstr>
      <vt:lpstr>13 (1)</vt:lpstr>
      <vt:lpstr>13 (2)</vt:lpstr>
      <vt:lpstr>13 (3)</vt:lpstr>
      <vt:lpstr>13 (4)</vt:lpstr>
      <vt:lpstr>14 (1)</vt:lpstr>
      <vt:lpstr>14 (2)</vt:lpstr>
      <vt:lpstr>14 (3)</vt:lpstr>
      <vt:lpstr>14 (4)</vt:lpstr>
      <vt:lpstr>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2026-08-28T05:43:39Z</dcterms:created>
  <dcterms:modified xsi:type="dcterms:W3CDTF">2026-08-28T05:43:39Z</dcterms:modified>
</cp:coreProperties>
</file>